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999" documentId="8_{54AE781B-301A-4DDC-9612-7F0C64B667C8}" xr6:coauthVersionLast="45" xr6:coauthVersionMax="45" xr10:uidLastSave="{931AA0BF-9EE1-4A2E-B248-ECDD90DFE943}"/>
  <bookViews>
    <workbookView xWindow="-108" yWindow="-108" windowWidth="23256" windowHeight="12576" tabRatio="949" firstSheet="3" activeTab="6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Vegas Copy-Paste" sheetId="14" r:id="rId10"/>
    <sheet name="Name Bridge" sheetId="11" r:id="rId11"/>
    <sheet name="19 Passing" sheetId="18" state="hidden" r:id="rId12"/>
    <sheet name="20 Passing" sheetId="22" r:id="rId13"/>
    <sheet name="19 Rushing" sheetId="17" state="hidden" r:id="rId14"/>
    <sheet name="20 Rushing" sheetId="23" r:id="rId15"/>
    <sheet name="19 Receiving" sheetId="16" state="hidden" r:id="rId16"/>
    <sheet name="20 Receiving" sheetId="24" r:id="rId17"/>
    <sheet name="19 Offensive Stats" sheetId="15" state="hidden" r:id="rId18"/>
    <sheet name="20 Offensive Stats" sheetId="25" r:id="rId19"/>
    <sheet name="19 Defensive Stats" sheetId="10" state="hidden" r:id="rId20"/>
    <sheet name="20 Defensive Stats" sheetId="26" r:id="rId21"/>
  </sheets>
  <definedNames>
    <definedName name="_xlnm._FilterDatabase" localSheetId="3" hidden="1">'Fanduel Export'!$A$4:$BH$796</definedName>
    <definedName name="_xlnm._FilterDatabase" localSheetId="4" hidden="1">'Vegas Odds'!$B$3:$U$36</definedName>
    <definedName name="ExternalData_1" localSheetId="19" hidden="1">'19 Defensive Stats'!$A$1:$AB$33</definedName>
    <definedName name="ExternalData_1" localSheetId="17" hidden="1">'19 Offensive Stats'!$A$1:$AB$33</definedName>
    <definedName name="ExternalData_1" localSheetId="20" hidden="1">'20 Defensive Stats'!$A$1:$AB$33</definedName>
    <definedName name="ExternalData_1" localSheetId="18" hidden="1">'20 Offensive Stats'!$A$1:$AB$33</definedName>
    <definedName name="ExternalData_1" localSheetId="0" hidden="1">'2017 Stats'!$A$1:$AH$590</definedName>
    <definedName name="ExternalData_1" localSheetId="1" hidden="1">'2018 Stats'!$A$1:$AH$609</definedName>
    <definedName name="ExternalData_1" localSheetId="2" hidden="1">'2019 Stats'!$A$1:$AH$620</definedName>
    <definedName name="ExternalData_2" localSheetId="15" hidden="1">'19 Receiving'!$A$1:$T$492</definedName>
    <definedName name="ExternalData_2" localSheetId="16" hidden="1">'20 Receiving'!$A$1:$T$462</definedName>
    <definedName name="ExternalData_3" localSheetId="11" hidden="1">'19 Passing'!$A$1:$AF$103</definedName>
    <definedName name="ExternalData_3" localSheetId="13" hidden="1">'19 Rushing'!$A$1:$P$346</definedName>
    <definedName name="ExternalData_3" localSheetId="12" hidden="1">'20 Passing'!$A$1:$AF$93</definedName>
    <definedName name="ExternalData_3" localSheetId="14" hidden="1">'20 Rushing'!$A$1:$P$337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8" l="1"/>
  <c r="E249" i="7"/>
  <c r="E248" i="7"/>
  <c r="E247" i="7"/>
  <c r="E246" i="7"/>
  <c r="E245" i="7"/>
  <c r="E244" i="7"/>
  <c r="E243" i="7"/>
  <c r="E242" i="7"/>
  <c r="E241" i="7"/>
  <c r="P7" i="20"/>
  <c r="P4" i="20"/>
  <c r="P3" i="20"/>
  <c r="G205" i="7"/>
  <c r="U34" i="26"/>
  <c r="AC2" i="26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D2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E2" i="26"/>
  <c r="AE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F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G2" i="26"/>
  <c r="AG3" i="26"/>
  <c r="AG4" i="26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H2" i="26"/>
  <c r="AH3" i="26"/>
  <c r="AH4" i="26"/>
  <c r="AH5" i="26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2" i="26"/>
  <c r="AH33" i="26"/>
  <c r="U34" i="10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N44" i="20" l="1"/>
  <c r="P28" i="14" l="1"/>
  <c r="M28" i="14"/>
  <c r="P27" i="14"/>
  <c r="M27" i="14"/>
  <c r="S28" i="14" l="1"/>
  <c r="A28" i="14"/>
  <c r="A27" i="14"/>
  <c r="S27" i="14"/>
  <c r="H205" i="7"/>
  <c r="P26" i="14"/>
  <c r="P25" i="14"/>
  <c r="M26" i="14"/>
  <c r="M25" i="14"/>
  <c r="S26" i="14" l="1"/>
  <c r="S25" i="14"/>
  <c r="A25" i="14"/>
  <c r="A26" i="14"/>
  <c r="P24" i="14" l="1"/>
  <c r="P23" i="14"/>
  <c r="M24" i="14"/>
  <c r="M23" i="14"/>
  <c r="K43" i="20"/>
  <c r="K42" i="20"/>
  <c r="K39" i="20"/>
  <c r="S23" i="14" l="1"/>
  <c r="S24" i="14"/>
  <c r="A24" i="14"/>
  <c r="A23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I43" i="20"/>
  <c r="I42" i="20"/>
  <c r="I39" i="20"/>
  <c r="F39" i="20"/>
  <c r="S22" i="14" l="1"/>
  <c r="S18" i="14"/>
  <c r="S14" i="14"/>
  <c r="S12" i="14"/>
  <c r="S8" i="14"/>
  <c r="S17" i="14"/>
  <c r="S15" i="14"/>
  <c r="S21" i="14"/>
  <c r="S11" i="14"/>
  <c r="S19" i="14"/>
  <c r="S9" i="14"/>
  <c r="S5" i="14"/>
  <c r="S20" i="14"/>
  <c r="S16" i="14"/>
  <c r="S10" i="14"/>
  <c r="S6" i="14"/>
  <c r="S13" i="14"/>
  <c r="S7" i="14"/>
  <c r="E234" i="7"/>
  <c r="O21" i="6"/>
  <c r="I25" i="20"/>
  <c r="I24" i="20"/>
  <c r="I21" i="20"/>
  <c r="G40" i="20" l="1"/>
  <c r="F42" i="20"/>
  <c r="S42" i="20" s="1"/>
  <c r="S52" i="20"/>
  <c r="S51" i="20"/>
  <c r="S49" i="20"/>
  <c r="S48" i="20"/>
  <c r="S47" i="20"/>
  <c r="S45" i="20"/>
  <c r="S44" i="20"/>
  <c r="S43" i="20"/>
  <c r="S41" i="20"/>
  <c r="S40" i="20"/>
  <c r="O53" i="20"/>
  <c r="K53" i="20"/>
  <c r="G53" i="20"/>
  <c r="B53" i="20"/>
  <c r="S50" i="20"/>
  <c r="S46" i="20"/>
  <c r="S22" i="20"/>
  <c r="S23" i="20"/>
  <c r="S24" i="20"/>
  <c r="S25" i="20"/>
  <c r="S26" i="20"/>
  <c r="R53" i="20"/>
  <c r="Q53" i="20"/>
  <c r="P53" i="20"/>
  <c r="N53" i="20"/>
  <c r="M53" i="20"/>
  <c r="L53" i="20"/>
  <c r="J53" i="20"/>
  <c r="I53" i="20"/>
  <c r="H53" i="20"/>
  <c r="E53" i="20"/>
  <c r="F53" i="20"/>
  <c r="S27" i="20"/>
  <c r="S28" i="20"/>
  <c r="S29" i="20"/>
  <c r="S30" i="20"/>
  <c r="S31" i="20"/>
  <c r="S32" i="20"/>
  <c r="S33" i="20"/>
  <c r="S34" i="20"/>
  <c r="C250" i="7"/>
  <c r="C251" i="7" s="1"/>
  <c r="E250" i="7"/>
  <c r="H24" i="20"/>
  <c r="H21" i="20"/>
  <c r="M22" i="14"/>
  <c r="M21" i="14"/>
  <c r="C53" i="20" l="1"/>
  <c r="S39" i="20"/>
  <c r="D53" i="20"/>
  <c r="A21" i="14"/>
  <c r="A22" i="14"/>
  <c r="M20" i="14"/>
  <c r="M19" i="14"/>
  <c r="A19" i="14" l="1"/>
  <c r="A20" i="14"/>
  <c r="S53" i="20"/>
  <c r="F24" i="20"/>
  <c r="F21" i="20"/>
  <c r="B15" i="20"/>
  <c r="B14" i="20"/>
  <c r="B13" i="20"/>
  <c r="B12" i="20"/>
  <c r="B11" i="20"/>
  <c r="B10" i="20"/>
  <c r="B9" i="20"/>
  <c r="B8" i="20"/>
  <c r="B5" i="20"/>
  <c r="N8" i="20" l="1"/>
  <c r="F236" i="7"/>
  <c r="D26" i="20" l="1"/>
  <c r="D24" i="20"/>
  <c r="D22" i="20"/>
  <c r="D21" i="20"/>
  <c r="R35" i="20" l="1"/>
  <c r="Q35" i="20"/>
  <c r="P35" i="20"/>
  <c r="O35" i="20"/>
  <c r="N35" i="20"/>
  <c r="M35" i="20"/>
  <c r="L35" i="20"/>
  <c r="K35" i="20"/>
  <c r="J35" i="20"/>
  <c r="H35" i="20"/>
  <c r="G35" i="20"/>
  <c r="F35" i="20"/>
  <c r="E35" i="20"/>
  <c r="D35" i="20"/>
  <c r="C35" i="20"/>
  <c r="T35" i="8" l="1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S268" i="6"/>
  <c r="S272" i="6"/>
  <c r="S267" i="6"/>
  <c r="S269" i="6"/>
  <c r="S262" i="6"/>
  <c r="S266" i="6"/>
  <c r="S256" i="6"/>
  <c r="S270" i="6"/>
  <c r="S273" i="6"/>
  <c r="S265" i="6"/>
  <c r="S253" i="6"/>
  <c r="S263" i="6"/>
  <c r="S244" i="6"/>
  <c r="S264" i="6"/>
  <c r="S257" i="6"/>
  <c r="S254" i="6"/>
  <c r="S261" i="6"/>
  <c r="S250" i="6"/>
  <c r="S271" i="6"/>
  <c r="S246" i="6"/>
  <c r="S252" i="6"/>
  <c r="S229" i="6"/>
  <c r="S234" i="6"/>
  <c r="S260" i="6"/>
  <c r="S245" i="6"/>
  <c r="S259" i="6"/>
  <c r="S247" i="6"/>
  <c r="S248" i="6"/>
  <c r="S230" i="6"/>
  <c r="S251" i="6"/>
  <c r="S255" i="6"/>
  <c r="S242" i="6"/>
  <c r="S258" i="6"/>
  <c r="S249" i="6"/>
  <c r="S235" i="6"/>
  <c r="S240" i="6"/>
  <c r="S239" i="6"/>
  <c r="S241" i="6"/>
  <c r="S228" i="6"/>
  <c r="S231" i="6"/>
  <c r="S236" i="6"/>
  <c r="S238" i="6"/>
  <c r="S214" i="6"/>
  <c r="S217" i="6"/>
  <c r="S233" i="6"/>
  <c r="S243" i="6"/>
  <c r="S220" i="6"/>
  <c r="S237" i="6"/>
  <c r="S232" i="6"/>
  <c r="S218" i="6"/>
  <c r="S219" i="6"/>
  <c r="S221" i="6"/>
  <c r="S216" i="6"/>
  <c r="S223" i="6"/>
  <c r="S227" i="6"/>
  <c r="S226" i="6"/>
  <c r="S205" i="6"/>
  <c r="S225" i="6"/>
  <c r="S215" i="6"/>
  <c r="S213" i="6"/>
  <c r="S212" i="6"/>
  <c r="S202" i="6"/>
  <c r="S224" i="6"/>
  <c r="S222" i="6"/>
  <c r="S209" i="6"/>
  <c r="S203" i="6"/>
  <c r="S206" i="6"/>
  <c r="S210" i="6"/>
  <c r="S211" i="6"/>
  <c r="S201" i="6"/>
  <c r="S204" i="6"/>
  <c r="S208" i="6"/>
  <c r="S199" i="6"/>
  <c r="S207" i="6"/>
  <c r="S200" i="6"/>
  <c r="S189" i="6"/>
  <c r="S193" i="6"/>
  <c r="S195" i="6"/>
  <c r="S197" i="6"/>
  <c r="S190" i="6"/>
  <c r="S181" i="6"/>
  <c r="S182" i="6"/>
  <c r="S188" i="6"/>
  <c r="S194" i="6"/>
  <c r="S192" i="6"/>
  <c r="S191" i="6"/>
  <c r="S198" i="6"/>
  <c r="S185" i="6"/>
  <c r="S180" i="6"/>
  <c r="S183" i="6"/>
  <c r="S187" i="6"/>
  <c r="S196" i="6"/>
  <c r="S184" i="6"/>
  <c r="S178" i="6"/>
  <c r="S177" i="6"/>
  <c r="S175" i="6"/>
  <c r="S186" i="6"/>
  <c r="S169" i="6"/>
  <c r="S172" i="6"/>
  <c r="S173" i="6"/>
  <c r="S171" i="6"/>
  <c r="S179" i="6"/>
  <c r="S157" i="6"/>
  <c r="S130" i="6"/>
  <c r="S170" i="6"/>
  <c r="S174" i="6"/>
  <c r="S105" i="6"/>
  <c r="S154" i="6"/>
  <c r="S118" i="6"/>
  <c r="S91" i="6"/>
  <c r="S96" i="6"/>
  <c r="S89" i="6"/>
  <c r="S94" i="6"/>
  <c r="S149" i="6"/>
  <c r="S148" i="6"/>
  <c r="S106" i="6"/>
  <c r="S136" i="6"/>
  <c r="S160" i="6"/>
  <c r="S162" i="6"/>
  <c r="S108" i="6"/>
  <c r="S85" i="6"/>
  <c r="S109" i="6"/>
  <c r="S79" i="6"/>
  <c r="S92" i="6"/>
  <c r="S152" i="6"/>
  <c r="S151" i="6"/>
  <c r="S112" i="6"/>
  <c r="S125" i="6"/>
  <c r="S132" i="6"/>
  <c r="S121" i="6"/>
  <c r="S119" i="6"/>
  <c r="S88" i="6"/>
  <c r="S155" i="6"/>
  <c r="S114" i="6"/>
  <c r="S116" i="6"/>
  <c r="S104" i="6"/>
  <c r="S95" i="6"/>
  <c r="S164" i="6"/>
  <c r="S81" i="6"/>
  <c r="S87" i="6"/>
  <c r="S144" i="6"/>
  <c r="S80" i="6"/>
  <c r="S99" i="6"/>
  <c r="S122" i="6"/>
  <c r="S123" i="6"/>
  <c r="S124" i="6"/>
  <c r="S131" i="6"/>
  <c r="S168" i="6"/>
  <c r="S77" i="6"/>
  <c r="S167" i="6"/>
  <c r="S176" i="6"/>
  <c r="S115" i="6"/>
  <c r="S145" i="6"/>
  <c r="S159" i="6"/>
  <c r="S101" i="6"/>
  <c r="S143" i="6"/>
  <c r="S100" i="6"/>
  <c r="S135" i="6"/>
  <c r="S150" i="6"/>
  <c r="S137" i="6"/>
  <c r="S153" i="6"/>
  <c r="S107" i="6"/>
  <c r="S117" i="6"/>
  <c r="S139" i="6"/>
  <c r="S127" i="6"/>
  <c r="S83" i="6"/>
  <c r="S158" i="6"/>
  <c r="S147" i="6"/>
  <c r="S129" i="6"/>
  <c r="S141" i="6"/>
  <c r="S163" i="6"/>
  <c r="S93" i="6"/>
  <c r="S138" i="6"/>
  <c r="S140" i="6"/>
  <c r="S78" i="6"/>
  <c r="S82" i="6"/>
  <c r="S146" i="6"/>
  <c r="S126" i="6"/>
  <c r="S156" i="6"/>
  <c r="S90" i="6"/>
  <c r="S98" i="6"/>
  <c r="S111" i="6"/>
  <c r="S165" i="6"/>
  <c r="S134" i="6"/>
  <c r="S120" i="6"/>
  <c r="S166" i="6"/>
  <c r="S113" i="6"/>
  <c r="S102" i="6"/>
  <c r="S142" i="6"/>
  <c r="S161" i="6"/>
  <c r="S97" i="6"/>
  <c r="S128" i="6"/>
  <c r="S110" i="6"/>
  <c r="S133" i="6"/>
  <c r="S86" i="6"/>
  <c r="S84" i="6"/>
  <c r="S73" i="6"/>
  <c r="S103" i="6"/>
  <c r="S75" i="6"/>
  <c r="S72" i="6"/>
  <c r="S70" i="6"/>
  <c r="S76" i="6"/>
  <c r="S74" i="6"/>
  <c r="S64" i="6"/>
  <c r="S71" i="6"/>
  <c r="S69" i="6"/>
  <c r="S68" i="6"/>
  <c r="S66" i="6"/>
  <c r="S62" i="6"/>
  <c r="S59" i="6"/>
  <c r="S67" i="6"/>
  <c r="S63" i="6"/>
  <c r="S58" i="6"/>
  <c r="S60" i="6"/>
  <c r="S57" i="6"/>
  <c r="S54" i="6"/>
  <c r="S53" i="6"/>
  <c r="S65" i="6"/>
  <c r="S52" i="6"/>
  <c r="S61" i="6"/>
  <c r="S47" i="6"/>
  <c r="S55" i="6"/>
  <c r="S50" i="6"/>
  <c r="S51" i="6"/>
  <c r="S56" i="6"/>
  <c r="S48" i="6"/>
  <c r="S45" i="6"/>
  <c r="S46" i="6"/>
  <c r="S49" i="6"/>
  <c r="S43" i="6"/>
  <c r="S36" i="6"/>
  <c r="S42" i="6"/>
  <c r="S41" i="6"/>
  <c r="S44" i="6"/>
  <c r="S38" i="6"/>
  <c r="S40" i="6"/>
  <c r="S39" i="6"/>
  <c r="S37" i="6"/>
  <c r="S30" i="6"/>
  <c r="S32" i="6"/>
  <c r="S34" i="6"/>
  <c r="S35" i="6"/>
  <c r="S25" i="6"/>
  <c r="S33" i="6"/>
  <c r="S31" i="6"/>
  <c r="S27" i="6"/>
  <c r="S26" i="6"/>
  <c r="S28" i="6"/>
  <c r="S29" i="6"/>
  <c r="S24" i="6"/>
  <c r="S21" i="6"/>
  <c r="S22" i="6"/>
  <c r="S23" i="6"/>
  <c r="S18" i="6"/>
  <c r="S17" i="6"/>
  <c r="S20" i="6"/>
  <c r="S19" i="6"/>
  <c r="S15" i="6"/>
  <c r="S16" i="6"/>
  <c r="S14" i="6"/>
  <c r="S13" i="6"/>
  <c r="S12" i="6"/>
  <c r="S10" i="6"/>
  <c r="S11" i="6"/>
  <c r="S8" i="6"/>
  <c r="S7" i="6"/>
  <c r="S9" i="6"/>
  <c r="S6" i="6"/>
  <c r="S5" i="6"/>
  <c r="R268" i="6"/>
  <c r="R272" i="6"/>
  <c r="R267" i="6"/>
  <c r="R269" i="6"/>
  <c r="R262" i="6"/>
  <c r="R266" i="6"/>
  <c r="R256" i="6"/>
  <c r="R270" i="6"/>
  <c r="R273" i="6"/>
  <c r="R265" i="6"/>
  <c r="R253" i="6"/>
  <c r="R263" i="6"/>
  <c r="R244" i="6"/>
  <c r="R264" i="6"/>
  <c r="R257" i="6"/>
  <c r="R254" i="6"/>
  <c r="R261" i="6"/>
  <c r="R250" i="6"/>
  <c r="R271" i="6"/>
  <c r="R246" i="6"/>
  <c r="R252" i="6"/>
  <c r="R229" i="6"/>
  <c r="R234" i="6"/>
  <c r="R260" i="6"/>
  <c r="R245" i="6"/>
  <c r="R259" i="6"/>
  <c r="R247" i="6"/>
  <c r="R248" i="6"/>
  <c r="R230" i="6"/>
  <c r="R251" i="6"/>
  <c r="R255" i="6"/>
  <c r="R242" i="6"/>
  <c r="R258" i="6"/>
  <c r="R249" i="6"/>
  <c r="R235" i="6"/>
  <c r="R240" i="6"/>
  <c r="R239" i="6"/>
  <c r="R241" i="6"/>
  <c r="R228" i="6"/>
  <c r="R231" i="6"/>
  <c r="R236" i="6"/>
  <c r="R238" i="6"/>
  <c r="R214" i="6"/>
  <c r="R217" i="6"/>
  <c r="R233" i="6"/>
  <c r="R243" i="6"/>
  <c r="R220" i="6"/>
  <c r="R237" i="6"/>
  <c r="R232" i="6"/>
  <c r="R218" i="6"/>
  <c r="R219" i="6"/>
  <c r="R221" i="6"/>
  <c r="R216" i="6"/>
  <c r="R223" i="6"/>
  <c r="R227" i="6"/>
  <c r="R226" i="6"/>
  <c r="R205" i="6"/>
  <c r="R225" i="6"/>
  <c r="R215" i="6"/>
  <c r="R213" i="6"/>
  <c r="R212" i="6"/>
  <c r="R202" i="6"/>
  <c r="R224" i="6"/>
  <c r="R222" i="6"/>
  <c r="R209" i="6"/>
  <c r="R203" i="6"/>
  <c r="R206" i="6"/>
  <c r="R210" i="6"/>
  <c r="R211" i="6"/>
  <c r="R201" i="6"/>
  <c r="R204" i="6"/>
  <c r="R208" i="6"/>
  <c r="R199" i="6"/>
  <c r="R207" i="6"/>
  <c r="R200" i="6"/>
  <c r="R189" i="6"/>
  <c r="R193" i="6"/>
  <c r="R195" i="6"/>
  <c r="R197" i="6"/>
  <c r="R190" i="6"/>
  <c r="R181" i="6"/>
  <c r="R182" i="6"/>
  <c r="R188" i="6"/>
  <c r="R194" i="6"/>
  <c r="R192" i="6"/>
  <c r="R191" i="6"/>
  <c r="R198" i="6"/>
  <c r="R185" i="6"/>
  <c r="R180" i="6"/>
  <c r="R183" i="6"/>
  <c r="R187" i="6"/>
  <c r="R196" i="6"/>
  <c r="R184" i="6"/>
  <c r="R178" i="6"/>
  <c r="R177" i="6"/>
  <c r="R175" i="6"/>
  <c r="R186" i="6"/>
  <c r="R169" i="6"/>
  <c r="R172" i="6"/>
  <c r="R173" i="6"/>
  <c r="R171" i="6"/>
  <c r="R179" i="6"/>
  <c r="R157" i="6"/>
  <c r="R130" i="6"/>
  <c r="R170" i="6"/>
  <c r="R174" i="6"/>
  <c r="R105" i="6"/>
  <c r="R154" i="6"/>
  <c r="R118" i="6"/>
  <c r="R91" i="6"/>
  <c r="R96" i="6"/>
  <c r="R89" i="6"/>
  <c r="R94" i="6"/>
  <c r="R149" i="6"/>
  <c r="R148" i="6"/>
  <c r="R106" i="6"/>
  <c r="R136" i="6"/>
  <c r="R160" i="6"/>
  <c r="R162" i="6"/>
  <c r="R108" i="6"/>
  <c r="R85" i="6"/>
  <c r="R109" i="6"/>
  <c r="R79" i="6"/>
  <c r="R92" i="6"/>
  <c r="R152" i="6"/>
  <c r="R151" i="6"/>
  <c r="R112" i="6"/>
  <c r="R125" i="6"/>
  <c r="R132" i="6"/>
  <c r="R121" i="6"/>
  <c r="R119" i="6"/>
  <c r="R88" i="6"/>
  <c r="R155" i="6"/>
  <c r="R114" i="6"/>
  <c r="R116" i="6"/>
  <c r="R104" i="6"/>
  <c r="R95" i="6"/>
  <c r="R164" i="6"/>
  <c r="R81" i="6"/>
  <c r="R87" i="6"/>
  <c r="R144" i="6"/>
  <c r="R80" i="6"/>
  <c r="R99" i="6"/>
  <c r="R122" i="6"/>
  <c r="R123" i="6"/>
  <c r="R124" i="6"/>
  <c r="R131" i="6"/>
  <c r="R168" i="6"/>
  <c r="R77" i="6"/>
  <c r="R167" i="6"/>
  <c r="R176" i="6"/>
  <c r="R115" i="6"/>
  <c r="R145" i="6"/>
  <c r="R159" i="6"/>
  <c r="R101" i="6"/>
  <c r="R143" i="6"/>
  <c r="R100" i="6"/>
  <c r="R135" i="6"/>
  <c r="R150" i="6"/>
  <c r="R137" i="6"/>
  <c r="R153" i="6"/>
  <c r="R107" i="6"/>
  <c r="R117" i="6"/>
  <c r="R139" i="6"/>
  <c r="R127" i="6"/>
  <c r="R83" i="6"/>
  <c r="R158" i="6"/>
  <c r="R147" i="6"/>
  <c r="R129" i="6"/>
  <c r="R141" i="6"/>
  <c r="R163" i="6"/>
  <c r="R93" i="6"/>
  <c r="R138" i="6"/>
  <c r="R140" i="6"/>
  <c r="R78" i="6"/>
  <c r="R82" i="6"/>
  <c r="R146" i="6"/>
  <c r="R126" i="6"/>
  <c r="R156" i="6"/>
  <c r="R90" i="6"/>
  <c r="R98" i="6"/>
  <c r="R111" i="6"/>
  <c r="R165" i="6"/>
  <c r="R134" i="6"/>
  <c r="R120" i="6"/>
  <c r="R166" i="6"/>
  <c r="R113" i="6"/>
  <c r="R102" i="6"/>
  <c r="R142" i="6"/>
  <c r="R161" i="6"/>
  <c r="R97" i="6"/>
  <c r="R128" i="6"/>
  <c r="R110" i="6"/>
  <c r="R133" i="6"/>
  <c r="R86" i="6"/>
  <c r="R84" i="6"/>
  <c r="R73" i="6"/>
  <c r="R103" i="6"/>
  <c r="R75" i="6"/>
  <c r="R72" i="6"/>
  <c r="R70" i="6"/>
  <c r="R76" i="6"/>
  <c r="R74" i="6"/>
  <c r="R64" i="6"/>
  <c r="R71" i="6"/>
  <c r="R69" i="6"/>
  <c r="R68" i="6"/>
  <c r="R66" i="6"/>
  <c r="R62" i="6"/>
  <c r="R59" i="6"/>
  <c r="R67" i="6"/>
  <c r="R63" i="6"/>
  <c r="R58" i="6"/>
  <c r="R60" i="6"/>
  <c r="R57" i="6"/>
  <c r="R54" i="6"/>
  <c r="R53" i="6"/>
  <c r="R65" i="6"/>
  <c r="R52" i="6"/>
  <c r="R61" i="6"/>
  <c r="R47" i="6"/>
  <c r="R55" i="6"/>
  <c r="R50" i="6"/>
  <c r="R51" i="6"/>
  <c r="R56" i="6"/>
  <c r="R48" i="6"/>
  <c r="R45" i="6"/>
  <c r="R46" i="6"/>
  <c r="R49" i="6"/>
  <c r="R43" i="6"/>
  <c r="R36" i="6"/>
  <c r="R42" i="6"/>
  <c r="R41" i="6"/>
  <c r="R44" i="6"/>
  <c r="R38" i="6"/>
  <c r="R40" i="6"/>
  <c r="R39" i="6"/>
  <c r="R37" i="6"/>
  <c r="R30" i="6"/>
  <c r="R32" i="6"/>
  <c r="R34" i="6"/>
  <c r="R35" i="6"/>
  <c r="R25" i="6"/>
  <c r="R33" i="6"/>
  <c r="R31" i="6"/>
  <c r="R27" i="6"/>
  <c r="R26" i="6"/>
  <c r="R28" i="6"/>
  <c r="R29" i="6"/>
  <c r="R24" i="6"/>
  <c r="R21" i="6"/>
  <c r="R22" i="6"/>
  <c r="R23" i="6"/>
  <c r="R18" i="6"/>
  <c r="R17" i="6"/>
  <c r="R20" i="6"/>
  <c r="R19" i="6"/>
  <c r="R15" i="6"/>
  <c r="R16" i="6"/>
  <c r="R14" i="6"/>
  <c r="R13" i="6"/>
  <c r="R12" i="6"/>
  <c r="R10" i="6"/>
  <c r="R11" i="6"/>
  <c r="R8" i="6"/>
  <c r="R7" i="6"/>
  <c r="R9" i="6"/>
  <c r="R6" i="6"/>
  <c r="R5" i="6"/>
  <c r="O243" i="6"/>
  <c r="P243" i="6" s="1"/>
  <c r="V243" i="6" s="1"/>
  <c r="AL243" i="6"/>
  <c r="BD243" i="6"/>
  <c r="BE243" i="6"/>
  <c r="BF243" i="6"/>
  <c r="O235" i="6"/>
  <c r="P235" i="6" s="1"/>
  <c r="V235" i="6" s="1"/>
  <c r="AL235" i="6"/>
  <c r="BD235" i="6"/>
  <c r="BE235" i="6"/>
  <c r="BF235" i="6"/>
  <c r="O253" i="6"/>
  <c r="P253" i="6" s="1"/>
  <c r="AO253" i="6" s="1"/>
  <c r="AL253" i="6"/>
  <c r="BD253" i="6"/>
  <c r="BE253" i="6"/>
  <c r="BF253" i="6"/>
  <c r="X253" i="6" l="1"/>
  <c r="X243" i="6"/>
  <c r="AO243" i="6"/>
  <c r="BC243" i="6" s="1"/>
  <c r="X235" i="6"/>
  <c r="AO235" i="6"/>
  <c r="BC235" i="6" s="1"/>
  <c r="U253" i="6"/>
  <c r="V253" i="6"/>
  <c r="AB235" i="6"/>
  <c r="Z235" i="6"/>
  <c r="T235" i="6"/>
  <c r="AK235" i="6" s="1"/>
  <c r="AA235" i="6"/>
  <c r="U235" i="6"/>
  <c r="W235" i="6"/>
  <c r="AG253" i="6"/>
  <c r="AF253" i="6"/>
  <c r="AY253" i="6" s="1"/>
  <c r="AE253" i="6"/>
  <c r="AD253" i="6"/>
  <c r="AV253" i="6" s="1"/>
  <c r="AC253" i="6"/>
  <c r="Y253" i="6"/>
  <c r="AR253" i="6" s="1"/>
  <c r="AA253" i="6"/>
  <c r="Z253" i="6"/>
  <c r="W253" i="6"/>
  <c r="AB253" i="6"/>
  <c r="T243" i="6"/>
  <c r="AK243" i="6" s="1"/>
  <c r="T253" i="6"/>
  <c r="AK253" i="6" s="1"/>
  <c r="AG243" i="6"/>
  <c r="AF243" i="6"/>
  <c r="AY243" i="6" s="1"/>
  <c r="AA243" i="6"/>
  <c r="Z243" i="6"/>
  <c r="AE243" i="6"/>
  <c r="AB243" i="6"/>
  <c r="AD243" i="6"/>
  <c r="AV243" i="6" s="1"/>
  <c r="Y243" i="6"/>
  <c r="AR243" i="6" s="1"/>
  <c r="U243" i="6"/>
  <c r="W243" i="6"/>
  <c r="AC243" i="6"/>
  <c r="AG235" i="6"/>
  <c r="AF235" i="6"/>
  <c r="AY235" i="6" s="1"/>
  <c r="AE235" i="6"/>
  <c r="AD235" i="6"/>
  <c r="AV235" i="6" s="1"/>
  <c r="AC235" i="6"/>
  <c r="Y235" i="6"/>
  <c r="AR235" i="6" s="1"/>
  <c r="BC253" i="6"/>
  <c r="Q269" i="6" l="1"/>
  <c r="Q256" i="6"/>
  <c r="Q264" i="6"/>
  <c r="Q261" i="6"/>
  <c r="Q252" i="6"/>
  <c r="Q260" i="6"/>
  <c r="Q248" i="6"/>
  <c r="Q242" i="6"/>
  <c r="Q240" i="6"/>
  <c r="Q231" i="6"/>
  <c r="Q217" i="6"/>
  <c r="Q237" i="6"/>
  <c r="Q221" i="6"/>
  <c r="Q226" i="6"/>
  <c r="Q213" i="6"/>
  <c r="Q222" i="6"/>
  <c r="Q210" i="6"/>
  <c r="Q208" i="6"/>
  <c r="Q268" i="6"/>
  <c r="Q262" i="6"/>
  <c r="Q270" i="6"/>
  <c r="Q263" i="6"/>
  <c r="Q250" i="6"/>
  <c r="Q245" i="6"/>
  <c r="Q230" i="6"/>
  <c r="Q258" i="6"/>
  <c r="Q239" i="6"/>
  <c r="Q236" i="6"/>
  <c r="Q233" i="6"/>
  <c r="Q232" i="6"/>
  <c r="Q216" i="6"/>
  <c r="Q205" i="6"/>
  <c r="Q212" i="6"/>
  <c r="Q209" i="6"/>
  <c r="Q211" i="6"/>
  <c r="Q199" i="6"/>
  <c r="Q273" i="6"/>
  <c r="Q271" i="6"/>
  <c r="Q259" i="6"/>
  <c r="Q249" i="6"/>
  <c r="Q238" i="6"/>
  <c r="Q218" i="6"/>
  <c r="Q225" i="6"/>
  <c r="Q203" i="6"/>
  <c r="Q207" i="6"/>
  <c r="Q195" i="6"/>
  <c r="Q182" i="6"/>
  <c r="Q191" i="6"/>
  <c r="Q183" i="6"/>
  <c r="Q178" i="6"/>
  <c r="Q169" i="6"/>
  <c r="Q179" i="6"/>
  <c r="Q174" i="6"/>
  <c r="Q91" i="6"/>
  <c r="Q149" i="6"/>
  <c r="Q160" i="6"/>
  <c r="Q109" i="6"/>
  <c r="Q151" i="6"/>
  <c r="Q121" i="6"/>
  <c r="Q114" i="6"/>
  <c r="Q164" i="6"/>
  <c r="Q80" i="6"/>
  <c r="Q124" i="6"/>
  <c r="Q167" i="6"/>
  <c r="Q159" i="6"/>
  <c r="Q135" i="6"/>
  <c r="Q107" i="6"/>
  <c r="Q83" i="6"/>
  <c r="Q141" i="6"/>
  <c r="Q140" i="6"/>
  <c r="Q126" i="6"/>
  <c r="Q111" i="6"/>
  <c r="Q166" i="6"/>
  <c r="Q161" i="6"/>
  <c r="Q133" i="6"/>
  <c r="Q103" i="6"/>
  <c r="Q76" i="6"/>
  <c r="Q69" i="6"/>
  <c r="Q59" i="6"/>
  <c r="Q60" i="6"/>
  <c r="Q65" i="6"/>
  <c r="Q55" i="6"/>
  <c r="Q48" i="6"/>
  <c r="Q43" i="6"/>
  <c r="Q44" i="6"/>
  <c r="Q37" i="6"/>
  <c r="Q35" i="6"/>
  <c r="Q27" i="6"/>
  <c r="Q24" i="6"/>
  <c r="Q18" i="6"/>
  <c r="Q15" i="6"/>
  <c r="Q12" i="6"/>
  <c r="Q7" i="6"/>
  <c r="Q272" i="6"/>
  <c r="Q267" i="6"/>
  <c r="Q244" i="6"/>
  <c r="Q246" i="6"/>
  <c r="Q247" i="6"/>
  <c r="Q235" i="6"/>
  <c r="Q214" i="6"/>
  <c r="Q219" i="6"/>
  <c r="Q215" i="6"/>
  <c r="Q206" i="6"/>
  <c r="Q200" i="6"/>
  <c r="Q197" i="6"/>
  <c r="Q188" i="6"/>
  <c r="Q198" i="6"/>
  <c r="Q187" i="6"/>
  <c r="Q177" i="6"/>
  <c r="Q172" i="6"/>
  <c r="Q157" i="6"/>
  <c r="Q105" i="6"/>
  <c r="Q96" i="6"/>
  <c r="Q148" i="6"/>
  <c r="Q162" i="6"/>
  <c r="Q79" i="6"/>
  <c r="Q112" i="6"/>
  <c r="Q119" i="6"/>
  <c r="Q116" i="6"/>
  <c r="Q81" i="6"/>
  <c r="Q99" i="6"/>
  <c r="Q131" i="6"/>
  <c r="Q176" i="6"/>
  <c r="Q101" i="6"/>
  <c r="Q150" i="6"/>
  <c r="Q117" i="6"/>
  <c r="Q158" i="6"/>
  <c r="Q163" i="6"/>
  <c r="Q78" i="6"/>
  <c r="Q156" i="6"/>
  <c r="Q165" i="6"/>
  <c r="Q113" i="6"/>
  <c r="Q97" i="6"/>
  <c r="Q86" i="6"/>
  <c r="Q75" i="6"/>
  <c r="Q74" i="6"/>
  <c r="Q68" i="6"/>
  <c r="Q67" i="6"/>
  <c r="Q57" i="6"/>
  <c r="Q52" i="6"/>
  <c r="Q50" i="6"/>
  <c r="Q45" i="6"/>
  <c r="Q36" i="6"/>
  <c r="Q38" i="6"/>
  <c r="Q30" i="6"/>
  <c r="Q25" i="6"/>
  <c r="Q26" i="6"/>
  <c r="Q21" i="6"/>
  <c r="Q17" i="6"/>
  <c r="Q16" i="6"/>
  <c r="Q10" i="6"/>
  <c r="Q9" i="6"/>
  <c r="Q266" i="6"/>
  <c r="Q265" i="6"/>
  <c r="Q257" i="6"/>
  <c r="Q229" i="6"/>
  <c r="Q251" i="6"/>
  <c r="Q241" i="6"/>
  <c r="Q243" i="6"/>
  <c r="Q223" i="6"/>
  <c r="Q202" i="6"/>
  <c r="Q201" i="6"/>
  <c r="Q189" i="6"/>
  <c r="Q190" i="6"/>
  <c r="Q194" i="6"/>
  <c r="Q185" i="6"/>
  <c r="Q196" i="6"/>
  <c r="Q175" i="6"/>
  <c r="Q173" i="6"/>
  <c r="Q130" i="6"/>
  <c r="Q154" i="6"/>
  <c r="Q89" i="6"/>
  <c r="Q106" i="6"/>
  <c r="Q108" i="6"/>
  <c r="Q92" i="6"/>
  <c r="Q125" i="6"/>
  <c r="Q88" i="6"/>
  <c r="Q104" i="6"/>
  <c r="Q87" i="6"/>
  <c r="Q122" i="6"/>
  <c r="Q168" i="6"/>
  <c r="Q115" i="6"/>
  <c r="Q143" i="6"/>
  <c r="Q137" i="6"/>
  <c r="Q139" i="6"/>
  <c r="Q147" i="6"/>
  <c r="Q93" i="6"/>
  <c r="Q82" i="6"/>
  <c r="Q90" i="6"/>
  <c r="Q134" i="6"/>
  <c r="Q102" i="6"/>
  <c r="Q128" i="6"/>
  <c r="Q84" i="6"/>
  <c r="Q72" i="6"/>
  <c r="Q64" i="6"/>
  <c r="Q66" i="6"/>
  <c r="Q63" i="6"/>
  <c r="Q54" i="6"/>
  <c r="Q61" i="6"/>
  <c r="Q51" i="6"/>
  <c r="Q46" i="6"/>
  <c r="Q42" i="6"/>
  <c r="Q40" i="6"/>
  <c r="Q32" i="6"/>
  <c r="Q33" i="6"/>
  <c r="Q28" i="6"/>
  <c r="Q22" i="6"/>
  <c r="Q20" i="6"/>
  <c r="Q14" i="6"/>
  <c r="Q11" i="6"/>
  <c r="Q6" i="6"/>
  <c r="Q253" i="6"/>
  <c r="Q254" i="6"/>
  <c r="Q234" i="6"/>
  <c r="Q255" i="6"/>
  <c r="Q228" i="6"/>
  <c r="Q220" i="6"/>
  <c r="Q227" i="6"/>
  <c r="Q224" i="6"/>
  <c r="Q204" i="6"/>
  <c r="Q193" i="6"/>
  <c r="Q181" i="6"/>
  <c r="Q192" i="6"/>
  <c r="Q180" i="6"/>
  <c r="Q184" i="6"/>
  <c r="Q186" i="6"/>
  <c r="Q171" i="6"/>
  <c r="Q170" i="6"/>
  <c r="Q118" i="6"/>
  <c r="Q94" i="6"/>
  <c r="Q136" i="6"/>
  <c r="Q85" i="6"/>
  <c r="Q152" i="6"/>
  <c r="Q132" i="6"/>
  <c r="Q155" i="6"/>
  <c r="Q95" i="6"/>
  <c r="Q144" i="6"/>
  <c r="Q123" i="6"/>
  <c r="Q77" i="6"/>
  <c r="Q145" i="6"/>
  <c r="Q100" i="6"/>
  <c r="Q153" i="6"/>
  <c r="Q127" i="6"/>
  <c r="Q129" i="6"/>
  <c r="Q138" i="6"/>
  <c r="Q146" i="6"/>
  <c r="Q98" i="6"/>
  <c r="Q120" i="6"/>
  <c r="Q142" i="6"/>
  <c r="Q110" i="6"/>
  <c r="Q73" i="6"/>
  <c r="Q70" i="6"/>
  <c r="Q71" i="6"/>
  <c r="Q62" i="6"/>
  <c r="Q58" i="6"/>
  <c r="Q53" i="6"/>
  <c r="Q47" i="6"/>
  <c r="Q56" i="6"/>
  <c r="Q49" i="6"/>
  <c r="Q41" i="6"/>
  <c r="Q39" i="6"/>
  <c r="Q34" i="6"/>
  <c r="Q31" i="6"/>
  <c r="Q29" i="6"/>
  <c r="Q8" i="6"/>
  <c r="Q23" i="6"/>
  <c r="Q5" i="6"/>
  <c r="Q19" i="6"/>
  <c r="Q13" i="6"/>
  <c r="AH34" i="26"/>
  <c r="AF34" i="26"/>
  <c r="AD34" i="26"/>
  <c r="AG34" i="25"/>
  <c r="AH34" i="25"/>
  <c r="AE34" i="25"/>
  <c r="AD34" i="25"/>
  <c r="F13" i="21"/>
  <c r="AM243" i="6" l="1"/>
  <c r="AT235" i="6"/>
  <c r="AT253" i="6"/>
  <c r="AT243" i="6"/>
  <c r="AM253" i="6"/>
  <c r="AM235" i="6"/>
  <c r="AF34" i="25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18" i="6"/>
  <c r="P8" i="20" l="1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F17" i="20" l="1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F207" i="7" s="1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8" i="6"/>
  <c r="BE8" i="6"/>
  <c r="BF8" i="6"/>
  <c r="BD9" i="6"/>
  <c r="BE9" i="6"/>
  <c r="BF9" i="6"/>
  <c r="BD7" i="6"/>
  <c r="BE7" i="6"/>
  <c r="BF7" i="6"/>
  <c r="BD23" i="6"/>
  <c r="BE23" i="6"/>
  <c r="BF23" i="6"/>
  <c r="BD22" i="6"/>
  <c r="BE22" i="6"/>
  <c r="BF22" i="6"/>
  <c r="BD11" i="6"/>
  <c r="BE11" i="6"/>
  <c r="BF11" i="6"/>
  <c r="BD21" i="6"/>
  <c r="BE21" i="6"/>
  <c r="BF21" i="6"/>
  <c r="BD24" i="6"/>
  <c r="BE24" i="6"/>
  <c r="BF24" i="6"/>
  <c r="BD29" i="6"/>
  <c r="BE29" i="6"/>
  <c r="BF29" i="6"/>
  <c r="BD10" i="6"/>
  <c r="BE10" i="6"/>
  <c r="BF10" i="6"/>
  <c r="BD28" i="6"/>
  <c r="BE28" i="6"/>
  <c r="BF28" i="6"/>
  <c r="BD26" i="6"/>
  <c r="BE26" i="6"/>
  <c r="BF26" i="6"/>
  <c r="BD27" i="6"/>
  <c r="BE27" i="6"/>
  <c r="BF27" i="6"/>
  <c r="BD31" i="6"/>
  <c r="BE31" i="6"/>
  <c r="BF31" i="6"/>
  <c r="BD33" i="6"/>
  <c r="BE33" i="6"/>
  <c r="BF33" i="6"/>
  <c r="BD25" i="6"/>
  <c r="BE25" i="6"/>
  <c r="BF25" i="6"/>
  <c r="BD35" i="6"/>
  <c r="BE35" i="6"/>
  <c r="BF35" i="6"/>
  <c r="BD12" i="6"/>
  <c r="BE12" i="6"/>
  <c r="BF12" i="6"/>
  <c r="BD13" i="6"/>
  <c r="BE13" i="6"/>
  <c r="BF13" i="6"/>
  <c r="BD34" i="6"/>
  <c r="BE34" i="6"/>
  <c r="BF34" i="6"/>
  <c r="BD32" i="6"/>
  <c r="BE32" i="6"/>
  <c r="BF32" i="6"/>
  <c r="BD14" i="6"/>
  <c r="BE14" i="6"/>
  <c r="BF14" i="6"/>
  <c r="BD30" i="6"/>
  <c r="BE30" i="6"/>
  <c r="BF30" i="6"/>
  <c r="BD16" i="6"/>
  <c r="BE16" i="6"/>
  <c r="BF16" i="6"/>
  <c r="BD15" i="6"/>
  <c r="BE15" i="6"/>
  <c r="BF15" i="6"/>
  <c r="BD19" i="6"/>
  <c r="BE19" i="6"/>
  <c r="BF19" i="6"/>
  <c r="BD20" i="6"/>
  <c r="BE20" i="6"/>
  <c r="BF20" i="6"/>
  <c r="BD17" i="6"/>
  <c r="BE17" i="6"/>
  <c r="BF17" i="6"/>
  <c r="BD5" i="6"/>
  <c r="BE5" i="6"/>
  <c r="BF5" i="6"/>
  <c r="BD47" i="6"/>
  <c r="BE47" i="6"/>
  <c r="BF47" i="6"/>
  <c r="BD39" i="6"/>
  <c r="BE39" i="6"/>
  <c r="BF39" i="6"/>
  <c r="BD41" i="6"/>
  <c r="BE41" i="6"/>
  <c r="BF41" i="6"/>
  <c r="BD61" i="6"/>
  <c r="BE61" i="6"/>
  <c r="BF61" i="6"/>
  <c r="BD40" i="6"/>
  <c r="BE40" i="6"/>
  <c r="BF40" i="6"/>
  <c r="BD38" i="6"/>
  <c r="BE38" i="6"/>
  <c r="BF38" i="6"/>
  <c r="BD44" i="6"/>
  <c r="BE44" i="6"/>
  <c r="BF44" i="6"/>
  <c r="BD48" i="6"/>
  <c r="BE48" i="6"/>
  <c r="BF48" i="6"/>
  <c r="BD52" i="6"/>
  <c r="BE52" i="6"/>
  <c r="BF52" i="6"/>
  <c r="BD42" i="6"/>
  <c r="BE42" i="6"/>
  <c r="BF42" i="6"/>
  <c r="BD65" i="6"/>
  <c r="BE65" i="6"/>
  <c r="BF65" i="6"/>
  <c r="BD36" i="6"/>
  <c r="BE36" i="6"/>
  <c r="BF36" i="6"/>
  <c r="BD43" i="6"/>
  <c r="BE43" i="6"/>
  <c r="BF43" i="6"/>
  <c r="BD53" i="6"/>
  <c r="BE53" i="6"/>
  <c r="BF53" i="6"/>
  <c r="BD54" i="6"/>
  <c r="BE54" i="6"/>
  <c r="BF54" i="6"/>
  <c r="BD57" i="6"/>
  <c r="BE57" i="6"/>
  <c r="BF57" i="6"/>
  <c r="BD60" i="6"/>
  <c r="BE60" i="6"/>
  <c r="BF60" i="6"/>
  <c r="BD58" i="6"/>
  <c r="BE58" i="6"/>
  <c r="BF58" i="6"/>
  <c r="BD49" i="6"/>
  <c r="BE49" i="6"/>
  <c r="BF49" i="6"/>
  <c r="BD63" i="6"/>
  <c r="BE63" i="6"/>
  <c r="BF63" i="6"/>
  <c r="BD67" i="6"/>
  <c r="BE67" i="6"/>
  <c r="BF67" i="6"/>
  <c r="BD59" i="6"/>
  <c r="BE59" i="6"/>
  <c r="BF59" i="6"/>
  <c r="BD46" i="6"/>
  <c r="BE46" i="6"/>
  <c r="BF46" i="6"/>
  <c r="BD45" i="6"/>
  <c r="BE45" i="6"/>
  <c r="BF45" i="6"/>
  <c r="BD62" i="6"/>
  <c r="BE62" i="6"/>
  <c r="BF62" i="6"/>
  <c r="BD56" i="6"/>
  <c r="BE56" i="6"/>
  <c r="BF56" i="6"/>
  <c r="BD51" i="6"/>
  <c r="BE51" i="6"/>
  <c r="BF51" i="6"/>
  <c r="BD50" i="6"/>
  <c r="BE50" i="6"/>
  <c r="BF50" i="6"/>
  <c r="BD55" i="6"/>
  <c r="BE55" i="6"/>
  <c r="BF55" i="6"/>
  <c r="BD37" i="6"/>
  <c r="BE37" i="6"/>
  <c r="BF37" i="6"/>
  <c r="BD68" i="6"/>
  <c r="BE68" i="6"/>
  <c r="BF68" i="6"/>
  <c r="BD84" i="6"/>
  <c r="BE84" i="6"/>
  <c r="BF84" i="6"/>
  <c r="BD74" i="6"/>
  <c r="BE74" i="6"/>
  <c r="BF74" i="6"/>
  <c r="BD69" i="6"/>
  <c r="BE69" i="6"/>
  <c r="BF69" i="6"/>
  <c r="BD71" i="6"/>
  <c r="BE71" i="6"/>
  <c r="BF71" i="6"/>
  <c r="BD64" i="6"/>
  <c r="BE64" i="6"/>
  <c r="BF64" i="6"/>
  <c r="BD97" i="6"/>
  <c r="BE97" i="6"/>
  <c r="BF97" i="6"/>
  <c r="BD76" i="6"/>
  <c r="BE76" i="6"/>
  <c r="BF76" i="6"/>
  <c r="BD161" i="6"/>
  <c r="BE161" i="6"/>
  <c r="BF161" i="6"/>
  <c r="BD142" i="6"/>
  <c r="BE142" i="6"/>
  <c r="BF142" i="6"/>
  <c r="BD70" i="6"/>
  <c r="BE70" i="6"/>
  <c r="BF70" i="6"/>
  <c r="BD66" i="6"/>
  <c r="BE66" i="6"/>
  <c r="BF66" i="6"/>
  <c r="BD102" i="6"/>
  <c r="BE102" i="6"/>
  <c r="BF102" i="6"/>
  <c r="BD72" i="6"/>
  <c r="BE72" i="6"/>
  <c r="BF72" i="6"/>
  <c r="BD86" i="6"/>
  <c r="BE86" i="6"/>
  <c r="BF86" i="6"/>
  <c r="BD113" i="6"/>
  <c r="BE113" i="6"/>
  <c r="BF113" i="6"/>
  <c r="BD166" i="6"/>
  <c r="BE166" i="6"/>
  <c r="BF166" i="6"/>
  <c r="BD120" i="6"/>
  <c r="BE120" i="6"/>
  <c r="BF120" i="6"/>
  <c r="BD134" i="6"/>
  <c r="BE134" i="6"/>
  <c r="BF134" i="6"/>
  <c r="BD165" i="6"/>
  <c r="BE165" i="6"/>
  <c r="BF165" i="6"/>
  <c r="BD75" i="6"/>
  <c r="BE75" i="6"/>
  <c r="BF75" i="6"/>
  <c r="BD111" i="6"/>
  <c r="BE111" i="6"/>
  <c r="BF111" i="6"/>
  <c r="BD98" i="6"/>
  <c r="BE98" i="6"/>
  <c r="BF98" i="6"/>
  <c r="BD103" i="6"/>
  <c r="BE103" i="6"/>
  <c r="BF103" i="6"/>
  <c r="BD90" i="6"/>
  <c r="BE90" i="6"/>
  <c r="BF90" i="6"/>
  <c r="BD73" i="6"/>
  <c r="BE73" i="6"/>
  <c r="BF73" i="6"/>
  <c r="BD156" i="6"/>
  <c r="BE156" i="6"/>
  <c r="BF156" i="6"/>
  <c r="BD133" i="6"/>
  <c r="BE133" i="6"/>
  <c r="BF133" i="6"/>
  <c r="BD110" i="6"/>
  <c r="BE110" i="6"/>
  <c r="BF110" i="6"/>
  <c r="BD128" i="6"/>
  <c r="BE128" i="6"/>
  <c r="BF128" i="6"/>
  <c r="BD146" i="6"/>
  <c r="BE146" i="6"/>
  <c r="BF146" i="6"/>
  <c r="BD135" i="6"/>
  <c r="BE135" i="6"/>
  <c r="BF135" i="6"/>
  <c r="BD93" i="6"/>
  <c r="BE93" i="6"/>
  <c r="BF93" i="6"/>
  <c r="BD100" i="6"/>
  <c r="BE100" i="6"/>
  <c r="BF100" i="6"/>
  <c r="BD82" i="6"/>
  <c r="BE82" i="6"/>
  <c r="BF82" i="6"/>
  <c r="BD78" i="6"/>
  <c r="BE78" i="6"/>
  <c r="BF78" i="6"/>
  <c r="BD140" i="6"/>
  <c r="BE140" i="6"/>
  <c r="BF140" i="6"/>
  <c r="BD138" i="6"/>
  <c r="BE138" i="6"/>
  <c r="BF138" i="6"/>
  <c r="BD143" i="6"/>
  <c r="BE143" i="6"/>
  <c r="BF143" i="6"/>
  <c r="BD139" i="6"/>
  <c r="BE139" i="6"/>
  <c r="BF139" i="6"/>
  <c r="BD126" i="6"/>
  <c r="BE126" i="6"/>
  <c r="BF126" i="6"/>
  <c r="BD163" i="6"/>
  <c r="BE163" i="6"/>
  <c r="BF163" i="6"/>
  <c r="BD141" i="6"/>
  <c r="BE141" i="6"/>
  <c r="BF141" i="6"/>
  <c r="BD101" i="6"/>
  <c r="BE101" i="6"/>
  <c r="BF101" i="6"/>
  <c r="BD159" i="6"/>
  <c r="BE159" i="6"/>
  <c r="BF159" i="6"/>
  <c r="BD145" i="6"/>
  <c r="BE145" i="6"/>
  <c r="BF145" i="6"/>
  <c r="BD129" i="6"/>
  <c r="BE129" i="6"/>
  <c r="BF129" i="6"/>
  <c r="BD115" i="6"/>
  <c r="BE115" i="6"/>
  <c r="BF115" i="6"/>
  <c r="BD176" i="6"/>
  <c r="BE176" i="6"/>
  <c r="BF176" i="6"/>
  <c r="BD167" i="6"/>
  <c r="BE167" i="6"/>
  <c r="BF167" i="6"/>
  <c r="BD77" i="6"/>
  <c r="BE77" i="6"/>
  <c r="BF77" i="6"/>
  <c r="BD147" i="6"/>
  <c r="BE147" i="6"/>
  <c r="BF147" i="6"/>
  <c r="BD158" i="6"/>
  <c r="BE158" i="6"/>
  <c r="BF158" i="6"/>
  <c r="BD168" i="6"/>
  <c r="BE168" i="6"/>
  <c r="BF168" i="6"/>
  <c r="BD83" i="6"/>
  <c r="BE83" i="6"/>
  <c r="BF83" i="6"/>
  <c r="BD127" i="6"/>
  <c r="BE127" i="6"/>
  <c r="BF127" i="6"/>
  <c r="BD117" i="6"/>
  <c r="BE117" i="6"/>
  <c r="BF117" i="6"/>
  <c r="BD107" i="6"/>
  <c r="BE107" i="6"/>
  <c r="BF107" i="6"/>
  <c r="BD153" i="6"/>
  <c r="BE153" i="6"/>
  <c r="BF153" i="6"/>
  <c r="BD137" i="6"/>
  <c r="BE137" i="6"/>
  <c r="BF137" i="6"/>
  <c r="BD150" i="6"/>
  <c r="BE150" i="6"/>
  <c r="BF150" i="6"/>
  <c r="BD99" i="6"/>
  <c r="BE99" i="6"/>
  <c r="BF99" i="6"/>
  <c r="BD125" i="6"/>
  <c r="BE125" i="6"/>
  <c r="BF125" i="6"/>
  <c r="BD124" i="6"/>
  <c r="BE124" i="6"/>
  <c r="BF124" i="6"/>
  <c r="BD123" i="6"/>
  <c r="BE123" i="6"/>
  <c r="BF123" i="6"/>
  <c r="BD122" i="6"/>
  <c r="BE122" i="6"/>
  <c r="BF122" i="6"/>
  <c r="BD112" i="6"/>
  <c r="BE112" i="6"/>
  <c r="BF112" i="6"/>
  <c r="BD151" i="6"/>
  <c r="BE151" i="6"/>
  <c r="BF151" i="6"/>
  <c r="BD116" i="6"/>
  <c r="BE116" i="6"/>
  <c r="BF116" i="6"/>
  <c r="BD152" i="6"/>
  <c r="BE152" i="6"/>
  <c r="BF152" i="6"/>
  <c r="BD80" i="6"/>
  <c r="BE80" i="6"/>
  <c r="BF80" i="6"/>
  <c r="BD92" i="6"/>
  <c r="BE92" i="6"/>
  <c r="BF92" i="6"/>
  <c r="BD144" i="6"/>
  <c r="BE144" i="6"/>
  <c r="BF144" i="6"/>
  <c r="BD79" i="6"/>
  <c r="BE79" i="6"/>
  <c r="BF79" i="6"/>
  <c r="BD87" i="6"/>
  <c r="BE87" i="6"/>
  <c r="BF87" i="6"/>
  <c r="BD109" i="6"/>
  <c r="BE109" i="6"/>
  <c r="BF109" i="6"/>
  <c r="BD81" i="6"/>
  <c r="BE81" i="6"/>
  <c r="BF81" i="6"/>
  <c r="BD85" i="6"/>
  <c r="BE85" i="6"/>
  <c r="BF85" i="6"/>
  <c r="BD108" i="6"/>
  <c r="BE108" i="6"/>
  <c r="BF108" i="6"/>
  <c r="BD164" i="6"/>
  <c r="BE164" i="6"/>
  <c r="BF164" i="6"/>
  <c r="BD162" i="6"/>
  <c r="BE162" i="6"/>
  <c r="BF162" i="6"/>
  <c r="BD160" i="6"/>
  <c r="BE160" i="6"/>
  <c r="BF160" i="6"/>
  <c r="BD136" i="6"/>
  <c r="BE136" i="6"/>
  <c r="BF136" i="6"/>
  <c r="BD95" i="6"/>
  <c r="BE95" i="6"/>
  <c r="BF95" i="6"/>
  <c r="BD104" i="6"/>
  <c r="BE104" i="6"/>
  <c r="BF104" i="6"/>
  <c r="BD106" i="6"/>
  <c r="BE106" i="6"/>
  <c r="BF106" i="6"/>
  <c r="BD114" i="6"/>
  <c r="BE114" i="6"/>
  <c r="BF114" i="6"/>
  <c r="BD155" i="6"/>
  <c r="BE155" i="6"/>
  <c r="BF155" i="6"/>
  <c r="BD88" i="6"/>
  <c r="BE88" i="6"/>
  <c r="BF88" i="6"/>
  <c r="BD119" i="6"/>
  <c r="BE119" i="6"/>
  <c r="BF119" i="6"/>
  <c r="BD121" i="6"/>
  <c r="BE121" i="6"/>
  <c r="BF121" i="6"/>
  <c r="BD132" i="6"/>
  <c r="BE132" i="6"/>
  <c r="BF132" i="6"/>
  <c r="BD131" i="6"/>
  <c r="BE131" i="6"/>
  <c r="BF131" i="6"/>
  <c r="BD172" i="6"/>
  <c r="BE172" i="6"/>
  <c r="BF172" i="6"/>
  <c r="BD149" i="6"/>
  <c r="BE149" i="6"/>
  <c r="BF149" i="6"/>
  <c r="BD94" i="6"/>
  <c r="BE94" i="6"/>
  <c r="BF94" i="6"/>
  <c r="BD89" i="6"/>
  <c r="BE89" i="6"/>
  <c r="BF89" i="6"/>
  <c r="BD96" i="6"/>
  <c r="BE96" i="6"/>
  <c r="BF96" i="6"/>
  <c r="BD169" i="6"/>
  <c r="BE169" i="6"/>
  <c r="BF169" i="6"/>
  <c r="BD91" i="6"/>
  <c r="BE91" i="6"/>
  <c r="BF91" i="6"/>
  <c r="BD186" i="6"/>
  <c r="BE186" i="6"/>
  <c r="BF186" i="6"/>
  <c r="BD174" i="6"/>
  <c r="BE174" i="6"/>
  <c r="BF174" i="6"/>
  <c r="BD175" i="6"/>
  <c r="BE175" i="6"/>
  <c r="BF175" i="6"/>
  <c r="BD177" i="6"/>
  <c r="BE177" i="6"/>
  <c r="BF177" i="6"/>
  <c r="BD178" i="6"/>
  <c r="BE178" i="6"/>
  <c r="BF178" i="6"/>
  <c r="BD184" i="6"/>
  <c r="BE184" i="6"/>
  <c r="BF184" i="6"/>
  <c r="BD118" i="6"/>
  <c r="BE118" i="6"/>
  <c r="BF118" i="6"/>
  <c r="BD196" i="6"/>
  <c r="BE196" i="6"/>
  <c r="BF196" i="6"/>
  <c r="BD187" i="6"/>
  <c r="BE187" i="6"/>
  <c r="BF187" i="6"/>
  <c r="BD183" i="6"/>
  <c r="BE183" i="6"/>
  <c r="BF183" i="6"/>
  <c r="BD180" i="6"/>
  <c r="BE180" i="6"/>
  <c r="BF180" i="6"/>
  <c r="BD185" i="6"/>
  <c r="BE185" i="6"/>
  <c r="BF185" i="6"/>
  <c r="BD154" i="6"/>
  <c r="BE154" i="6"/>
  <c r="BF154" i="6"/>
  <c r="BD105" i="6"/>
  <c r="BE105" i="6"/>
  <c r="BF105" i="6"/>
  <c r="BD170" i="6"/>
  <c r="BE170" i="6"/>
  <c r="BF170" i="6"/>
  <c r="BD148" i="6"/>
  <c r="BE148" i="6"/>
  <c r="BF148" i="6"/>
  <c r="BD130" i="6"/>
  <c r="BE130" i="6"/>
  <c r="BF130" i="6"/>
  <c r="BD157" i="6"/>
  <c r="BE157" i="6"/>
  <c r="BF157" i="6"/>
  <c r="BD179" i="6"/>
  <c r="BE179" i="6"/>
  <c r="BF179" i="6"/>
  <c r="BD171" i="6"/>
  <c r="BE171" i="6"/>
  <c r="BF171" i="6"/>
  <c r="BD173" i="6"/>
  <c r="BE173" i="6"/>
  <c r="BF173" i="6"/>
  <c r="BD182" i="6"/>
  <c r="BE182" i="6"/>
  <c r="BF182" i="6"/>
  <c r="BD191" i="6"/>
  <c r="BE191" i="6"/>
  <c r="BF191" i="6"/>
  <c r="BD210" i="6"/>
  <c r="BE210" i="6"/>
  <c r="BF210" i="6"/>
  <c r="BD206" i="6"/>
  <c r="BE206" i="6"/>
  <c r="BF206" i="6"/>
  <c r="BD192" i="6"/>
  <c r="BE192" i="6"/>
  <c r="BF192" i="6"/>
  <c r="BD194" i="6"/>
  <c r="BE194" i="6"/>
  <c r="BF194" i="6"/>
  <c r="BD188" i="6"/>
  <c r="BE188" i="6"/>
  <c r="BF188" i="6"/>
  <c r="BD203" i="6"/>
  <c r="BE203" i="6"/>
  <c r="BF203" i="6"/>
  <c r="BD181" i="6"/>
  <c r="BE181" i="6"/>
  <c r="BF181" i="6"/>
  <c r="BD209" i="6"/>
  <c r="BE209" i="6"/>
  <c r="BF209" i="6"/>
  <c r="BD200" i="6"/>
  <c r="BE200" i="6"/>
  <c r="BF200" i="6"/>
  <c r="BD222" i="6"/>
  <c r="BE222" i="6"/>
  <c r="BF222" i="6"/>
  <c r="BD224" i="6"/>
  <c r="BE224" i="6"/>
  <c r="BF224" i="6"/>
  <c r="BD202" i="6"/>
  <c r="BE202" i="6"/>
  <c r="BF202" i="6"/>
  <c r="BD190" i="6"/>
  <c r="BE190" i="6"/>
  <c r="BF190" i="6"/>
  <c r="BD197" i="6"/>
  <c r="BE197" i="6"/>
  <c r="BF197" i="6"/>
  <c r="BD195" i="6"/>
  <c r="BE195" i="6"/>
  <c r="BF195" i="6"/>
  <c r="BD212" i="6"/>
  <c r="BE212" i="6"/>
  <c r="BF212" i="6"/>
  <c r="BD213" i="6"/>
  <c r="BE213" i="6"/>
  <c r="BF213" i="6"/>
  <c r="BD215" i="6"/>
  <c r="BE215" i="6"/>
  <c r="BF215" i="6"/>
  <c r="BD193" i="6"/>
  <c r="BE193" i="6"/>
  <c r="BF193" i="6"/>
  <c r="BD189" i="6"/>
  <c r="BE189" i="6"/>
  <c r="BF189" i="6"/>
  <c r="BD225" i="6"/>
  <c r="BE225" i="6"/>
  <c r="BF225" i="6"/>
  <c r="BD205" i="6"/>
  <c r="BE205" i="6"/>
  <c r="BF205" i="6"/>
  <c r="BD207" i="6"/>
  <c r="BE207" i="6"/>
  <c r="BF207" i="6"/>
  <c r="BD199" i="6"/>
  <c r="BE199" i="6"/>
  <c r="BF199" i="6"/>
  <c r="BD208" i="6"/>
  <c r="BE208" i="6"/>
  <c r="BF208" i="6"/>
  <c r="BD204" i="6"/>
  <c r="BE204" i="6"/>
  <c r="BF204" i="6"/>
  <c r="BD201" i="6"/>
  <c r="BE201" i="6"/>
  <c r="BF201" i="6"/>
  <c r="BD211" i="6"/>
  <c r="BE211" i="6"/>
  <c r="BF211" i="6"/>
  <c r="BD198" i="6"/>
  <c r="BE198" i="6"/>
  <c r="BF198" i="6"/>
  <c r="BD219" i="6"/>
  <c r="BE219" i="6"/>
  <c r="BF219" i="6"/>
  <c r="BD227" i="6"/>
  <c r="BE227" i="6"/>
  <c r="BF227" i="6"/>
  <c r="BD241" i="6"/>
  <c r="BE241" i="6"/>
  <c r="BF241" i="6"/>
  <c r="BD239" i="6"/>
  <c r="BE239" i="6"/>
  <c r="BF239" i="6"/>
  <c r="BD223" i="6"/>
  <c r="BE223" i="6"/>
  <c r="BF223" i="6"/>
  <c r="BD216" i="6"/>
  <c r="BE216" i="6"/>
  <c r="BF216" i="6"/>
  <c r="BD221" i="6"/>
  <c r="BE221" i="6"/>
  <c r="BF221" i="6"/>
  <c r="BD218" i="6"/>
  <c r="BE218" i="6"/>
  <c r="BF218" i="6"/>
  <c r="BD217" i="6"/>
  <c r="BE217" i="6"/>
  <c r="BF217" i="6"/>
  <c r="BD240" i="6"/>
  <c r="BE240" i="6"/>
  <c r="BF240" i="6"/>
  <c r="BD232" i="6"/>
  <c r="BE232" i="6"/>
  <c r="BF232" i="6"/>
  <c r="BD237" i="6"/>
  <c r="BE237" i="6"/>
  <c r="BF237" i="6"/>
  <c r="BD249" i="6"/>
  <c r="BE249" i="6"/>
  <c r="BF249" i="6"/>
  <c r="BD258" i="6"/>
  <c r="BE258" i="6"/>
  <c r="BF258" i="6"/>
  <c r="BD242" i="6"/>
  <c r="BE242" i="6"/>
  <c r="BF242" i="6"/>
  <c r="BD220" i="6"/>
  <c r="BE220" i="6"/>
  <c r="BF220" i="6"/>
  <c r="BD255" i="6"/>
  <c r="BE255" i="6"/>
  <c r="BF255" i="6"/>
  <c r="BD233" i="6"/>
  <c r="BE233" i="6"/>
  <c r="BF233" i="6"/>
  <c r="BD251" i="6"/>
  <c r="BE251" i="6"/>
  <c r="BF251" i="6"/>
  <c r="BD214" i="6"/>
  <c r="BE214" i="6"/>
  <c r="BF214" i="6"/>
  <c r="BD238" i="6"/>
  <c r="BE238" i="6"/>
  <c r="BF238" i="6"/>
  <c r="BD236" i="6"/>
  <c r="BE236" i="6"/>
  <c r="BF236" i="6"/>
  <c r="BD231" i="6"/>
  <c r="BE231" i="6"/>
  <c r="BF231" i="6"/>
  <c r="BD228" i="6"/>
  <c r="BE228" i="6"/>
  <c r="BF228" i="6"/>
  <c r="BD226" i="6"/>
  <c r="BE226" i="6"/>
  <c r="BF226" i="6"/>
  <c r="BD248" i="6"/>
  <c r="BE248" i="6"/>
  <c r="BF248" i="6"/>
  <c r="BD244" i="6"/>
  <c r="BE244" i="6"/>
  <c r="BF244" i="6"/>
  <c r="BD247" i="6"/>
  <c r="BE247" i="6"/>
  <c r="BF247" i="6"/>
  <c r="BD259" i="6"/>
  <c r="BE259" i="6"/>
  <c r="BF259" i="6"/>
  <c r="BD245" i="6"/>
  <c r="BE245" i="6"/>
  <c r="BF245" i="6"/>
  <c r="BD261" i="6"/>
  <c r="BE261" i="6"/>
  <c r="BF261" i="6"/>
  <c r="BD260" i="6"/>
  <c r="BE260" i="6"/>
  <c r="BF260" i="6"/>
  <c r="BD234" i="6"/>
  <c r="BE234" i="6"/>
  <c r="BF234" i="6"/>
  <c r="BD263" i="6"/>
  <c r="BE263" i="6"/>
  <c r="BF263" i="6"/>
  <c r="BD229" i="6"/>
  <c r="BE229" i="6"/>
  <c r="BF229" i="6"/>
  <c r="BD265" i="6"/>
  <c r="BE265" i="6"/>
  <c r="BF265" i="6"/>
  <c r="BD252" i="6"/>
  <c r="BE252" i="6"/>
  <c r="BF252" i="6"/>
  <c r="BD246" i="6"/>
  <c r="BE246" i="6"/>
  <c r="BF246" i="6"/>
  <c r="BD271" i="6"/>
  <c r="BE271" i="6"/>
  <c r="BF271" i="6"/>
  <c r="BD250" i="6"/>
  <c r="BE250" i="6"/>
  <c r="BF250" i="6"/>
  <c r="BD273" i="6"/>
  <c r="BE273" i="6"/>
  <c r="BF273" i="6"/>
  <c r="BD254" i="6"/>
  <c r="BE254" i="6"/>
  <c r="BF254" i="6"/>
  <c r="BD257" i="6"/>
  <c r="BE257" i="6"/>
  <c r="BF257" i="6"/>
  <c r="BD264" i="6"/>
  <c r="BE264" i="6"/>
  <c r="BF264" i="6"/>
  <c r="BD230" i="6"/>
  <c r="BE230" i="6"/>
  <c r="BF230" i="6"/>
  <c r="BD256" i="6"/>
  <c r="BE256" i="6"/>
  <c r="BF256" i="6"/>
  <c r="BD266" i="6"/>
  <c r="BE266" i="6"/>
  <c r="BF266" i="6"/>
  <c r="BD267" i="6"/>
  <c r="BE267" i="6"/>
  <c r="BF267" i="6"/>
  <c r="BD262" i="6"/>
  <c r="BE262" i="6"/>
  <c r="BF262" i="6"/>
  <c r="BD269" i="6"/>
  <c r="BE269" i="6"/>
  <c r="BF269" i="6"/>
  <c r="BD270" i="6"/>
  <c r="BE270" i="6"/>
  <c r="BF270" i="6"/>
  <c r="BD272" i="6"/>
  <c r="BE272" i="6"/>
  <c r="BF272" i="6"/>
  <c r="BD268" i="6"/>
  <c r="BE268" i="6"/>
  <c r="BF268" i="6"/>
  <c r="BF18" i="6"/>
  <c r="BE18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D221" i="7" l="1"/>
  <c r="D232" i="7" s="1"/>
  <c r="B221" i="7"/>
  <c r="B232" i="7" s="1"/>
  <c r="E232" i="7" s="1"/>
  <c r="C221" i="7"/>
  <c r="C232" i="7" s="1"/>
  <c r="C218" i="7"/>
  <c r="C229" i="7" s="1"/>
  <c r="B222" i="7"/>
  <c r="B233" i="7" s="1"/>
  <c r="E233" i="7" s="1"/>
  <c r="B220" i="7"/>
  <c r="B231" i="7" s="1"/>
  <c r="E231" i="7" s="1"/>
  <c r="B218" i="7"/>
  <c r="B229" i="7" s="1"/>
  <c r="E229" i="7" s="1"/>
  <c r="B217" i="7"/>
  <c r="B228" i="7" s="1"/>
  <c r="E228" i="7" s="1"/>
  <c r="B219" i="7"/>
  <c r="B230" i="7" s="1"/>
  <c r="E230" i="7" s="1"/>
  <c r="C216" i="7"/>
  <c r="C227" i="7" s="1"/>
  <c r="C219" i="7"/>
  <c r="C230" i="7" s="1"/>
  <c r="D222" i="7"/>
  <c r="D233" i="7" s="1"/>
  <c r="D219" i="7"/>
  <c r="D230" i="7" s="1"/>
  <c r="C220" i="7"/>
  <c r="C231" i="7" s="1"/>
  <c r="B216" i="7"/>
  <c r="B227" i="7" s="1"/>
  <c r="E227" i="7" s="1"/>
  <c r="D217" i="7"/>
  <c r="D228" i="7" s="1"/>
  <c r="D220" i="7"/>
  <c r="D231" i="7" s="1"/>
  <c r="C222" i="7"/>
  <c r="C233" i="7" s="1"/>
  <c r="C217" i="7"/>
  <c r="C228" i="7" s="1"/>
  <c r="D218" i="7"/>
  <c r="D229" i="7" s="1"/>
  <c r="D216" i="7"/>
  <c r="D227" i="7" s="1"/>
  <c r="R6" i="7"/>
  <c r="E236" i="7" l="1"/>
  <c r="C236" i="7"/>
  <c r="C237" i="7" s="1"/>
  <c r="C214" i="7"/>
  <c r="R7" i="7"/>
  <c r="AH34" i="15"/>
  <c r="AG34" i="15"/>
  <c r="AF34" i="15"/>
  <c r="AE34" i="15"/>
  <c r="AD34" i="15"/>
  <c r="AD34" i="10"/>
  <c r="O6" i="6"/>
  <c r="P6" i="6" s="1"/>
  <c r="O9" i="6"/>
  <c r="P9" i="6" s="1"/>
  <c r="O7" i="6"/>
  <c r="P7" i="6" s="1"/>
  <c r="O8" i="6"/>
  <c r="P8" i="6" s="1"/>
  <c r="O11" i="6"/>
  <c r="P11" i="6" s="1"/>
  <c r="O12" i="6"/>
  <c r="P12" i="6" s="1"/>
  <c r="O10" i="6"/>
  <c r="P10" i="6" s="1"/>
  <c r="O13" i="6"/>
  <c r="P13" i="6" s="1"/>
  <c r="O14" i="6"/>
  <c r="P14" i="6" s="1"/>
  <c r="O16" i="6"/>
  <c r="P16" i="6" s="1"/>
  <c r="O15" i="6"/>
  <c r="P15" i="6" s="1"/>
  <c r="O19" i="6"/>
  <c r="P19" i="6" s="1"/>
  <c r="O20" i="6"/>
  <c r="P20" i="6" s="1"/>
  <c r="O17" i="6"/>
  <c r="P17" i="6" s="1"/>
  <c r="O23" i="6"/>
  <c r="P23" i="6" s="1"/>
  <c r="P21" i="6"/>
  <c r="O22" i="6"/>
  <c r="P22" i="6" s="1"/>
  <c r="O18" i="6"/>
  <c r="P18" i="6" s="1"/>
  <c r="O24" i="6"/>
  <c r="P24" i="6" s="1"/>
  <c r="O29" i="6"/>
  <c r="P29" i="6" s="1"/>
  <c r="O26" i="6"/>
  <c r="P26" i="6" s="1"/>
  <c r="O28" i="6"/>
  <c r="P28" i="6" s="1"/>
  <c r="O27" i="6"/>
  <c r="P27" i="6" s="1"/>
  <c r="O31" i="6"/>
  <c r="P31" i="6" s="1"/>
  <c r="O33" i="6"/>
  <c r="P33" i="6" s="1"/>
  <c r="O25" i="6"/>
  <c r="P25" i="6" s="1"/>
  <c r="O34" i="6"/>
  <c r="P34" i="6" s="1"/>
  <c r="O35" i="6"/>
  <c r="P35" i="6" s="1"/>
  <c r="O30" i="6"/>
  <c r="P30" i="6" s="1"/>
  <c r="O37" i="6"/>
  <c r="P37" i="6" s="1"/>
  <c r="O32" i="6"/>
  <c r="P32" i="6" s="1"/>
  <c r="O40" i="6"/>
  <c r="P40" i="6" s="1"/>
  <c r="O39" i="6"/>
  <c r="P39" i="6" s="1"/>
  <c r="O38" i="6"/>
  <c r="P38" i="6" s="1"/>
  <c r="O44" i="6"/>
  <c r="P44" i="6" s="1"/>
  <c r="O36" i="6"/>
  <c r="P36" i="6" s="1"/>
  <c r="O42" i="6"/>
  <c r="P42" i="6" s="1"/>
  <c r="O43" i="6"/>
  <c r="P43" i="6" s="1"/>
  <c r="O41" i="6"/>
  <c r="P41" i="6" s="1"/>
  <c r="O46" i="6"/>
  <c r="P46" i="6" s="1"/>
  <c r="O45" i="6"/>
  <c r="P45" i="6" s="1"/>
  <c r="O49" i="6"/>
  <c r="P49" i="6" s="1"/>
  <c r="O50" i="6"/>
  <c r="P50" i="6" s="1"/>
  <c r="O55" i="6"/>
  <c r="P55" i="6" s="1"/>
  <c r="O47" i="6"/>
  <c r="P47" i="6" s="1"/>
  <c r="O56" i="6"/>
  <c r="P56" i="6" s="1"/>
  <c r="O48" i="6"/>
  <c r="P48" i="6" s="1"/>
  <c r="O51" i="6"/>
  <c r="P51" i="6" s="1"/>
  <c r="O61" i="6"/>
  <c r="P61" i="6" s="1"/>
  <c r="O52" i="6"/>
  <c r="P52" i="6" s="1"/>
  <c r="AO52" i="6" s="1"/>
  <c r="O65" i="6"/>
  <c r="P65" i="6" s="1"/>
  <c r="O54" i="6"/>
  <c r="P54" i="6" s="1"/>
  <c r="O63" i="6"/>
  <c r="P63" i="6" s="1"/>
  <c r="O53" i="6"/>
  <c r="P53" i="6" s="1"/>
  <c r="O57" i="6"/>
  <c r="P57" i="6" s="1"/>
  <c r="O58" i="6"/>
  <c r="P58" i="6" s="1"/>
  <c r="O60" i="6"/>
  <c r="P60" i="6" s="1"/>
  <c r="O59" i="6"/>
  <c r="P59" i="6" s="1"/>
  <c r="O67" i="6"/>
  <c r="P67" i="6" s="1"/>
  <c r="O62" i="6"/>
  <c r="P62" i="6" s="1"/>
  <c r="O69" i="6"/>
  <c r="P69" i="6" s="1"/>
  <c r="O68" i="6"/>
  <c r="P68" i="6" s="1"/>
  <c r="O66" i="6"/>
  <c r="P66" i="6" s="1"/>
  <c r="O64" i="6"/>
  <c r="P64" i="6" s="1"/>
  <c r="O74" i="6"/>
  <c r="P74" i="6" s="1"/>
  <c r="O71" i="6"/>
  <c r="P71" i="6" s="1"/>
  <c r="O75" i="6"/>
  <c r="P75" i="6" s="1"/>
  <c r="O72" i="6"/>
  <c r="P72" i="6" s="1"/>
  <c r="O70" i="6"/>
  <c r="P70" i="6" s="1"/>
  <c r="O76" i="6"/>
  <c r="P76" i="6" s="1"/>
  <c r="O103" i="6"/>
  <c r="P103" i="6" s="1"/>
  <c r="O84" i="6"/>
  <c r="P84" i="6" s="1"/>
  <c r="O86" i="6"/>
  <c r="P86" i="6" s="1"/>
  <c r="O73" i="6"/>
  <c r="P73" i="6" s="1"/>
  <c r="O158" i="6"/>
  <c r="P158" i="6" s="1"/>
  <c r="O101" i="6"/>
  <c r="P101" i="6" s="1"/>
  <c r="O150" i="6"/>
  <c r="P150" i="6" s="1"/>
  <c r="O90" i="6"/>
  <c r="P90" i="6" s="1"/>
  <c r="O119" i="6"/>
  <c r="P119" i="6" s="1"/>
  <c r="O111" i="6"/>
  <c r="P111" i="6" s="1"/>
  <c r="O164" i="6"/>
  <c r="P164" i="6" s="1"/>
  <c r="O128" i="6"/>
  <c r="P128" i="6" s="1"/>
  <c r="O115" i="6"/>
  <c r="P115" i="6" s="1"/>
  <c r="O97" i="6"/>
  <c r="P97" i="6" s="1"/>
  <c r="O107" i="6"/>
  <c r="P107" i="6" s="1"/>
  <c r="O163" i="6"/>
  <c r="P163" i="6" s="1"/>
  <c r="O144" i="6"/>
  <c r="P144" i="6" s="1"/>
  <c r="O80" i="6"/>
  <c r="P80" i="6" s="1"/>
  <c r="O135" i="6"/>
  <c r="P135" i="6" s="1"/>
  <c r="O133" i="6"/>
  <c r="P133" i="6" s="1"/>
  <c r="O121" i="6"/>
  <c r="P121" i="6" s="1"/>
  <c r="O82" i="6"/>
  <c r="P82" i="6" s="1"/>
  <c r="O116" i="6"/>
  <c r="P116" i="6" s="1"/>
  <c r="O131" i="6"/>
  <c r="P131" i="6" s="1"/>
  <c r="O141" i="6"/>
  <c r="P141" i="6" s="1"/>
  <c r="O166" i="6"/>
  <c r="P166" i="6" s="1"/>
  <c r="O143" i="6"/>
  <c r="P143" i="6" s="1"/>
  <c r="O114" i="6"/>
  <c r="P114" i="6" s="1"/>
  <c r="O138" i="6"/>
  <c r="P138" i="6" s="1"/>
  <c r="O168" i="6"/>
  <c r="P168" i="6" s="1"/>
  <c r="O153" i="6"/>
  <c r="P153" i="6" s="1"/>
  <c r="O129" i="6"/>
  <c r="P129" i="6" s="1"/>
  <c r="O78" i="6"/>
  <c r="P78" i="6" s="1"/>
  <c r="O142" i="6"/>
  <c r="P142" i="6" s="1"/>
  <c r="O159" i="6"/>
  <c r="P159" i="6" s="1"/>
  <c r="O102" i="6"/>
  <c r="P102" i="6" s="1"/>
  <c r="O156" i="6"/>
  <c r="P156" i="6" s="1"/>
  <c r="O140" i="6"/>
  <c r="P140" i="6" s="1"/>
  <c r="O120" i="6"/>
  <c r="P120" i="6" s="1"/>
  <c r="O87" i="6"/>
  <c r="P87" i="6" s="1"/>
  <c r="O176" i="6"/>
  <c r="P176" i="6" s="1"/>
  <c r="O161" i="6"/>
  <c r="P161" i="6" s="1"/>
  <c r="O83" i="6"/>
  <c r="P83" i="6" s="1"/>
  <c r="O124" i="6"/>
  <c r="P124" i="6" s="1"/>
  <c r="O147" i="6"/>
  <c r="P147" i="6" s="1"/>
  <c r="O123" i="6"/>
  <c r="P123" i="6" s="1"/>
  <c r="O155" i="6"/>
  <c r="P155" i="6" s="1"/>
  <c r="O93" i="6"/>
  <c r="P93" i="6" s="1"/>
  <c r="O151" i="6"/>
  <c r="P151" i="6" s="1"/>
  <c r="O100" i="6"/>
  <c r="P100" i="6" s="1"/>
  <c r="O167" i="6"/>
  <c r="P167" i="6" s="1"/>
  <c r="O139" i="6"/>
  <c r="P139" i="6" s="1"/>
  <c r="O88" i="6"/>
  <c r="P88" i="6" s="1"/>
  <c r="O127" i="6"/>
  <c r="P127" i="6" s="1"/>
  <c r="O145" i="6"/>
  <c r="P145" i="6" s="1"/>
  <c r="O126" i="6"/>
  <c r="P126" i="6" s="1"/>
  <c r="O117" i="6"/>
  <c r="P117" i="6" s="1"/>
  <c r="O152" i="6"/>
  <c r="P152" i="6" s="1"/>
  <c r="O77" i="6"/>
  <c r="P77" i="6" s="1"/>
  <c r="O146" i="6"/>
  <c r="P146" i="6" s="1"/>
  <c r="O122" i="6"/>
  <c r="P122" i="6" s="1"/>
  <c r="O98" i="6"/>
  <c r="P98" i="6" s="1"/>
  <c r="O92" i="6"/>
  <c r="P92" i="6" s="1"/>
  <c r="O110" i="6"/>
  <c r="P110" i="6" s="1"/>
  <c r="O132" i="6"/>
  <c r="P132" i="6" s="1"/>
  <c r="O95" i="6"/>
  <c r="P95" i="6" s="1"/>
  <c r="O134" i="6"/>
  <c r="P134" i="6" s="1"/>
  <c r="O137" i="6"/>
  <c r="P137" i="6" s="1"/>
  <c r="O81" i="6"/>
  <c r="P81" i="6" s="1"/>
  <c r="O125" i="6"/>
  <c r="P125" i="6" s="1"/>
  <c r="O165" i="6"/>
  <c r="P165" i="6" s="1"/>
  <c r="O112" i="6"/>
  <c r="P112" i="6" s="1"/>
  <c r="O99" i="6"/>
  <c r="P99" i="6" s="1"/>
  <c r="O104" i="6"/>
  <c r="P104" i="6" s="1"/>
  <c r="O113" i="6"/>
  <c r="P113" i="6" s="1"/>
  <c r="O109" i="6"/>
  <c r="P109" i="6" s="1"/>
  <c r="O108" i="6"/>
  <c r="P108" i="6" s="1"/>
  <c r="O79" i="6"/>
  <c r="P79" i="6" s="1"/>
  <c r="O85" i="6"/>
  <c r="P85" i="6" s="1"/>
  <c r="O160" i="6"/>
  <c r="P160" i="6" s="1"/>
  <c r="O162" i="6"/>
  <c r="P162" i="6" s="1"/>
  <c r="O136" i="6"/>
  <c r="P136" i="6" s="1"/>
  <c r="O94" i="6"/>
  <c r="P94" i="6" s="1"/>
  <c r="O106" i="6"/>
  <c r="P106" i="6" s="1"/>
  <c r="O149" i="6"/>
  <c r="P149" i="6" s="1"/>
  <c r="O148" i="6"/>
  <c r="P148" i="6" s="1"/>
  <c r="O91" i="6"/>
  <c r="P91" i="6" s="1"/>
  <c r="O118" i="6"/>
  <c r="P118" i="6" s="1"/>
  <c r="O96" i="6"/>
  <c r="P96" i="6" s="1"/>
  <c r="O89" i="6"/>
  <c r="P89" i="6" s="1"/>
  <c r="O174" i="6"/>
  <c r="P174" i="6" s="1"/>
  <c r="O170" i="6"/>
  <c r="P170" i="6" s="1"/>
  <c r="O130" i="6"/>
  <c r="P130" i="6" s="1"/>
  <c r="O154" i="6"/>
  <c r="P154" i="6" s="1"/>
  <c r="O105" i="6"/>
  <c r="P105" i="6" s="1"/>
  <c r="O186" i="6"/>
  <c r="P186" i="6" s="1"/>
  <c r="O173" i="6"/>
  <c r="P173" i="6" s="1"/>
  <c r="O172" i="6"/>
  <c r="P172" i="6" s="1"/>
  <c r="O171" i="6"/>
  <c r="P171" i="6" s="1"/>
  <c r="O157" i="6"/>
  <c r="P157" i="6" s="1"/>
  <c r="O169" i="6"/>
  <c r="P169" i="6" s="1"/>
  <c r="O179" i="6"/>
  <c r="P179" i="6" s="1"/>
  <c r="O177" i="6"/>
  <c r="P177" i="6" s="1"/>
  <c r="O196" i="6"/>
  <c r="P196" i="6" s="1"/>
  <c r="O187" i="6"/>
  <c r="P187" i="6" s="1"/>
  <c r="O184" i="6"/>
  <c r="P184" i="6" s="1"/>
  <c r="O183" i="6"/>
  <c r="P183" i="6" s="1"/>
  <c r="O175" i="6"/>
  <c r="P175" i="6" s="1"/>
  <c r="O178" i="6"/>
  <c r="P178" i="6" s="1"/>
  <c r="O188" i="6"/>
  <c r="P188" i="6" s="1"/>
  <c r="O198" i="6"/>
  <c r="P198" i="6" s="1"/>
  <c r="O181" i="6"/>
  <c r="P181" i="6" s="1"/>
  <c r="O190" i="6"/>
  <c r="P190" i="6" s="1"/>
  <c r="O182" i="6"/>
  <c r="P182" i="6" s="1"/>
  <c r="O191" i="6"/>
  <c r="P191" i="6" s="1"/>
  <c r="O180" i="6"/>
  <c r="P180" i="6" s="1"/>
  <c r="O192" i="6"/>
  <c r="P192" i="6" s="1"/>
  <c r="O194" i="6"/>
  <c r="P194" i="6" s="1"/>
  <c r="O185" i="6"/>
  <c r="P185" i="6" s="1"/>
  <c r="O197" i="6"/>
  <c r="P197" i="6" s="1"/>
  <c r="O195" i="6"/>
  <c r="P195" i="6" s="1"/>
  <c r="O204" i="6"/>
  <c r="P204" i="6" s="1"/>
  <c r="O189" i="6"/>
  <c r="P189" i="6" s="1"/>
  <c r="O206" i="6"/>
  <c r="P206" i="6" s="1"/>
  <c r="O210" i="6"/>
  <c r="P210" i="6" s="1"/>
  <c r="O200" i="6"/>
  <c r="P200" i="6" s="1"/>
  <c r="O211" i="6"/>
  <c r="P211" i="6" s="1"/>
  <c r="O208" i="6"/>
  <c r="P208" i="6" s="1"/>
  <c r="O193" i="6"/>
  <c r="P193" i="6" s="1"/>
  <c r="O201" i="6"/>
  <c r="P201" i="6" s="1"/>
  <c r="O207" i="6"/>
  <c r="P207" i="6" s="1"/>
  <c r="O199" i="6"/>
  <c r="P199" i="6" s="1"/>
  <c r="O222" i="6"/>
  <c r="P222" i="6" s="1"/>
  <c r="O216" i="6"/>
  <c r="P216" i="6" s="1"/>
  <c r="O203" i="6"/>
  <c r="P203" i="6" s="1"/>
  <c r="O224" i="6"/>
  <c r="P224" i="6" s="1"/>
  <c r="O209" i="6"/>
  <c r="P209" i="6" s="1"/>
  <c r="O205" i="6"/>
  <c r="P205" i="6" s="1"/>
  <c r="O226" i="6"/>
  <c r="P226" i="6" s="1"/>
  <c r="O227" i="6"/>
  <c r="P227" i="6" s="1"/>
  <c r="O215" i="6"/>
  <c r="P215" i="6" s="1"/>
  <c r="O213" i="6"/>
  <c r="P213" i="6" s="1"/>
  <c r="O223" i="6"/>
  <c r="P223" i="6" s="1"/>
  <c r="O202" i="6"/>
  <c r="P202" i="6" s="1"/>
  <c r="O212" i="6"/>
  <c r="P212" i="6" s="1"/>
  <c r="O225" i="6"/>
  <c r="P225" i="6" s="1"/>
  <c r="O217" i="6"/>
  <c r="P217" i="6" s="1"/>
  <c r="O220" i="6"/>
  <c r="P220" i="6" s="1"/>
  <c r="O233" i="6"/>
  <c r="P233" i="6" s="1"/>
  <c r="O214" i="6"/>
  <c r="P214" i="6" s="1"/>
  <c r="O219" i="6"/>
  <c r="P219" i="6" s="1"/>
  <c r="O231" i="6"/>
  <c r="P231" i="6" s="1"/>
  <c r="O236" i="6"/>
  <c r="P236" i="6" s="1"/>
  <c r="O237" i="6"/>
  <c r="P237" i="6" s="1"/>
  <c r="O218" i="6"/>
  <c r="P218" i="6" s="1"/>
  <c r="O228" i="6"/>
  <c r="P228" i="6" s="1"/>
  <c r="O238" i="6"/>
  <c r="P238" i="6" s="1"/>
  <c r="O221" i="6"/>
  <c r="P221" i="6" s="1"/>
  <c r="O232" i="6"/>
  <c r="P232" i="6" s="1"/>
  <c r="O230" i="6"/>
  <c r="P230" i="6" s="1"/>
  <c r="O259" i="6"/>
  <c r="P259" i="6" s="1"/>
  <c r="O260" i="6"/>
  <c r="P260" i="6" s="1"/>
  <c r="O249" i="6"/>
  <c r="P249" i="6" s="1"/>
  <c r="O234" i="6"/>
  <c r="P234" i="6" s="1"/>
  <c r="O242" i="6"/>
  <c r="P242" i="6" s="1"/>
  <c r="O239" i="6"/>
  <c r="P239" i="6" s="1"/>
  <c r="O248" i="6"/>
  <c r="P248" i="6" s="1"/>
  <c r="O258" i="6"/>
  <c r="P258" i="6" s="1"/>
  <c r="O245" i="6"/>
  <c r="P245" i="6" s="1"/>
  <c r="O240" i="6"/>
  <c r="P240" i="6" s="1"/>
  <c r="O247" i="6"/>
  <c r="P247" i="6" s="1"/>
  <c r="O251" i="6"/>
  <c r="P251" i="6" s="1"/>
  <c r="O255" i="6"/>
  <c r="P255" i="6" s="1"/>
  <c r="O241" i="6"/>
  <c r="P241" i="6" s="1"/>
  <c r="O254" i="6"/>
  <c r="P254" i="6" s="1"/>
  <c r="O256" i="6"/>
  <c r="P256" i="6" s="1"/>
  <c r="O273" i="6"/>
  <c r="P273" i="6" s="1"/>
  <c r="O263" i="6"/>
  <c r="P263" i="6" s="1"/>
  <c r="O250" i="6"/>
  <c r="P250" i="6" s="1"/>
  <c r="O264" i="6"/>
  <c r="P264" i="6" s="1"/>
  <c r="O229" i="6"/>
  <c r="P229" i="6" s="1"/>
  <c r="O271" i="6"/>
  <c r="P271" i="6" s="1"/>
  <c r="O261" i="6"/>
  <c r="P261" i="6" s="1"/>
  <c r="O265" i="6"/>
  <c r="P265" i="6" s="1"/>
  <c r="O257" i="6"/>
  <c r="P257" i="6" s="1"/>
  <c r="O244" i="6"/>
  <c r="P244" i="6" s="1"/>
  <c r="O252" i="6"/>
  <c r="P252" i="6" s="1"/>
  <c r="O246" i="6"/>
  <c r="P246" i="6" s="1"/>
  <c r="O270" i="6"/>
  <c r="P270" i="6" s="1"/>
  <c r="O272" i="6"/>
  <c r="P272" i="6" s="1"/>
  <c r="O268" i="6"/>
  <c r="P268" i="6" s="1"/>
  <c r="O269" i="6"/>
  <c r="P269" i="6" s="1"/>
  <c r="O262" i="6"/>
  <c r="P262" i="6" s="1"/>
  <c r="O267" i="6"/>
  <c r="P267" i="6" s="1"/>
  <c r="O266" i="6"/>
  <c r="P266" i="6" s="1"/>
  <c r="O5" i="6"/>
  <c r="AH34" i="10"/>
  <c r="AF34" i="10"/>
  <c r="M18" i="14"/>
  <c r="M17" i="14"/>
  <c r="M14" i="14"/>
  <c r="M13" i="14"/>
  <c r="M12" i="14"/>
  <c r="M11" i="14"/>
  <c r="M10" i="14"/>
  <c r="M9" i="14"/>
  <c r="M8" i="14"/>
  <c r="M7" i="14"/>
  <c r="M6" i="14"/>
  <c r="M5" i="14"/>
  <c r="V266" i="6" l="1"/>
  <c r="AM266" i="6" s="1"/>
  <c r="AL266" i="6"/>
  <c r="V267" i="6"/>
  <c r="AM267" i="6" s="1"/>
  <c r="AL267" i="6"/>
  <c r="V262" i="6"/>
  <c r="AM262" i="6" s="1"/>
  <c r="AL262" i="6"/>
  <c r="V268" i="6"/>
  <c r="AM268" i="6" s="1"/>
  <c r="AL268" i="6"/>
  <c r="V272" i="6"/>
  <c r="AM272" i="6" s="1"/>
  <c r="AL272" i="6"/>
  <c r="V271" i="6"/>
  <c r="AL271" i="6"/>
  <c r="V250" i="6"/>
  <c r="AM250" i="6" s="1"/>
  <c r="AL250" i="6"/>
  <c r="V256" i="6"/>
  <c r="AL256" i="6"/>
  <c r="V255" i="6"/>
  <c r="AM255" i="6" s="1"/>
  <c r="AL255" i="6"/>
  <c r="V245" i="6"/>
  <c r="AL245" i="6"/>
  <c r="V242" i="6"/>
  <c r="AM242" i="6" s="1"/>
  <c r="AL242" i="6"/>
  <c r="V259" i="6"/>
  <c r="AM259" i="6" s="1"/>
  <c r="AL259" i="6"/>
  <c r="V238" i="6"/>
  <c r="AM238" i="6" s="1"/>
  <c r="AL238" i="6"/>
  <c r="V236" i="6"/>
  <c r="AM236" i="6" s="1"/>
  <c r="AL236" i="6"/>
  <c r="V233" i="6"/>
  <c r="AM233" i="6" s="1"/>
  <c r="AL233" i="6"/>
  <c r="V212" i="6"/>
  <c r="AM212" i="6" s="1"/>
  <c r="AL212" i="6"/>
  <c r="V215" i="6"/>
  <c r="AM215" i="6" s="1"/>
  <c r="AL215" i="6"/>
  <c r="V209" i="6"/>
  <c r="AM209" i="6" s="1"/>
  <c r="AL209" i="6"/>
  <c r="V222" i="6"/>
  <c r="AM222" i="6" s="1"/>
  <c r="AL222" i="6"/>
  <c r="V193" i="6"/>
  <c r="AM193" i="6" s="1"/>
  <c r="AL193" i="6"/>
  <c r="V210" i="6"/>
  <c r="AM210" i="6" s="1"/>
  <c r="AL210" i="6"/>
  <c r="V195" i="6"/>
  <c r="AM195" i="6" s="1"/>
  <c r="AL195" i="6"/>
  <c r="V192" i="6"/>
  <c r="AM192" i="6" s="1"/>
  <c r="AL192" i="6"/>
  <c r="V190" i="6"/>
  <c r="AM190" i="6" s="1"/>
  <c r="AL190" i="6"/>
  <c r="V178" i="6"/>
  <c r="AM178" i="6" s="1"/>
  <c r="AL178" i="6"/>
  <c r="V187" i="6"/>
  <c r="AM187" i="6" s="1"/>
  <c r="AL187" i="6"/>
  <c r="V169" i="6"/>
  <c r="AM169" i="6" s="1"/>
  <c r="AL169" i="6"/>
  <c r="V173" i="6"/>
  <c r="AM173" i="6" s="1"/>
  <c r="AL173" i="6"/>
  <c r="V130" i="6"/>
  <c r="AM130" i="6" s="1"/>
  <c r="V96" i="6"/>
  <c r="AM96" i="6" s="1"/>
  <c r="V149" i="6"/>
  <c r="AM149" i="6" s="1"/>
  <c r="V162" i="6"/>
  <c r="AM162" i="6" s="1"/>
  <c r="V108" i="6"/>
  <c r="AM108" i="6" s="1"/>
  <c r="V99" i="6"/>
  <c r="AM99" i="6" s="1"/>
  <c r="V81" i="6"/>
  <c r="AM81" i="6" s="1"/>
  <c r="V132" i="6"/>
  <c r="AM132" i="6" s="1"/>
  <c r="V122" i="6"/>
  <c r="AM122" i="6" s="1"/>
  <c r="V117" i="6"/>
  <c r="AM117" i="6" s="1"/>
  <c r="V88" i="6"/>
  <c r="AM88" i="6" s="1"/>
  <c r="V151" i="6"/>
  <c r="AM151" i="6" s="1"/>
  <c r="V147" i="6"/>
  <c r="AM147" i="6" s="1"/>
  <c r="V176" i="6"/>
  <c r="AM176" i="6" s="1"/>
  <c r="V156" i="6"/>
  <c r="AM156" i="6" s="1"/>
  <c r="V78" i="6"/>
  <c r="AM78" i="6" s="1"/>
  <c r="V138" i="6"/>
  <c r="AM138" i="6" s="1"/>
  <c r="V141" i="6"/>
  <c r="AM141" i="6" s="1"/>
  <c r="V121" i="6"/>
  <c r="AM121" i="6" s="1"/>
  <c r="V144" i="6"/>
  <c r="AM144" i="6" s="1"/>
  <c r="V115" i="6"/>
  <c r="AM115" i="6" s="1"/>
  <c r="V119" i="6"/>
  <c r="AM119" i="6" s="1"/>
  <c r="V158" i="6"/>
  <c r="AM158" i="6" s="1"/>
  <c r="V103" i="6"/>
  <c r="AM103" i="6" s="1"/>
  <c r="V75" i="6"/>
  <c r="AM75" i="6" s="1"/>
  <c r="V66" i="6"/>
  <c r="AM66" i="6" s="1"/>
  <c r="V67" i="6"/>
  <c r="V57" i="6"/>
  <c r="AM57" i="6" s="1"/>
  <c r="V65" i="6"/>
  <c r="AM65" i="6" s="1"/>
  <c r="V48" i="6"/>
  <c r="AM48" i="6" s="1"/>
  <c r="V50" i="6"/>
  <c r="V41" i="6"/>
  <c r="AM41" i="6" s="1"/>
  <c r="V44" i="6"/>
  <c r="AM44" i="6" s="1"/>
  <c r="V32" i="6"/>
  <c r="AM32" i="6" s="1"/>
  <c r="V34" i="6"/>
  <c r="AM34" i="6" s="1"/>
  <c r="V27" i="6"/>
  <c r="AM27" i="6" s="1"/>
  <c r="V24" i="6"/>
  <c r="AM24" i="6" s="1"/>
  <c r="V23" i="6"/>
  <c r="AM23" i="6" s="1"/>
  <c r="V15" i="6"/>
  <c r="AM15" i="6" s="1"/>
  <c r="V10" i="6"/>
  <c r="AM10" i="6" s="1"/>
  <c r="V7" i="6"/>
  <c r="AM7" i="6" s="1"/>
  <c r="V270" i="6"/>
  <c r="AM270" i="6" s="1"/>
  <c r="AL270" i="6"/>
  <c r="V252" i="6"/>
  <c r="AM252" i="6" s="1"/>
  <c r="AL252" i="6"/>
  <c r="V257" i="6"/>
  <c r="AM257" i="6" s="1"/>
  <c r="AL257" i="6"/>
  <c r="V251" i="6"/>
  <c r="AM251" i="6" s="1"/>
  <c r="AL251" i="6"/>
  <c r="V258" i="6"/>
  <c r="AM258" i="6" s="1"/>
  <c r="AL258" i="6"/>
  <c r="V234" i="6"/>
  <c r="AM234" i="6" s="1"/>
  <c r="AL234" i="6"/>
  <c r="V230" i="6"/>
  <c r="AM230" i="6" s="1"/>
  <c r="AL230" i="6"/>
  <c r="V228" i="6"/>
  <c r="AM228" i="6" s="1"/>
  <c r="AL228" i="6"/>
  <c r="V231" i="6"/>
  <c r="AM231" i="6" s="1"/>
  <c r="AL231" i="6"/>
  <c r="V220" i="6"/>
  <c r="AM220" i="6" s="1"/>
  <c r="AL220" i="6"/>
  <c r="V202" i="6"/>
  <c r="AM202" i="6" s="1"/>
  <c r="AL202" i="6"/>
  <c r="V227" i="6"/>
  <c r="AM227" i="6" s="1"/>
  <c r="AL227" i="6"/>
  <c r="V224" i="6"/>
  <c r="AM224" i="6" s="1"/>
  <c r="AL224" i="6"/>
  <c r="V199" i="6"/>
  <c r="AM199" i="6" s="1"/>
  <c r="AL199" i="6"/>
  <c r="V208" i="6"/>
  <c r="AM208" i="6" s="1"/>
  <c r="AL208" i="6"/>
  <c r="V206" i="6"/>
  <c r="AM206" i="6" s="1"/>
  <c r="AL206" i="6"/>
  <c r="V197" i="6"/>
  <c r="AM197" i="6" s="1"/>
  <c r="AL197" i="6"/>
  <c r="V180" i="6"/>
  <c r="AM180" i="6" s="1"/>
  <c r="AL180" i="6"/>
  <c r="V181" i="6"/>
  <c r="AM181" i="6" s="1"/>
  <c r="AL181" i="6"/>
  <c r="V175" i="6"/>
  <c r="AM175" i="6" s="1"/>
  <c r="AL175" i="6"/>
  <c r="V196" i="6"/>
  <c r="AM196" i="6" s="1"/>
  <c r="AL196" i="6"/>
  <c r="V157" i="6"/>
  <c r="AM157" i="6" s="1"/>
  <c r="V186" i="6"/>
  <c r="AL186" i="6"/>
  <c r="V170" i="6"/>
  <c r="AM170" i="6" s="1"/>
  <c r="AL170" i="6"/>
  <c r="V118" i="6"/>
  <c r="V106" i="6"/>
  <c r="AM106" i="6" s="1"/>
  <c r="V160" i="6"/>
  <c r="AM160" i="6" s="1"/>
  <c r="V109" i="6"/>
  <c r="AM109" i="6" s="1"/>
  <c r="V112" i="6"/>
  <c r="V137" i="6"/>
  <c r="AM137" i="6" s="1"/>
  <c r="V110" i="6"/>
  <c r="AM110" i="6" s="1"/>
  <c r="V146" i="6"/>
  <c r="AM146" i="6" s="1"/>
  <c r="V126" i="6"/>
  <c r="V139" i="6"/>
  <c r="AM139" i="6" s="1"/>
  <c r="V93" i="6"/>
  <c r="AM93" i="6" s="1"/>
  <c r="V124" i="6"/>
  <c r="AM124" i="6" s="1"/>
  <c r="V87" i="6"/>
  <c r="V102" i="6"/>
  <c r="AM102" i="6" s="1"/>
  <c r="V129" i="6"/>
  <c r="AM129" i="6" s="1"/>
  <c r="V114" i="6"/>
  <c r="AM114" i="6" s="1"/>
  <c r="V131" i="6"/>
  <c r="V133" i="6"/>
  <c r="AM133" i="6" s="1"/>
  <c r="V163" i="6"/>
  <c r="AM163" i="6" s="1"/>
  <c r="V128" i="6"/>
  <c r="AM128" i="6" s="1"/>
  <c r="V90" i="6"/>
  <c r="V73" i="6"/>
  <c r="AM73" i="6" s="1"/>
  <c r="V76" i="6"/>
  <c r="AM76" i="6" s="1"/>
  <c r="V71" i="6"/>
  <c r="AM71" i="6" s="1"/>
  <c r="V68" i="6"/>
  <c r="V59" i="6"/>
  <c r="AM59" i="6" s="1"/>
  <c r="V53" i="6"/>
  <c r="AM53" i="6" s="1"/>
  <c r="V52" i="6"/>
  <c r="AM52" i="6" s="1"/>
  <c r="V56" i="6"/>
  <c r="V49" i="6"/>
  <c r="AM49" i="6" s="1"/>
  <c r="V43" i="6"/>
  <c r="AM43" i="6" s="1"/>
  <c r="V38" i="6"/>
  <c r="AM38" i="6" s="1"/>
  <c r="V37" i="6"/>
  <c r="AM37" i="6" s="1"/>
  <c r="V25" i="6"/>
  <c r="AM25" i="6" s="1"/>
  <c r="V28" i="6"/>
  <c r="AM28" i="6" s="1"/>
  <c r="V18" i="6"/>
  <c r="AM18" i="6" s="1"/>
  <c r="V17" i="6"/>
  <c r="AM17" i="6" s="1"/>
  <c r="V16" i="6"/>
  <c r="AM16" i="6" s="1"/>
  <c r="V12" i="6"/>
  <c r="AM12" i="6" s="1"/>
  <c r="V9" i="6"/>
  <c r="V246" i="6"/>
  <c r="AM246" i="6" s="1"/>
  <c r="AL246" i="6"/>
  <c r="V244" i="6"/>
  <c r="AL244" i="6"/>
  <c r="V265" i="6"/>
  <c r="AM265" i="6" s="1"/>
  <c r="AL265" i="6"/>
  <c r="V229" i="6"/>
  <c r="AM229" i="6" s="1"/>
  <c r="AL229" i="6"/>
  <c r="V263" i="6"/>
  <c r="AM263" i="6" s="1"/>
  <c r="AL263" i="6"/>
  <c r="V254" i="6"/>
  <c r="AM254" i="6" s="1"/>
  <c r="AL254" i="6"/>
  <c r="V247" i="6"/>
  <c r="AM247" i="6" s="1"/>
  <c r="AL247" i="6"/>
  <c r="V248" i="6"/>
  <c r="AL248" i="6"/>
  <c r="V249" i="6"/>
  <c r="AM249" i="6" s="1"/>
  <c r="AL249" i="6"/>
  <c r="V232" i="6"/>
  <c r="AL232" i="6"/>
  <c r="V218" i="6"/>
  <c r="AM218" i="6" s="1"/>
  <c r="AL218" i="6"/>
  <c r="V219" i="6"/>
  <c r="AM219" i="6" s="1"/>
  <c r="AL219" i="6"/>
  <c r="V217" i="6"/>
  <c r="AM217" i="6" s="1"/>
  <c r="AL217" i="6"/>
  <c r="V223" i="6"/>
  <c r="AM223" i="6" s="1"/>
  <c r="AL223" i="6"/>
  <c r="V226" i="6"/>
  <c r="AM226" i="6" s="1"/>
  <c r="AL226" i="6"/>
  <c r="V203" i="6"/>
  <c r="AM203" i="6" s="1"/>
  <c r="AL203" i="6"/>
  <c r="V207" i="6"/>
  <c r="AM207" i="6" s="1"/>
  <c r="AL207" i="6"/>
  <c r="V211" i="6"/>
  <c r="AM211" i="6" s="1"/>
  <c r="AL211" i="6"/>
  <c r="V189" i="6"/>
  <c r="AM189" i="6" s="1"/>
  <c r="AL189" i="6"/>
  <c r="V185" i="6"/>
  <c r="AM185" i="6" s="1"/>
  <c r="AL185" i="6"/>
  <c r="V191" i="6"/>
  <c r="AM191" i="6" s="1"/>
  <c r="AL191" i="6"/>
  <c r="V198" i="6"/>
  <c r="AM198" i="6" s="1"/>
  <c r="AL198" i="6"/>
  <c r="V183" i="6"/>
  <c r="AM183" i="6" s="1"/>
  <c r="AL183" i="6"/>
  <c r="V177" i="6"/>
  <c r="AL177" i="6"/>
  <c r="V171" i="6"/>
  <c r="AM171" i="6" s="1"/>
  <c r="AL171" i="6"/>
  <c r="V105" i="6"/>
  <c r="V174" i="6"/>
  <c r="AM174" i="6" s="1"/>
  <c r="AL174" i="6"/>
  <c r="V91" i="6"/>
  <c r="AM91" i="6" s="1"/>
  <c r="V94" i="6"/>
  <c r="AM94" i="6" s="1"/>
  <c r="V85" i="6"/>
  <c r="V113" i="6"/>
  <c r="AM113" i="6" s="1"/>
  <c r="V165" i="6"/>
  <c r="AM165" i="6" s="1"/>
  <c r="V134" i="6"/>
  <c r="AM134" i="6" s="1"/>
  <c r="V92" i="6"/>
  <c r="V77" i="6"/>
  <c r="AM77" i="6" s="1"/>
  <c r="V145" i="6"/>
  <c r="AM145" i="6" s="1"/>
  <c r="V167" i="6"/>
  <c r="V155" i="6"/>
  <c r="AM155" i="6" s="1"/>
  <c r="V83" i="6"/>
  <c r="AM83" i="6" s="1"/>
  <c r="V120" i="6"/>
  <c r="AM120" i="6" s="1"/>
  <c r="V159" i="6"/>
  <c r="AM159" i="6" s="1"/>
  <c r="V153" i="6"/>
  <c r="AM153" i="6" s="1"/>
  <c r="V143" i="6"/>
  <c r="AM143" i="6" s="1"/>
  <c r="V116" i="6"/>
  <c r="AM116" i="6" s="1"/>
  <c r="V135" i="6"/>
  <c r="AM135" i="6" s="1"/>
  <c r="V107" i="6"/>
  <c r="AM107" i="6" s="1"/>
  <c r="V164" i="6"/>
  <c r="AM164" i="6" s="1"/>
  <c r="V150" i="6"/>
  <c r="AM150" i="6" s="1"/>
  <c r="V86" i="6"/>
  <c r="AM86" i="6" s="1"/>
  <c r="V70" i="6"/>
  <c r="AM70" i="6" s="1"/>
  <c r="V74" i="6"/>
  <c r="AM74" i="6" s="1"/>
  <c r="V69" i="6"/>
  <c r="AM69" i="6" s="1"/>
  <c r="V60" i="6"/>
  <c r="V63" i="6"/>
  <c r="AM63" i="6" s="1"/>
  <c r="V61" i="6"/>
  <c r="V47" i="6"/>
  <c r="AM47" i="6" s="1"/>
  <c r="V45" i="6"/>
  <c r="AM45" i="6" s="1"/>
  <c r="V42" i="6"/>
  <c r="V39" i="6"/>
  <c r="AM39" i="6" s="1"/>
  <c r="V30" i="6"/>
  <c r="AM30" i="6" s="1"/>
  <c r="V33" i="6"/>
  <c r="V26" i="6"/>
  <c r="AM26" i="6" s="1"/>
  <c r="V22" i="6"/>
  <c r="AM22" i="6" s="1"/>
  <c r="V20" i="6"/>
  <c r="AM20" i="6" s="1"/>
  <c r="V14" i="6"/>
  <c r="AM14" i="6" s="1"/>
  <c r="V11" i="6"/>
  <c r="AM11" i="6" s="1"/>
  <c r="V6" i="6"/>
  <c r="AM6" i="6" s="1"/>
  <c r="V269" i="6"/>
  <c r="AM269" i="6" s="1"/>
  <c r="AL269" i="6"/>
  <c r="V261" i="6"/>
  <c r="AM261" i="6" s="1"/>
  <c r="AL261" i="6"/>
  <c r="V264" i="6"/>
  <c r="AM264" i="6" s="1"/>
  <c r="AL264" i="6"/>
  <c r="V273" i="6"/>
  <c r="AM273" i="6" s="1"/>
  <c r="AL273" i="6"/>
  <c r="V241" i="6"/>
  <c r="AM241" i="6" s="1"/>
  <c r="AL241" i="6"/>
  <c r="V240" i="6"/>
  <c r="AM240" i="6" s="1"/>
  <c r="AL240" i="6"/>
  <c r="V239" i="6"/>
  <c r="AM239" i="6" s="1"/>
  <c r="AL239" i="6"/>
  <c r="V260" i="6"/>
  <c r="AM260" i="6" s="1"/>
  <c r="AL260" i="6"/>
  <c r="V221" i="6"/>
  <c r="AM221" i="6" s="1"/>
  <c r="AL221" i="6"/>
  <c r="V237" i="6"/>
  <c r="AM237" i="6" s="1"/>
  <c r="AL237" i="6"/>
  <c r="V214" i="6"/>
  <c r="AM214" i="6" s="1"/>
  <c r="AL214" i="6"/>
  <c r="V225" i="6"/>
  <c r="AM225" i="6" s="1"/>
  <c r="AL225" i="6"/>
  <c r="V213" i="6"/>
  <c r="AM213" i="6" s="1"/>
  <c r="AL213" i="6"/>
  <c r="V205" i="6"/>
  <c r="AM205" i="6" s="1"/>
  <c r="AL205" i="6"/>
  <c r="V216" i="6"/>
  <c r="AM216" i="6" s="1"/>
  <c r="AL216" i="6"/>
  <c r="V201" i="6"/>
  <c r="AM201" i="6" s="1"/>
  <c r="AL201" i="6"/>
  <c r="V200" i="6"/>
  <c r="AM200" i="6" s="1"/>
  <c r="AL200" i="6"/>
  <c r="V204" i="6"/>
  <c r="AM204" i="6" s="1"/>
  <c r="AL204" i="6"/>
  <c r="V194" i="6"/>
  <c r="AM194" i="6" s="1"/>
  <c r="AL194" i="6"/>
  <c r="V182" i="6"/>
  <c r="AM182" i="6" s="1"/>
  <c r="AL182" i="6"/>
  <c r="V188" i="6"/>
  <c r="AM188" i="6" s="1"/>
  <c r="AL188" i="6"/>
  <c r="V184" i="6"/>
  <c r="AM184" i="6" s="1"/>
  <c r="AL184" i="6"/>
  <c r="V179" i="6"/>
  <c r="AM179" i="6" s="1"/>
  <c r="AL179" i="6"/>
  <c r="V172" i="6"/>
  <c r="AM172" i="6" s="1"/>
  <c r="AL172" i="6"/>
  <c r="V154" i="6"/>
  <c r="AM154" i="6" s="1"/>
  <c r="V89" i="6"/>
  <c r="AM89" i="6" s="1"/>
  <c r="V148" i="6"/>
  <c r="AM148" i="6" s="1"/>
  <c r="V136" i="6"/>
  <c r="AM136" i="6" s="1"/>
  <c r="V79" i="6"/>
  <c r="AM79" i="6" s="1"/>
  <c r="V104" i="6"/>
  <c r="AM104" i="6" s="1"/>
  <c r="V125" i="6"/>
  <c r="AM125" i="6" s="1"/>
  <c r="V95" i="6"/>
  <c r="AM95" i="6" s="1"/>
  <c r="V98" i="6"/>
  <c r="AM98" i="6" s="1"/>
  <c r="V152" i="6"/>
  <c r="AM152" i="6" s="1"/>
  <c r="V127" i="6"/>
  <c r="AM127" i="6" s="1"/>
  <c r="V100" i="6"/>
  <c r="AM100" i="6" s="1"/>
  <c r="V123" i="6"/>
  <c r="AM123" i="6" s="1"/>
  <c r="V161" i="6"/>
  <c r="AM161" i="6" s="1"/>
  <c r="V140" i="6"/>
  <c r="AM140" i="6" s="1"/>
  <c r="V142" i="6"/>
  <c r="AM142" i="6" s="1"/>
  <c r="V168" i="6"/>
  <c r="AM168" i="6" s="1"/>
  <c r="V166" i="6"/>
  <c r="AM166" i="6" s="1"/>
  <c r="V82" i="6"/>
  <c r="AM82" i="6" s="1"/>
  <c r="V80" i="6"/>
  <c r="AM80" i="6" s="1"/>
  <c r="V97" i="6"/>
  <c r="AM97" i="6" s="1"/>
  <c r="V111" i="6"/>
  <c r="AM111" i="6" s="1"/>
  <c r="V101" i="6"/>
  <c r="AM101" i="6" s="1"/>
  <c r="V84" i="6"/>
  <c r="AM84" i="6" s="1"/>
  <c r="V72" i="6"/>
  <c r="AM72" i="6" s="1"/>
  <c r="V64" i="6"/>
  <c r="AM64" i="6" s="1"/>
  <c r="V62" i="6"/>
  <c r="AM62" i="6" s="1"/>
  <c r="V58" i="6"/>
  <c r="AM58" i="6" s="1"/>
  <c r="V54" i="6"/>
  <c r="AM54" i="6" s="1"/>
  <c r="V51" i="6"/>
  <c r="AM51" i="6" s="1"/>
  <c r="V55" i="6"/>
  <c r="AM55" i="6" s="1"/>
  <c r="V46" i="6"/>
  <c r="AM46" i="6" s="1"/>
  <c r="V36" i="6"/>
  <c r="AM36" i="6" s="1"/>
  <c r="V40" i="6"/>
  <c r="V35" i="6"/>
  <c r="AM35" i="6" s="1"/>
  <c r="V31" i="6"/>
  <c r="AM31" i="6" s="1"/>
  <c r="V29" i="6"/>
  <c r="AM29" i="6" s="1"/>
  <c r="V21" i="6"/>
  <c r="AM21" i="6" s="1"/>
  <c r="V19" i="6"/>
  <c r="AM19" i="6" s="1"/>
  <c r="V13" i="6"/>
  <c r="AM13" i="6" s="1"/>
  <c r="V8" i="6"/>
  <c r="AM8" i="6" s="1"/>
  <c r="AO266" i="6"/>
  <c r="BC266" i="6" s="1"/>
  <c r="AG266" i="6"/>
  <c r="AF266" i="6"/>
  <c r="AY266" i="6" s="1"/>
  <c r="AA266" i="6"/>
  <c r="AT266" i="6" s="1"/>
  <c r="Z266" i="6"/>
  <c r="AE266" i="6"/>
  <c r="AC266" i="6"/>
  <c r="AD266" i="6"/>
  <c r="AV266" i="6" s="1"/>
  <c r="AB266" i="6"/>
  <c r="U266" i="6"/>
  <c r="Y266" i="6"/>
  <c r="AR266" i="6" s="1"/>
  <c r="X266" i="6"/>
  <c r="W266" i="6"/>
  <c r="T266" i="6"/>
  <c r="AK266" i="6" s="1"/>
  <c r="AG267" i="6"/>
  <c r="AF267" i="6"/>
  <c r="AY267" i="6" s="1"/>
  <c r="AO267" i="6"/>
  <c r="BC267" i="6" s="1"/>
  <c r="AE267" i="6"/>
  <c r="AD267" i="6"/>
  <c r="AC267" i="6"/>
  <c r="Y267" i="6"/>
  <c r="AR267" i="6" s="1"/>
  <c r="X267" i="6"/>
  <c r="AB267" i="6"/>
  <c r="AA267" i="6"/>
  <c r="AT267" i="6" s="1"/>
  <c r="W267" i="6"/>
  <c r="Z267" i="6"/>
  <c r="U267" i="6"/>
  <c r="T267" i="6"/>
  <c r="AK267" i="6" s="1"/>
  <c r="AO262" i="6"/>
  <c r="BC262" i="6" s="1"/>
  <c r="AG262" i="6"/>
  <c r="AF262" i="6"/>
  <c r="AY262" i="6" s="1"/>
  <c r="AE262" i="6"/>
  <c r="AD262" i="6"/>
  <c r="AV262" i="6" s="1"/>
  <c r="AC262" i="6"/>
  <c r="Y262" i="6"/>
  <c r="AR262" i="6" s="1"/>
  <c r="AB262" i="6"/>
  <c r="AA262" i="6"/>
  <c r="AT262" i="6" s="1"/>
  <c r="W262" i="6"/>
  <c r="U262" i="6"/>
  <c r="T262" i="6"/>
  <c r="AK262" i="6" s="1"/>
  <c r="Z262" i="6"/>
  <c r="X262" i="6"/>
  <c r="AO268" i="6"/>
  <c r="BC268" i="6" s="1"/>
  <c r="AG268" i="6"/>
  <c r="AF268" i="6"/>
  <c r="AY268" i="6" s="1"/>
  <c r="AE268" i="6"/>
  <c r="AD268" i="6"/>
  <c r="AV268" i="6" s="1"/>
  <c r="AC268" i="6"/>
  <c r="Y268" i="6"/>
  <c r="AB268" i="6"/>
  <c r="AA268" i="6"/>
  <c r="AT268" i="6" s="1"/>
  <c r="W268" i="6"/>
  <c r="U268" i="6"/>
  <c r="T268" i="6"/>
  <c r="AK268" i="6" s="1"/>
  <c r="X268" i="6"/>
  <c r="Z268" i="6"/>
  <c r="AO272" i="6"/>
  <c r="BC272" i="6" s="1"/>
  <c r="AG272" i="6"/>
  <c r="AF272" i="6"/>
  <c r="AY272" i="6" s="1"/>
  <c r="AE272" i="6"/>
  <c r="AD272" i="6"/>
  <c r="AV272" i="6" s="1"/>
  <c r="AC272" i="6"/>
  <c r="Y272" i="6"/>
  <c r="X272" i="6"/>
  <c r="AB272" i="6"/>
  <c r="AA272" i="6"/>
  <c r="AT272" i="6" s="1"/>
  <c r="Z272" i="6"/>
  <c r="W272" i="6"/>
  <c r="U272" i="6"/>
  <c r="T272" i="6"/>
  <c r="AK272" i="6" s="1"/>
  <c r="AO271" i="6"/>
  <c r="BC271" i="6" s="1"/>
  <c r="AG271" i="6"/>
  <c r="AF271" i="6"/>
  <c r="AY271" i="6" s="1"/>
  <c r="AA271" i="6"/>
  <c r="AT271" i="6" s="1"/>
  <c r="AC271" i="6"/>
  <c r="X271" i="6"/>
  <c r="AB271" i="6"/>
  <c r="Z271" i="6"/>
  <c r="W271" i="6"/>
  <c r="U271" i="6"/>
  <c r="AE271" i="6"/>
  <c r="AD271" i="6"/>
  <c r="AV271" i="6" s="1"/>
  <c r="Y271" i="6"/>
  <c r="T271" i="6"/>
  <c r="AK271" i="6" s="1"/>
  <c r="AM271" i="6"/>
  <c r="AG250" i="6"/>
  <c r="AO250" i="6"/>
  <c r="BC250" i="6" s="1"/>
  <c r="AF250" i="6"/>
  <c r="AY250" i="6" s="1"/>
  <c r="AE250" i="6"/>
  <c r="AD250" i="6"/>
  <c r="AV250" i="6" s="1"/>
  <c r="AC250" i="6"/>
  <c r="Y250" i="6"/>
  <c r="AR250" i="6" s="1"/>
  <c r="AB250" i="6"/>
  <c r="W250" i="6"/>
  <c r="U250" i="6"/>
  <c r="T250" i="6"/>
  <c r="AK250" i="6" s="1"/>
  <c r="AA250" i="6"/>
  <c r="AT250" i="6" s="1"/>
  <c r="X250" i="6"/>
  <c r="Z250" i="6"/>
  <c r="AO256" i="6"/>
  <c r="BC256" i="6" s="1"/>
  <c r="AG256" i="6"/>
  <c r="AF256" i="6"/>
  <c r="AY256" i="6" s="1"/>
  <c r="AA256" i="6"/>
  <c r="AT256" i="6" s="1"/>
  <c r="AE256" i="6"/>
  <c r="AB256" i="6"/>
  <c r="W256" i="6"/>
  <c r="AD256" i="6"/>
  <c r="AV256" i="6" s="1"/>
  <c r="Z256" i="6"/>
  <c r="AM256" i="6"/>
  <c r="Y256" i="6"/>
  <c r="T256" i="6"/>
  <c r="AK256" i="6" s="1"/>
  <c r="AC256" i="6"/>
  <c r="X256" i="6"/>
  <c r="U256" i="6"/>
  <c r="AO255" i="6"/>
  <c r="BC255" i="6" s="1"/>
  <c r="AG255" i="6"/>
  <c r="AF255" i="6"/>
  <c r="AY255" i="6" s="1"/>
  <c r="AE255" i="6"/>
  <c r="AD255" i="6"/>
  <c r="AV255" i="6" s="1"/>
  <c r="AC255" i="6"/>
  <c r="Y255" i="6"/>
  <c r="AR255" i="6" s="1"/>
  <c r="AA255" i="6"/>
  <c r="AT255" i="6" s="1"/>
  <c r="AB255" i="6"/>
  <c r="Z255" i="6"/>
  <c r="X255" i="6"/>
  <c r="W255" i="6"/>
  <c r="T255" i="6"/>
  <c r="AK255" i="6" s="1"/>
  <c r="U255" i="6"/>
  <c r="AO245" i="6"/>
  <c r="BC245" i="6" s="1"/>
  <c r="AG245" i="6"/>
  <c r="AF245" i="6"/>
  <c r="AY245" i="6" s="1"/>
  <c r="AE245" i="6"/>
  <c r="AD245" i="6"/>
  <c r="AV245" i="6" s="1"/>
  <c r="AC245" i="6"/>
  <c r="Y245" i="6"/>
  <c r="AR245" i="6" s="1"/>
  <c r="AB245" i="6"/>
  <c r="AA245" i="6"/>
  <c r="AT245" i="6" s="1"/>
  <c r="U245" i="6"/>
  <c r="T245" i="6"/>
  <c r="AK245" i="6" s="1"/>
  <c r="Z245" i="6"/>
  <c r="AM245" i="6"/>
  <c r="X245" i="6"/>
  <c r="W245" i="6"/>
  <c r="AG242" i="6"/>
  <c r="AO242" i="6"/>
  <c r="BC242" i="6" s="1"/>
  <c r="AF242" i="6"/>
  <c r="AY242" i="6" s="1"/>
  <c r="AA242" i="6"/>
  <c r="AT242" i="6" s="1"/>
  <c r="AE242" i="6"/>
  <c r="AB242" i="6"/>
  <c r="W242" i="6"/>
  <c r="AD242" i="6"/>
  <c r="AV242" i="6" s="1"/>
  <c r="Z242" i="6"/>
  <c r="Y242" i="6"/>
  <c r="AR242" i="6" s="1"/>
  <c r="T242" i="6"/>
  <c r="AC242" i="6"/>
  <c r="X242" i="6"/>
  <c r="U242" i="6"/>
  <c r="AO259" i="6"/>
  <c r="AG259" i="6"/>
  <c r="AF259" i="6"/>
  <c r="AY259" i="6" s="1"/>
  <c r="AA259" i="6"/>
  <c r="AT259" i="6" s="1"/>
  <c r="AC259" i="6"/>
  <c r="X259" i="6"/>
  <c r="Z259" i="6"/>
  <c r="Y259" i="6"/>
  <c r="AR259" i="6" s="1"/>
  <c r="U259" i="6"/>
  <c r="AE259" i="6"/>
  <c r="AD259" i="6"/>
  <c r="AV259" i="6" s="1"/>
  <c r="AB259" i="6"/>
  <c r="W259" i="6"/>
  <c r="T259" i="6"/>
  <c r="AO238" i="6"/>
  <c r="BC238" i="6" s="1"/>
  <c r="AG238" i="6"/>
  <c r="AF238" i="6"/>
  <c r="AY238" i="6" s="1"/>
  <c r="AA238" i="6"/>
  <c r="AT238" i="6" s="1"/>
  <c r="AC238" i="6"/>
  <c r="X238" i="6"/>
  <c r="Y238" i="6"/>
  <c r="AR238" i="6" s="1"/>
  <c r="U238" i="6"/>
  <c r="AE238" i="6"/>
  <c r="AD238" i="6"/>
  <c r="AV238" i="6" s="1"/>
  <c r="Z238" i="6"/>
  <c r="AB238" i="6"/>
  <c r="W238" i="6"/>
  <c r="T238" i="6"/>
  <c r="AK238" i="6" s="1"/>
  <c r="AO236" i="6"/>
  <c r="AG236" i="6"/>
  <c r="AF236" i="6"/>
  <c r="AY236" i="6" s="1"/>
  <c r="AE236" i="6"/>
  <c r="AD236" i="6"/>
  <c r="AV236" i="6" s="1"/>
  <c r="AC236" i="6"/>
  <c r="Y236" i="6"/>
  <c r="AR236" i="6" s="1"/>
  <c r="AB236" i="6"/>
  <c r="Z236" i="6"/>
  <c r="U236" i="6"/>
  <c r="T236" i="6"/>
  <c r="AK236" i="6" s="1"/>
  <c r="X236" i="6"/>
  <c r="W236" i="6"/>
  <c r="AA236" i="6"/>
  <c r="AT236" i="6" s="1"/>
  <c r="AO233" i="6"/>
  <c r="BC233" i="6" s="1"/>
  <c r="AG233" i="6"/>
  <c r="AF233" i="6"/>
  <c r="AY233" i="6" s="1"/>
  <c r="AE233" i="6"/>
  <c r="AD233" i="6"/>
  <c r="AV233" i="6" s="1"/>
  <c r="AC233" i="6"/>
  <c r="Y233" i="6"/>
  <c r="AR233" i="6" s="1"/>
  <c r="Z233" i="6"/>
  <c r="AB233" i="6"/>
  <c r="U233" i="6"/>
  <c r="T233" i="6"/>
  <c r="AK233" i="6" s="1"/>
  <c r="AA233" i="6"/>
  <c r="AT233" i="6" s="1"/>
  <c r="W233" i="6"/>
  <c r="X233" i="6"/>
  <c r="AO212" i="6"/>
  <c r="BC212" i="6" s="1"/>
  <c r="AG212" i="6"/>
  <c r="AF212" i="6"/>
  <c r="AY212" i="6" s="1"/>
  <c r="AE212" i="6"/>
  <c r="AD212" i="6"/>
  <c r="AV212" i="6" s="1"/>
  <c r="AC212" i="6"/>
  <c r="Y212" i="6"/>
  <c r="AR212" i="6" s="1"/>
  <c r="Z212" i="6"/>
  <c r="X212" i="6"/>
  <c r="U212" i="6"/>
  <c r="T212" i="6"/>
  <c r="AK212" i="6" s="1"/>
  <c r="W212" i="6"/>
  <c r="AA212" i="6"/>
  <c r="AT212" i="6" s="1"/>
  <c r="AB212" i="6"/>
  <c r="AO215" i="6"/>
  <c r="BC215" i="6" s="1"/>
  <c r="AG215" i="6"/>
  <c r="AF215" i="6"/>
  <c r="AY215" i="6" s="1"/>
  <c r="AE215" i="6"/>
  <c r="AD215" i="6"/>
  <c r="AV215" i="6" s="1"/>
  <c r="AC215" i="6"/>
  <c r="Y215" i="6"/>
  <c r="X215" i="6"/>
  <c r="AA215" i="6"/>
  <c r="AT215" i="6" s="1"/>
  <c r="W215" i="6"/>
  <c r="Z215" i="6"/>
  <c r="AB215" i="6"/>
  <c r="U215" i="6"/>
  <c r="T215" i="6"/>
  <c r="AK215" i="6" s="1"/>
  <c r="AO209" i="6"/>
  <c r="BC209" i="6" s="1"/>
  <c r="AG209" i="6"/>
  <c r="AF209" i="6"/>
  <c r="AY209" i="6" s="1"/>
  <c r="AE209" i="6"/>
  <c r="AD209" i="6"/>
  <c r="AV209" i="6" s="1"/>
  <c r="AC209" i="6"/>
  <c r="Y209" i="6"/>
  <c r="AR209" i="6" s="1"/>
  <c r="AB209" i="6"/>
  <c r="AA209" i="6"/>
  <c r="AT209" i="6" s="1"/>
  <c r="W209" i="6"/>
  <c r="U209" i="6"/>
  <c r="T209" i="6"/>
  <c r="AK209" i="6" s="1"/>
  <c r="Z209" i="6"/>
  <c r="X209" i="6"/>
  <c r="AO222" i="6"/>
  <c r="BC222" i="6" s="1"/>
  <c r="AG222" i="6"/>
  <c r="AF222" i="6"/>
  <c r="AY222" i="6" s="1"/>
  <c r="AA222" i="6"/>
  <c r="AT222" i="6" s="1"/>
  <c r="AE222" i="6"/>
  <c r="AB222" i="6"/>
  <c r="W222" i="6"/>
  <c r="AD222" i="6"/>
  <c r="AV222" i="6" s="1"/>
  <c r="AC222" i="6"/>
  <c r="Z222" i="6"/>
  <c r="T222" i="6"/>
  <c r="AK222" i="6" s="1"/>
  <c r="Y222" i="6"/>
  <c r="X222" i="6"/>
  <c r="U222" i="6"/>
  <c r="AO193" i="6"/>
  <c r="BC193" i="6" s="1"/>
  <c r="AG193" i="6"/>
  <c r="AF193" i="6"/>
  <c r="AY193" i="6" s="1"/>
  <c r="AE193" i="6"/>
  <c r="AD193" i="6"/>
  <c r="AV193" i="6" s="1"/>
  <c r="Z193" i="6"/>
  <c r="AB193" i="6"/>
  <c r="U193" i="6"/>
  <c r="T193" i="6"/>
  <c r="AK193" i="6" s="1"/>
  <c r="AA193" i="6"/>
  <c r="AT193" i="6" s="1"/>
  <c r="W193" i="6"/>
  <c r="AC193" i="6"/>
  <c r="Y193" i="6"/>
  <c r="AR193" i="6" s="1"/>
  <c r="X193" i="6"/>
  <c r="AG210" i="6"/>
  <c r="AO210" i="6"/>
  <c r="BC210" i="6" s="1"/>
  <c r="AF210" i="6"/>
  <c r="AY210" i="6" s="1"/>
  <c r="AE210" i="6"/>
  <c r="AB210" i="6"/>
  <c r="X210" i="6"/>
  <c r="W210" i="6"/>
  <c r="AD210" i="6"/>
  <c r="AV210" i="6" s="1"/>
  <c r="AA210" i="6"/>
  <c r="AT210" i="6" s="1"/>
  <c r="Z210" i="6"/>
  <c r="T210" i="6"/>
  <c r="AK210" i="6" s="1"/>
  <c r="Y210" i="6"/>
  <c r="AR210" i="6" s="1"/>
  <c r="AC210" i="6"/>
  <c r="U210" i="6"/>
  <c r="AO195" i="6"/>
  <c r="BC195" i="6" s="1"/>
  <c r="AG195" i="6"/>
  <c r="AF195" i="6"/>
  <c r="AY195" i="6" s="1"/>
  <c r="AB195" i="6"/>
  <c r="X195" i="6"/>
  <c r="AE195" i="6"/>
  <c r="AC195" i="6"/>
  <c r="AD195" i="6"/>
  <c r="AV195" i="6" s="1"/>
  <c r="AA195" i="6"/>
  <c r="AT195" i="6" s="1"/>
  <c r="U195" i="6"/>
  <c r="Y195" i="6"/>
  <c r="AR195" i="6" s="1"/>
  <c r="W195" i="6"/>
  <c r="Z195" i="6"/>
  <c r="T195" i="6"/>
  <c r="AK195" i="6" s="1"/>
  <c r="AG192" i="6"/>
  <c r="AF192" i="6"/>
  <c r="AY192" i="6" s="1"/>
  <c r="AE192" i="6"/>
  <c r="AO192" i="6"/>
  <c r="BC192" i="6" s="1"/>
  <c r="AD192" i="6"/>
  <c r="AV192" i="6" s="1"/>
  <c r="Z192" i="6"/>
  <c r="AB192" i="6"/>
  <c r="U192" i="6"/>
  <c r="T192" i="6"/>
  <c r="AK192" i="6" s="1"/>
  <c r="AA192" i="6"/>
  <c r="AT192" i="6" s="1"/>
  <c r="X192" i="6"/>
  <c r="W192" i="6"/>
  <c r="AC192" i="6"/>
  <c r="Y192" i="6"/>
  <c r="AR192" i="6" s="1"/>
  <c r="AO190" i="6"/>
  <c r="BC190" i="6" s="1"/>
  <c r="AG190" i="6"/>
  <c r="AF190" i="6"/>
  <c r="AY190" i="6" s="1"/>
  <c r="AE190" i="6"/>
  <c r="AB190" i="6"/>
  <c r="X190" i="6"/>
  <c r="W190" i="6"/>
  <c r="AD190" i="6"/>
  <c r="AV190" i="6" s="1"/>
  <c r="Y190" i="6"/>
  <c r="AR190" i="6" s="1"/>
  <c r="AC190" i="6"/>
  <c r="T190" i="6"/>
  <c r="AK190" i="6" s="1"/>
  <c r="Z190" i="6"/>
  <c r="AA190" i="6"/>
  <c r="AT190" i="6" s="1"/>
  <c r="U190" i="6"/>
  <c r="AO178" i="6"/>
  <c r="BC178" i="6" s="1"/>
  <c r="AG178" i="6"/>
  <c r="AF178" i="6"/>
  <c r="AY178" i="6" s="1"/>
  <c r="AB178" i="6"/>
  <c r="X178" i="6"/>
  <c r="AE178" i="6"/>
  <c r="AC178" i="6"/>
  <c r="AD178" i="6"/>
  <c r="AV178" i="6" s="1"/>
  <c r="AA178" i="6"/>
  <c r="AT178" i="6" s="1"/>
  <c r="U178" i="6"/>
  <c r="Y178" i="6"/>
  <c r="W178" i="6"/>
  <c r="Z178" i="6"/>
  <c r="T178" i="6"/>
  <c r="AK178" i="6" s="1"/>
  <c r="AO187" i="6"/>
  <c r="BC187" i="6" s="1"/>
  <c r="AG187" i="6"/>
  <c r="AF187" i="6"/>
  <c r="AY187" i="6" s="1"/>
  <c r="AE187" i="6"/>
  <c r="AD187" i="6"/>
  <c r="AV187" i="6" s="1"/>
  <c r="Z187" i="6"/>
  <c r="AA187" i="6"/>
  <c r="AT187" i="6" s="1"/>
  <c r="W187" i="6"/>
  <c r="Y187" i="6"/>
  <c r="AB187" i="6"/>
  <c r="AC187" i="6"/>
  <c r="X187" i="6"/>
  <c r="U187" i="6"/>
  <c r="T187" i="6"/>
  <c r="AK187" i="6" s="1"/>
  <c r="AO169" i="6"/>
  <c r="BC169" i="6" s="1"/>
  <c r="AG169" i="6"/>
  <c r="AF169" i="6"/>
  <c r="AY169" i="6" s="1"/>
  <c r="AB169" i="6"/>
  <c r="X169" i="6"/>
  <c r="Z169" i="6"/>
  <c r="Y169" i="6"/>
  <c r="AR169" i="6" s="1"/>
  <c r="W169" i="6"/>
  <c r="U169" i="6"/>
  <c r="AE169" i="6"/>
  <c r="AD169" i="6"/>
  <c r="AA169" i="6"/>
  <c r="AT169" i="6" s="1"/>
  <c r="AC169" i="6"/>
  <c r="T169" i="6"/>
  <c r="AK169" i="6" s="1"/>
  <c r="AG173" i="6"/>
  <c r="AF173" i="6"/>
  <c r="AY173" i="6" s="1"/>
  <c r="AE173" i="6"/>
  <c r="AB173" i="6"/>
  <c r="X173" i="6"/>
  <c r="W173" i="6"/>
  <c r="AD173" i="6"/>
  <c r="AV173" i="6" s="1"/>
  <c r="AA173" i="6"/>
  <c r="AT173" i="6" s="1"/>
  <c r="AO173" i="6"/>
  <c r="BC173" i="6" s="1"/>
  <c r="Z173" i="6"/>
  <c r="T173" i="6"/>
  <c r="AK173" i="6" s="1"/>
  <c r="AC173" i="6"/>
  <c r="Y173" i="6"/>
  <c r="AR173" i="6" s="1"/>
  <c r="U173" i="6"/>
  <c r="AO130" i="6"/>
  <c r="BC130" i="6" s="1"/>
  <c r="AG130" i="6"/>
  <c r="AF130" i="6"/>
  <c r="AY130" i="6" s="1"/>
  <c r="AE130" i="6"/>
  <c r="AB130" i="6"/>
  <c r="X130" i="6"/>
  <c r="W130" i="6"/>
  <c r="AD130" i="6"/>
  <c r="AV130" i="6" s="1"/>
  <c r="Y130" i="6"/>
  <c r="AR130" i="6" s="1"/>
  <c r="AC130" i="6"/>
  <c r="T130" i="6"/>
  <c r="AK130" i="6" s="1"/>
  <c r="AA130" i="6"/>
  <c r="AT130" i="6" s="1"/>
  <c r="Z130" i="6"/>
  <c r="U130" i="6"/>
  <c r="AG96" i="6"/>
  <c r="AO96" i="6"/>
  <c r="BC96" i="6" s="1"/>
  <c r="AF96" i="6"/>
  <c r="AY96" i="6" s="1"/>
  <c r="AE96" i="6"/>
  <c r="AD96" i="6"/>
  <c r="AV96" i="6" s="1"/>
  <c r="Z96" i="6"/>
  <c r="AC96" i="6"/>
  <c r="X96" i="6"/>
  <c r="AB96" i="6"/>
  <c r="AA96" i="6"/>
  <c r="AT96" i="6" s="1"/>
  <c r="Y96" i="6"/>
  <c r="AR96" i="6" s="1"/>
  <c r="W96" i="6"/>
  <c r="T96" i="6"/>
  <c r="AK96" i="6" s="1"/>
  <c r="U96" i="6"/>
  <c r="AO149" i="6"/>
  <c r="BC149" i="6" s="1"/>
  <c r="AG149" i="6"/>
  <c r="AF149" i="6"/>
  <c r="AY149" i="6" s="1"/>
  <c r="AB149" i="6"/>
  <c r="X149" i="6"/>
  <c r="Z149" i="6"/>
  <c r="Y149" i="6"/>
  <c r="AR149" i="6" s="1"/>
  <c r="W149" i="6"/>
  <c r="U149" i="6"/>
  <c r="AE149" i="6"/>
  <c r="AD149" i="6"/>
  <c r="AV149" i="6" s="1"/>
  <c r="AA149" i="6"/>
  <c r="AT149" i="6" s="1"/>
  <c r="AC149" i="6"/>
  <c r="T149" i="6"/>
  <c r="AK149" i="6" s="1"/>
  <c r="AO162" i="6"/>
  <c r="BC162" i="6" s="1"/>
  <c r="AG162" i="6"/>
  <c r="AF162" i="6"/>
  <c r="AY162" i="6" s="1"/>
  <c r="AE162" i="6"/>
  <c r="AD162" i="6"/>
  <c r="AV162" i="6" s="1"/>
  <c r="Z162" i="6"/>
  <c r="AC162" i="6"/>
  <c r="X162" i="6"/>
  <c r="AB162" i="6"/>
  <c r="W162" i="6"/>
  <c r="Y162" i="6"/>
  <c r="AR162" i="6" s="1"/>
  <c r="AA162" i="6"/>
  <c r="AT162" i="6" s="1"/>
  <c r="T162" i="6"/>
  <c r="AK162" i="6" s="1"/>
  <c r="U162" i="6"/>
  <c r="AO108" i="6"/>
  <c r="BC108" i="6" s="1"/>
  <c r="AG108" i="6"/>
  <c r="AD108" i="6"/>
  <c r="AV108" i="6" s="1"/>
  <c r="AF108" i="6"/>
  <c r="AY108" i="6" s="1"/>
  <c r="AB108" i="6"/>
  <c r="X108" i="6"/>
  <c r="W108" i="6"/>
  <c r="AE108" i="6"/>
  <c r="Y108" i="6"/>
  <c r="AR108" i="6" s="1"/>
  <c r="AC108" i="6"/>
  <c r="T108" i="6"/>
  <c r="AA108" i="6"/>
  <c r="AT108" i="6" s="1"/>
  <c r="Z108" i="6"/>
  <c r="U108" i="6"/>
  <c r="AD99" i="6"/>
  <c r="AV99" i="6" s="1"/>
  <c r="AO99" i="6"/>
  <c r="BC99" i="6" s="1"/>
  <c r="AG99" i="6"/>
  <c r="Z99" i="6"/>
  <c r="AF99" i="6"/>
  <c r="AY99" i="6" s="1"/>
  <c r="AC99" i="6"/>
  <c r="X99" i="6"/>
  <c r="AE99" i="6"/>
  <c r="AB99" i="6"/>
  <c r="AA99" i="6"/>
  <c r="AT99" i="6" s="1"/>
  <c r="Y99" i="6"/>
  <c r="AR99" i="6" s="1"/>
  <c r="W99" i="6"/>
  <c r="T99" i="6"/>
  <c r="U99" i="6"/>
  <c r="AO81" i="6"/>
  <c r="BC81" i="6" s="1"/>
  <c r="AD81" i="6"/>
  <c r="AV81" i="6" s="1"/>
  <c r="AG81" i="6"/>
  <c r="Z81" i="6"/>
  <c r="AF81" i="6"/>
  <c r="AY81" i="6" s="1"/>
  <c r="AA81" i="6"/>
  <c r="AT81" i="6" s="1"/>
  <c r="W81" i="6"/>
  <c r="AE81" i="6"/>
  <c r="Y81" i="6"/>
  <c r="AR81" i="6" s="1"/>
  <c r="AB81" i="6"/>
  <c r="AC81" i="6"/>
  <c r="X81" i="6"/>
  <c r="U81" i="6"/>
  <c r="T81" i="6"/>
  <c r="AO132" i="6"/>
  <c r="BC132" i="6" s="1"/>
  <c r="AD132" i="6"/>
  <c r="AV132" i="6" s="1"/>
  <c r="AG132" i="6"/>
  <c r="Z132" i="6"/>
  <c r="Y132" i="6"/>
  <c r="AR132" i="6" s="1"/>
  <c r="W132" i="6"/>
  <c r="U132" i="6"/>
  <c r="T132" i="6"/>
  <c r="AC132" i="6"/>
  <c r="X132" i="6"/>
  <c r="AF132" i="6"/>
  <c r="AY132" i="6" s="1"/>
  <c r="AE132" i="6"/>
  <c r="AB132" i="6"/>
  <c r="AA132" i="6"/>
  <c r="AT132" i="6" s="1"/>
  <c r="AO122" i="6"/>
  <c r="BC122" i="6" s="1"/>
  <c r="AD122" i="6"/>
  <c r="AV122" i="6" s="1"/>
  <c r="AG122" i="6"/>
  <c r="AF122" i="6"/>
  <c r="AY122" i="6" s="1"/>
  <c r="AB122" i="6"/>
  <c r="X122" i="6"/>
  <c r="W122" i="6"/>
  <c r="AE122" i="6"/>
  <c r="Y122" i="6"/>
  <c r="AR122" i="6" s="1"/>
  <c r="AC122" i="6"/>
  <c r="T122" i="6"/>
  <c r="Z122" i="6"/>
  <c r="AA122" i="6"/>
  <c r="AT122" i="6" s="1"/>
  <c r="U122" i="6"/>
  <c r="AO117" i="6"/>
  <c r="BC117" i="6" s="1"/>
  <c r="AD117" i="6"/>
  <c r="AV117" i="6" s="1"/>
  <c r="AG117" i="6"/>
  <c r="Z117" i="6"/>
  <c r="AF117" i="6"/>
  <c r="AY117" i="6" s="1"/>
  <c r="AA117" i="6"/>
  <c r="AT117" i="6" s="1"/>
  <c r="AE117" i="6"/>
  <c r="Y117" i="6"/>
  <c r="AR117" i="6" s="1"/>
  <c r="AC117" i="6"/>
  <c r="AB117" i="6"/>
  <c r="W117" i="6"/>
  <c r="X117" i="6"/>
  <c r="U117" i="6"/>
  <c r="T117" i="6"/>
  <c r="AO88" i="6"/>
  <c r="BC88" i="6" s="1"/>
  <c r="AD88" i="6"/>
  <c r="AV88" i="6" s="1"/>
  <c r="AG88" i="6"/>
  <c r="AF88" i="6"/>
  <c r="AY88" i="6" s="1"/>
  <c r="AB88" i="6"/>
  <c r="X88" i="6"/>
  <c r="W88" i="6"/>
  <c r="AE88" i="6"/>
  <c r="AA88" i="6"/>
  <c r="AT88" i="6" s="1"/>
  <c r="Z88" i="6"/>
  <c r="T88" i="6"/>
  <c r="AC88" i="6"/>
  <c r="Y88" i="6"/>
  <c r="AR88" i="6" s="1"/>
  <c r="U88" i="6"/>
  <c r="AO151" i="6"/>
  <c r="BC151" i="6" s="1"/>
  <c r="AD151" i="6"/>
  <c r="AV151" i="6" s="1"/>
  <c r="AG151" i="6"/>
  <c r="AF151" i="6"/>
  <c r="AY151" i="6" s="1"/>
  <c r="AB151" i="6"/>
  <c r="X151" i="6"/>
  <c r="AE151" i="6"/>
  <c r="AC151" i="6"/>
  <c r="AA151" i="6"/>
  <c r="AT151" i="6" s="1"/>
  <c r="U151" i="6"/>
  <c r="Y151" i="6"/>
  <c r="AR151" i="6" s="1"/>
  <c r="Z151" i="6"/>
  <c r="W151" i="6"/>
  <c r="T151" i="6"/>
  <c r="AO147" i="6"/>
  <c r="BC147" i="6" s="1"/>
  <c r="AD147" i="6"/>
  <c r="AV147" i="6" s="1"/>
  <c r="AG147" i="6"/>
  <c r="AF147" i="6"/>
  <c r="AY147" i="6" s="1"/>
  <c r="AB147" i="6"/>
  <c r="X147" i="6"/>
  <c r="W147" i="6"/>
  <c r="AE147" i="6"/>
  <c r="Y147" i="6"/>
  <c r="AR147" i="6" s="1"/>
  <c r="AC147" i="6"/>
  <c r="T147" i="6"/>
  <c r="AA147" i="6"/>
  <c r="AT147" i="6" s="1"/>
  <c r="Z147" i="6"/>
  <c r="U147" i="6"/>
  <c r="AO176" i="6"/>
  <c r="BC176" i="6" s="1"/>
  <c r="AD176" i="6"/>
  <c r="AV176" i="6" s="1"/>
  <c r="AG176" i="6"/>
  <c r="Z176" i="6"/>
  <c r="AF176" i="6"/>
  <c r="AY176" i="6" s="1"/>
  <c r="AC176" i="6"/>
  <c r="X176" i="6"/>
  <c r="AE176" i="6"/>
  <c r="AB176" i="6"/>
  <c r="W176" i="6"/>
  <c r="Y176" i="6"/>
  <c r="AR176" i="6" s="1"/>
  <c r="AA176" i="6"/>
  <c r="AT176" i="6" s="1"/>
  <c r="T176" i="6"/>
  <c r="U176" i="6"/>
  <c r="AO156" i="6"/>
  <c r="BC156" i="6" s="1"/>
  <c r="AD156" i="6"/>
  <c r="AV156" i="6" s="1"/>
  <c r="AG156" i="6"/>
  <c r="Z156" i="6"/>
  <c r="AF156" i="6"/>
  <c r="AY156" i="6" s="1"/>
  <c r="AA156" i="6"/>
  <c r="AT156" i="6" s="1"/>
  <c r="AE156" i="6"/>
  <c r="Y156" i="6"/>
  <c r="AR156" i="6" s="1"/>
  <c r="AC156" i="6"/>
  <c r="W156" i="6"/>
  <c r="AB156" i="6"/>
  <c r="X156" i="6"/>
  <c r="U156" i="6"/>
  <c r="T156" i="6"/>
  <c r="AD78" i="6"/>
  <c r="AV78" i="6" s="1"/>
  <c r="AG78" i="6"/>
  <c r="Z78" i="6"/>
  <c r="AO78" i="6"/>
  <c r="BC78" i="6" s="1"/>
  <c r="AF78" i="6"/>
  <c r="AY78" i="6" s="1"/>
  <c r="AC78" i="6"/>
  <c r="X78" i="6"/>
  <c r="AE78" i="6"/>
  <c r="AB78" i="6"/>
  <c r="AA78" i="6"/>
  <c r="AT78" i="6" s="1"/>
  <c r="Y78" i="6"/>
  <c r="AR78" i="6" s="1"/>
  <c r="W78" i="6"/>
  <c r="T78" i="6"/>
  <c r="U78" i="6"/>
  <c r="AO138" i="6"/>
  <c r="BC138" i="6" s="1"/>
  <c r="AD138" i="6"/>
  <c r="AV138" i="6" s="1"/>
  <c r="AG138" i="6"/>
  <c r="Z138" i="6"/>
  <c r="AB138" i="6"/>
  <c r="U138" i="6"/>
  <c r="T138" i="6"/>
  <c r="AA138" i="6"/>
  <c r="AT138" i="6" s="1"/>
  <c r="W138" i="6"/>
  <c r="AF138" i="6"/>
  <c r="AY138" i="6" s="1"/>
  <c r="AE138" i="6"/>
  <c r="AC138" i="6"/>
  <c r="X138" i="6"/>
  <c r="Y138" i="6"/>
  <c r="AR138" i="6" s="1"/>
  <c r="AO141" i="6"/>
  <c r="BC141" i="6" s="1"/>
  <c r="AD141" i="6"/>
  <c r="AV141" i="6" s="1"/>
  <c r="AG141" i="6"/>
  <c r="AF141" i="6"/>
  <c r="AY141" i="6" s="1"/>
  <c r="AB141" i="6"/>
  <c r="X141" i="6"/>
  <c r="AE141" i="6"/>
  <c r="Z141" i="6"/>
  <c r="Y141" i="6"/>
  <c r="U141" i="6"/>
  <c r="AC141" i="6"/>
  <c r="W141" i="6"/>
  <c r="AA141" i="6"/>
  <c r="AT141" i="6" s="1"/>
  <c r="T141" i="6"/>
  <c r="AO121" i="6"/>
  <c r="BC121" i="6" s="1"/>
  <c r="AD121" i="6"/>
  <c r="AV121" i="6" s="1"/>
  <c r="AG121" i="6"/>
  <c r="AF121" i="6"/>
  <c r="AY121" i="6" s="1"/>
  <c r="AB121" i="6"/>
  <c r="X121" i="6"/>
  <c r="AE121" i="6"/>
  <c r="Z121" i="6"/>
  <c r="Y121" i="6"/>
  <c r="AR121" i="6" s="1"/>
  <c r="W121" i="6"/>
  <c r="U121" i="6"/>
  <c r="AA121" i="6"/>
  <c r="AT121" i="6" s="1"/>
  <c r="AC121" i="6"/>
  <c r="T121" i="6"/>
  <c r="AO144" i="6"/>
  <c r="BC144" i="6" s="1"/>
  <c r="AD144" i="6"/>
  <c r="AV144" i="6" s="1"/>
  <c r="AG144" i="6"/>
  <c r="Z144" i="6"/>
  <c r="AB144" i="6"/>
  <c r="U144" i="6"/>
  <c r="T144" i="6"/>
  <c r="AA144" i="6"/>
  <c r="AT144" i="6" s="1"/>
  <c r="W144" i="6"/>
  <c r="AF144" i="6"/>
  <c r="AY144" i="6" s="1"/>
  <c r="AE144" i="6"/>
  <c r="AC144" i="6"/>
  <c r="Y144" i="6"/>
  <c r="AR144" i="6" s="1"/>
  <c r="X144" i="6"/>
  <c r="AO115" i="6"/>
  <c r="BC115" i="6" s="1"/>
  <c r="AD115" i="6"/>
  <c r="AV115" i="6" s="1"/>
  <c r="AG115" i="6"/>
  <c r="AF115" i="6"/>
  <c r="AY115" i="6" s="1"/>
  <c r="AB115" i="6"/>
  <c r="X115" i="6"/>
  <c r="W115" i="6"/>
  <c r="AE115" i="6"/>
  <c r="Y115" i="6"/>
  <c r="AR115" i="6" s="1"/>
  <c r="AC115" i="6"/>
  <c r="T115" i="6"/>
  <c r="AK115" i="6" s="1"/>
  <c r="Z115" i="6"/>
  <c r="AA115" i="6"/>
  <c r="AT115" i="6" s="1"/>
  <c r="U115" i="6"/>
  <c r="AO119" i="6"/>
  <c r="BC119" i="6" s="1"/>
  <c r="AD119" i="6"/>
  <c r="AV119" i="6" s="1"/>
  <c r="AG119" i="6"/>
  <c r="Z119" i="6"/>
  <c r="AF119" i="6"/>
  <c r="AY119" i="6" s="1"/>
  <c r="AA119" i="6"/>
  <c r="AT119" i="6" s="1"/>
  <c r="AE119" i="6"/>
  <c r="Y119" i="6"/>
  <c r="AR119" i="6" s="1"/>
  <c r="AB119" i="6"/>
  <c r="X119" i="6"/>
  <c r="W119" i="6"/>
  <c r="AC119" i="6"/>
  <c r="U119" i="6"/>
  <c r="T119" i="6"/>
  <c r="AK119" i="6" s="1"/>
  <c r="AO158" i="6"/>
  <c r="BC158" i="6" s="1"/>
  <c r="AD158" i="6"/>
  <c r="AV158" i="6" s="1"/>
  <c r="AG158" i="6"/>
  <c r="Z158" i="6"/>
  <c r="AF158" i="6"/>
  <c r="AY158" i="6" s="1"/>
  <c r="AC158" i="6"/>
  <c r="X158" i="6"/>
  <c r="AE158" i="6"/>
  <c r="AB158" i="6"/>
  <c r="W158" i="6"/>
  <c r="Y158" i="6"/>
  <c r="AR158" i="6" s="1"/>
  <c r="AA158" i="6"/>
  <c r="AT158" i="6" s="1"/>
  <c r="T158" i="6"/>
  <c r="AK158" i="6" s="1"/>
  <c r="U158" i="6"/>
  <c r="AO103" i="6"/>
  <c r="BC103" i="6" s="1"/>
  <c r="AD103" i="6"/>
  <c r="AV103" i="6" s="1"/>
  <c r="AG103" i="6"/>
  <c r="AF103" i="6"/>
  <c r="AY103" i="6" s="1"/>
  <c r="AB103" i="6"/>
  <c r="X103" i="6"/>
  <c r="AE103" i="6"/>
  <c r="AC103" i="6"/>
  <c r="W103" i="6"/>
  <c r="AA103" i="6"/>
  <c r="AT103" i="6" s="1"/>
  <c r="U103" i="6"/>
  <c r="Z103" i="6"/>
  <c r="Y103" i="6"/>
  <c r="AR103" i="6" s="1"/>
  <c r="T103" i="6"/>
  <c r="AK103" i="6" s="1"/>
  <c r="AO75" i="6"/>
  <c r="BC75" i="6" s="1"/>
  <c r="AD75" i="6"/>
  <c r="AV75" i="6" s="1"/>
  <c r="AG75" i="6"/>
  <c r="Z75" i="6"/>
  <c r="AF75" i="6"/>
  <c r="AY75" i="6" s="1"/>
  <c r="AC75" i="6"/>
  <c r="X75" i="6"/>
  <c r="AE75" i="6"/>
  <c r="AB75" i="6"/>
  <c r="W75" i="6"/>
  <c r="Y75" i="6"/>
  <c r="AR75" i="6" s="1"/>
  <c r="AA75" i="6"/>
  <c r="AT75" i="6" s="1"/>
  <c r="T75" i="6"/>
  <c r="AK75" i="6" s="1"/>
  <c r="U75" i="6"/>
  <c r="AO66" i="6"/>
  <c r="BC66" i="6" s="1"/>
  <c r="AD66" i="6"/>
  <c r="AV66" i="6" s="1"/>
  <c r="AG66" i="6"/>
  <c r="AF66" i="6"/>
  <c r="AY66" i="6" s="1"/>
  <c r="AB66" i="6"/>
  <c r="X66" i="6"/>
  <c r="W66" i="6"/>
  <c r="AE66" i="6"/>
  <c r="Y66" i="6"/>
  <c r="AR66" i="6" s="1"/>
  <c r="AC66" i="6"/>
  <c r="T66" i="6"/>
  <c r="AK66" i="6" s="1"/>
  <c r="Z66" i="6"/>
  <c r="AA66" i="6"/>
  <c r="AT66" i="6" s="1"/>
  <c r="U66" i="6"/>
  <c r="AO67" i="6"/>
  <c r="BC67" i="6" s="1"/>
  <c r="AD67" i="6"/>
  <c r="AV67" i="6" s="1"/>
  <c r="AG67" i="6"/>
  <c r="Z67" i="6"/>
  <c r="AF67" i="6"/>
  <c r="AY67" i="6" s="1"/>
  <c r="AA67" i="6"/>
  <c r="AT67" i="6" s="1"/>
  <c r="AE67" i="6"/>
  <c r="Y67" i="6"/>
  <c r="AR67" i="6" s="1"/>
  <c r="X67" i="6"/>
  <c r="W67" i="6"/>
  <c r="AC67" i="6"/>
  <c r="AB67" i="6"/>
  <c r="AM67" i="6"/>
  <c r="U67" i="6"/>
  <c r="T67" i="6"/>
  <c r="AK67" i="6" s="1"/>
  <c r="AO57" i="6"/>
  <c r="BC57" i="6" s="1"/>
  <c r="AD57" i="6"/>
  <c r="AV57" i="6" s="1"/>
  <c r="AG57" i="6"/>
  <c r="Z57" i="6"/>
  <c r="AF57" i="6"/>
  <c r="AY57" i="6" s="1"/>
  <c r="AC57" i="6"/>
  <c r="X57" i="6"/>
  <c r="AE57" i="6"/>
  <c r="AB57" i="6"/>
  <c r="W57" i="6"/>
  <c r="Y57" i="6"/>
  <c r="AA57" i="6"/>
  <c r="AT57" i="6" s="1"/>
  <c r="T57" i="6"/>
  <c r="AK57" i="6" s="1"/>
  <c r="U57" i="6"/>
  <c r="AO65" i="6"/>
  <c r="AD65" i="6"/>
  <c r="AV65" i="6" s="1"/>
  <c r="AG65" i="6"/>
  <c r="AF65" i="6"/>
  <c r="AY65" i="6" s="1"/>
  <c r="AB65" i="6"/>
  <c r="X65" i="6"/>
  <c r="AE65" i="6"/>
  <c r="Z65" i="6"/>
  <c r="Y65" i="6"/>
  <c r="AR65" i="6" s="1"/>
  <c r="U65" i="6"/>
  <c r="AC65" i="6"/>
  <c r="AA65" i="6"/>
  <c r="AT65" i="6" s="1"/>
  <c r="W65" i="6"/>
  <c r="T65" i="6"/>
  <c r="AK65" i="6" s="1"/>
  <c r="AO48" i="6"/>
  <c r="AD48" i="6"/>
  <c r="AV48" i="6" s="1"/>
  <c r="AG48" i="6"/>
  <c r="AF48" i="6"/>
  <c r="AY48" i="6" s="1"/>
  <c r="AB48" i="6"/>
  <c r="X48" i="6"/>
  <c r="AE48" i="6"/>
  <c r="Z48" i="6"/>
  <c r="Y48" i="6"/>
  <c r="AR48" i="6" s="1"/>
  <c r="W48" i="6"/>
  <c r="U48" i="6"/>
  <c r="AC48" i="6"/>
  <c r="AA48" i="6"/>
  <c r="AT48" i="6" s="1"/>
  <c r="T48" i="6"/>
  <c r="AK48" i="6" s="1"/>
  <c r="AO50" i="6"/>
  <c r="AD50" i="6"/>
  <c r="AV50" i="6" s="1"/>
  <c r="AG50" i="6"/>
  <c r="Z50" i="6"/>
  <c r="AF50" i="6"/>
  <c r="AY50" i="6" s="1"/>
  <c r="AC50" i="6"/>
  <c r="X50" i="6"/>
  <c r="AE50" i="6"/>
  <c r="AB50" i="6"/>
  <c r="W50" i="6"/>
  <c r="AA50" i="6"/>
  <c r="AT50" i="6" s="1"/>
  <c r="Y50" i="6"/>
  <c r="AR50" i="6" s="1"/>
  <c r="T50" i="6"/>
  <c r="AK50" i="6" s="1"/>
  <c r="AM50" i="6"/>
  <c r="U50" i="6"/>
  <c r="AD41" i="6"/>
  <c r="AV41" i="6" s="1"/>
  <c r="AG41" i="6"/>
  <c r="Z41" i="6"/>
  <c r="Y41" i="6"/>
  <c r="AR41" i="6" s="1"/>
  <c r="U41" i="6"/>
  <c r="T41" i="6"/>
  <c r="AK41" i="6" s="1"/>
  <c r="AC41" i="6"/>
  <c r="X41" i="6"/>
  <c r="AO41" i="6"/>
  <c r="AF41" i="6"/>
  <c r="AY41" i="6" s="1"/>
  <c r="AE41" i="6"/>
  <c r="AB41" i="6"/>
  <c r="AA41" i="6"/>
  <c r="AT41" i="6" s="1"/>
  <c r="W41" i="6"/>
  <c r="AO44" i="6"/>
  <c r="BC44" i="6" s="1"/>
  <c r="AD44" i="6"/>
  <c r="AV44" i="6" s="1"/>
  <c r="AG44" i="6"/>
  <c r="AF44" i="6"/>
  <c r="AY44" i="6" s="1"/>
  <c r="AB44" i="6"/>
  <c r="X44" i="6"/>
  <c r="AE44" i="6"/>
  <c r="Z44" i="6"/>
  <c r="Y44" i="6"/>
  <c r="AR44" i="6" s="1"/>
  <c r="U44" i="6"/>
  <c r="W44" i="6"/>
  <c r="AC44" i="6"/>
  <c r="AA44" i="6"/>
  <c r="AT44" i="6" s="1"/>
  <c r="T44" i="6"/>
  <c r="AK44" i="6" s="1"/>
  <c r="AO32" i="6"/>
  <c r="AD32" i="6"/>
  <c r="AV32" i="6" s="1"/>
  <c r="AG32" i="6"/>
  <c r="AF32" i="6"/>
  <c r="AY32" i="6" s="1"/>
  <c r="AB32" i="6"/>
  <c r="X32" i="6"/>
  <c r="W32" i="6"/>
  <c r="AE32" i="6"/>
  <c r="Y32" i="6"/>
  <c r="AC32" i="6"/>
  <c r="T32" i="6"/>
  <c r="AK32" i="6" s="1"/>
  <c r="AA32" i="6"/>
  <c r="AT32" i="6" s="1"/>
  <c r="Z32" i="6"/>
  <c r="U32" i="6"/>
  <c r="AO34" i="6"/>
  <c r="AD34" i="6"/>
  <c r="AV34" i="6" s="1"/>
  <c r="AG34" i="6"/>
  <c r="Z34" i="6"/>
  <c r="Y34" i="6"/>
  <c r="AR34" i="6" s="1"/>
  <c r="W34" i="6"/>
  <c r="U34" i="6"/>
  <c r="T34" i="6"/>
  <c r="AK34" i="6" s="1"/>
  <c r="AC34" i="6"/>
  <c r="X34" i="6"/>
  <c r="AF34" i="6"/>
  <c r="AY34" i="6" s="1"/>
  <c r="AE34" i="6"/>
  <c r="AB34" i="6"/>
  <c r="AA34" i="6"/>
  <c r="AT34" i="6" s="1"/>
  <c r="AO27" i="6"/>
  <c r="AD27" i="6"/>
  <c r="AV27" i="6" s="1"/>
  <c r="AG27" i="6"/>
  <c r="AF27" i="6"/>
  <c r="AY27" i="6" s="1"/>
  <c r="AB27" i="6"/>
  <c r="X27" i="6"/>
  <c r="AE27" i="6"/>
  <c r="AC27" i="6"/>
  <c r="W27" i="6"/>
  <c r="AA27" i="6"/>
  <c r="AT27" i="6" s="1"/>
  <c r="U27" i="6"/>
  <c r="Z27" i="6"/>
  <c r="Y27" i="6"/>
  <c r="AR27" i="6" s="1"/>
  <c r="T27" i="6"/>
  <c r="AK27" i="6" s="1"/>
  <c r="AO24" i="6"/>
  <c r="AD24" i="6"/>
  <c r="AV24" i="6" s="1"/>
  <c r="AG24" i="6"/>
  <c r="AF24" i="6"/>
  <c r="AY24" i="6" s="1"/>
  <c r="AB24" i="6"/>
  <c r="X24" i="6"/>
  <c r="AE24" i="6"/>
  <c r="Z24" i="6"/>
  <c r="Y24" i="6"/>
  <c r="AR24" i="6" s="1"/>
  <c r="U24" i="6"/>
  <c r="AC24" i="6"/>
  <c r="AA24" i="6"/>
  <c r="AT24" i="6" s="1"/>
  <c r="W24" i="6"/>
  <c r="T24" i="6"/>
  <c r="AK24" i="6" s="1"/>
  <c r="AO23" i="6"/>
  <c r="AD23" i="6"/>
  <c r="AV23" i="6" s="1"/>
  <c r="AG23" i="6"/>
  <c r="Z23" i="6"/>
  <c r="AB23" i="6"/>
  <c r="U23" i="6"/>
  <c r="T23" i="6"/>
  <c r="AK23" i="6" s="1"/>
  <c r="AA23" i="6"/>
  <c r="AT23" i="6" s="1"/>
  <c r="W23" i="6"/>
  <c r="AF23" i="6"/>
  <c r="AY23" i="6" s="1"/>
  <c r="AE23" i="6"/>
  <c r="AC23" i="6"/>
  <c r="Y23" i="6"/>
  <c r="AR23" i="6" s="1"/>
  <c r="X23" i="6"/>
  <c r="AO15" i="6"/>
  <c r="AD15" i="6"/>
  <c r="AV15" i="6" s="1"/>
  <c r="AG15" i="6"/>
  <c r="AF15" i="6"/>
  <c r="AY15" i="6" s="1"/>
  <c r="AB15" i="6"/>
  <c r="X15" i="6"/>
  <c r="AE15" i="6"/>
  <c r="Z15" i="6"/>
  <c r="Y15" i="6"/>
  <c r="AR15" i="6" s="1"/>
  <c r="W15" i="6"/>
  <c r="U15" i="6"/>
  <c r="AC15" i="6"/>
  <c r="AA15" i="6"/>
  <c r="AT15" i="6" s="1"/>
  <c r="T15" i="6"/>
  <c r="AK15" i="6" s="1"/>
  <c r="AO10" i="6"/>
  <c r="AD10" i="6"/>
  <c r="AV10" i="6" s="1"/>
  <c r="AG10" i="6"/>
  <c r="Z10" i="6"/>
  <c r="AF10" i="6"/>
  <c r="AY10" i="6" s="1"/>
  <c r="AC10" i="6"/>
  <c r="X10" i="6"/>
  <c r="AE10" i="6"/>
  <c r="AB10" i="6"/>
  <c r="W10" i="6"/>
  <c r="AA10" i="6"/>
  <c r="AT10" i="6" s="1"/>
  <c r="Y10" i="6"/>
  <c r="AR10" i="6" s="1"/>
  <c r="T10" i="6"/>
  <c r="AK10" i="6" s="1"/>
  <c r="U10" i="6"/>
  <c r="AO7" i="6"/>
  <c r="AD7" i="6"/>
  <c r="AV7" i="6" s="1"/>
  <c r="AG7" i="6"/>
  <c r="AF7" i="6"/>
  <c r="AY7" i="6" s="1"/>
  <c r="AB7" i="6"/>
  <c r="X7" i="6"/>
  <c r="AE7" i="6"/>
  <c r="Z7" i="6"/>
  <c r="Y7" i="6"/>
  <c r="AR7" i="6" s="1"/>
  <c r="U7" i="6"/>
  <c r="W7" i="6"/>
  <c r="AC7" i="6"/>
  <c r="AA7" i="6"/>
  <c r="AT7" i="6" s="1"/>
  <c r="T7" i="6"/>
  <c r="AK7" i="6" s="1"/>
  <c r="AO252" i="6"/>
  <c r="BC252" i="6" s="1"/>
  <c r="AG252" i="6"/>
  <c r="AF252" i="6"/>
  <c r="AY252" i="6" s="1"/>
  <c r="AA252" i="6"/>
  <c r="AT252" i="6" s="1"/>
  <c r="AE252" i="6"/>
  <c r="Y252" i="6"/>
  <c r="AR252" i="6" s="1"/>
  <c r="W252" i="6"/>
  <c r="AD252" i="6"/>
  <c r="AV252" i="6" s="1"/>
  <c r="Z252" i="6"/>
  <c r="X252" i="6"/>
  <c r="T252" i="6"/>
  <c r="AB252" i="6"/>
  <c r="AC252" i="6"/>
  <c r="U252" i="6"/>
  <c r="AO258" i="6"/>
  <c r="BC258" i="6" s="1"/>
  <c r="AG258" i="6"/>
  <c r="AF258" i="6"/>
  <c r="AY258" i="6" s="1"/>
  <c r="AE258" i="6"/>
  <c r="AD258" i="6"/>
  <c r="AV258" i="6" s="1"/>
  <c r="AC258" i="6"/>
  <c r="Y258" i="6"/>
  <c r="AR258" i="6" s="1"/>
  <c r="AB258" i="6"/>
  <c r="Z258" i="6"/>
  <c r="W258" i="6"/>
  <c r="U258" i="6"/>
  <c r="T258" i="6"/>
  <c r="X258" i="6"/>
  <c r="AA258" i="6"/>
  <c r="AT258" i="6" s="1"/>
  <c r="AO228" i="6"/>
  <c r="BC228" i="6" s="1"/>
  <c r="AG228" i="6"/>
  <c r="AF228" i="6"/>
  <c r="AY228" i="6" s="1"/>
  <c r="AE228" i="6"/>
  <c r="AD228" i="6"/>
  <c r="AV228" i="6" s="1"/>
  <c r="AC228" i="6"/>
  <c r="Y228" i="6"/>
  <c r="AR228" i="6" s="1"/>
  <c r="AA228" i="6"/>
  <c r="AT228" i="6" s="1"/>
  <c r="AB228" i="6"/>
  <c r="Z228" i="6"/>
  <c r="W228" i="6"/>
  <c r="X228" i="6"/>
  <c r="T228" i="6"/>
  <c r="AK228" i="6" s="1"/>
  <c r="U228" i="6"/>
  <c r="AG220" i="6"/>
  <c r="AF220" i="6"/>
  <c r="AY220" i="6" s="1"/>
  <c r="AO220" i="6"/>
  <c r="BC220" i="6" s="1"/>
  <c r="AE220" i="6"/>
  <c r="AD220" i="6"/>
  <c r="AV220" i="6" s="1"/>
  <c r="AC220" i="6"/>
  <c r="Y220" i="6"/>
  <c r="AR220" i="6" s="1"/>
  <c r="AA220" i="6"/>
  <c r="AT220" i="6" s="1"/>
  <c r="Z220" i="6"/>
  <c r="X220" i="6"/>
  <c r="AB220" i="6"/>
  <c r="W220" i="6"/>
  <c r="T220" i="6"/>
  <c r="AK220" i="6" s="1"/>
  <c r="U220" i="6"/>
  <c r="AG199" i="6"/>
  <c r="AF199" i="6"/>
  <c r="AY199" i="6" s="1"/>
  <c r="AE199" i="6"/>
  <c r="AD199" i="6"/>
  <c r="AV199" i="6" s="1"/>
  <c r="AO199" i="6"/>
  <c r="BC199" i="6" s="1"/>
  <c r="Z199" i="6"/>
  <c r="Y199" i="6"/>
  <c r="AR199" i="6" s="1"/>
  <c r="U199" i="6"/>
  <c r="T199" i="6"/>
  <c r="AK199" i="6" s="1"/>
  <c r="AC199" i="6"/>
  <c r="X199" i="6"/>
  <c r="AA199" i="6"/>
  <c r="AT199" i="6" s="1"/>
  <c r="AB199" i="6"/>
  <c r="W199" i="6"/>
  <c r="AO197" i="6"/>
  <c r="BC197" i="6" s="1"/>
  <c r="AG197" i="6"/>
  <c r="AF197" i="6"/>
  <c r="AY197" i="6" s="1"/>
  <c r="AE197" i="6"/>
  <c r="AD197" i="6"/>
  <c r="AV197" i="6" s="1"/>
  <c r="Z197" i="6"/>
  <c r="AC197" i="6"/>
  <c r="X197" i="6"/>
  <c r="AB197" i="6"/>
  <c r="AA197" i="6"/>
  <c r="AT197" i="6" s="1"/>
  <c r="Y197" i="6"/>
  <c r="AR197" i="6" s="1"/>
  <c r="W197" i="6"/>
  <c r="T197" i="6"/>
  <c r="AK197" i="6" s="1"/>
  <c r="U197" i="6"/>
  <c r="AG175" i="6"/>
  <c r="AO175" i="6"/>
  <c r="BC175" i="6" s="1"/>
  <c r="AF175" i="6"/>
  <c r="AY175" i="6" s="1"/>
  <c r="AE175" i="6"/>
  <c r="AB175" i="6"/>
  <c r="X175" i="6"/>
  <c r="W175" i="6"/>
  <c r="AD175" i="6"/>
  <c r="AV175" i="6" s="1"/>
  <c r="Y175" i="6"/>
  <c r="AR175" i="6" s="1"/>
  <c r="AC175" i="6"/>
  <c r="T175" i="6"/>
  <c r="AK175" i="6" s="1"/>
  <c r="Z175" i="6"/>
  <c r="AA175" i="6"/>
  <c r="AT175" i="6" s="1"/>
  <c r="U175" i="6"/>
  <c r="AG170" i="6"/>
  <c r="AF170" i="6"/>
  <c r="AY170" i="6" s="1"/>
  <c r="AO170" i="6"/>
  <c r="BC170" i="6" s="1"/>
  <c r="AE170" i="6"/>
  <c r="AD170" i="6"/>
  <c r="AV170" i="6" s="1"/>
  <c r="Z170" i="6"/>
  <c r="Y170" i="6"/>
  <c r="AR170" i="6" s="1"/>
  <c r="U170" i="6"/>
  <c r="T170" i="6"/>
  <c r="AK170" i="6" s="1"/>
  <c r="AC170" i="6"/>
  <c r="X170" i="6"/>
  <c r="AA170" i="6"/>
  <c r="AT170" i="6" s="1"/>
  <c r="AB170" i="6"/>
  <c r="W170" i="6"/>
  <c r="AO160" i="6"/>
  <c r="BC160" i="6" s="1"/>
  <c r="AG160" i="6"/>
  <c r="AF160" i="6"/>
  <c r="AY160" i="6" s="1"/>
  <c r="AB160" i="6"/>
  <c r="X160" i="6"/>
  <c r="AE160" i="6"/>
  <c r="AC160" i="6"/>
  <c r="W160" i="6"/>
  <c r="AD160" i="6"/>
  <c r="AV160" i="6" s="1"/>
  <c r="AA160" i="6"/>
  <c r="AT160" i="6" s="1"/>
  <c r="U160" i="6"/>
  <c r="Z160" i="6"/>
  <c r="Y160" i="6"/>
  <c r="AR160" i="6" s="1"/>
  <c r="T160" i="6"/>
  <c r="AK160" i="6" s="1"/>
  <c r="AO137" i="6"/>
  <c r="BC137" i="6" s="1"/>
  <c r="AD137" i="6"/>
  <c r="AV137" i="6" s="1"/>
  <c r="AG137" i="6"/>
  <c r="AF137" i="6"/>
  <c r="AY137" i="6" s="1"/>
  <c r="AB137" i="6"/>
  <c r="X137" i="6"/>
  <c r="W137" i="6"/>
  <c r="AE137" i="6"/>
  <c r="Y137" i="6"/>
  <c r="AR137" i="6" s="1"/>
  <c r="AC137" i="6"/>
  <c r="T137" i="6"/>
  <c r="AK137" i="6" s="1"/>
  <c r="Z137" i="6"/>
  <c r="AA137" i="6"/>
  <c r="AT137" i="6" s="1"/>
  <c r="U137" i="6"/>
  <c r="AO139" i="6"/>
  <c r="BC139" i="6" s="1"/>
  <c r="AD139" i="6"/>
  <c r="AV139" i="6" s="1"/>
  <c r="AG139" i="6"/>
  <c r="AF139" i="6"/>
  <c r="AY139" i="6" s="1"/>
  <c r="AB139" i="6"/>
  <c r="X139" i="6"/>
  <c r="W139" i="6"/>
  <c r="AE139" i="6"/>
  <c r="AA139" i="6"/>
  <c r="AT139" i="6" s="1"/>
  <c r="Z139" i="6"/>
  <c r="T139" i="6"/>
  <c r="AK139" i="6" s="1"/>
  <c r="AC139" i="6"/>
  <c r="Y139" i="6"/>
  <c r="AR139" i="6" s="1"/>
  <c r="U139" i="6"/>
  <c r="AO87" i="6"/>
  <c r="AD87" i="6"/>
  <c r="AV87" i="6" s="1"/>
  <c r="AG87" i="6"/>
  <c r="AF87" i="6"/>
  <c r="AY87" i="6" s="1"/>
  <c r="AB87" i="6"/>
  <c r="X87" i="6"/>
  <c r="W87" i="6"/>
  <c r="AE87" i="6"/>
  <c r="AA87" i="6"/>
  <c r="AT87" i="6" s="1"/>
  <c r="AM87" i="6"/>
  <c r="Z87" i="6"/>
  <c r="T87" i="6"/>
  <c r="AK87" i="6" s="1"/>
  <c r="Y87" i="6"/>
  <c r="AR87" i="6" s="1"/>
  <c r="AC87" i="6"/>
  <c r="U87" i="6"/>
  <c r="AO114" i="6"/>
  <c r="BC114" i="6" s="1"/>
  <c r="AD114" i="6"/>
  <c r="AV114" i="6" s="1"/>
  <c r="AG114" i="6"/>
  <c r="AF114" i="6"/>
  <c r="AY114" i="6" s="1"/>
  <c r="AB114" i="6"/>
  <c r="X114" i="6"/>
  <c r="AE114" i="6"/>
  <c r="AC114" i="6"/>
  <c r="W114" i="6"/>
  <c r="AA114" i="6"/>
  <c r="AT114" i="6" s="1"/>
  <c r="U114" i="6"/>
  <c r="Z114" i="6"/>
  <c r="Y114" i="6"/>
  <c r="AR114" i="6" s="1"/>
  <c r="T114" i="6"/>
  <c r="AK114" i="6" s="1"/>
  <c r="AO131" i="6"/>
  <c r="BC131" i="6" s="1"/>
  <c r="AD131" i="6"/>
  <c r="AV131" i="6" s="1"/>
  <c r="AG131" i="6"/>
  <c r="Z131" i="6"/>
  <c r="AF131" i="6"/>
  <c r="AY131" i="6" s="1"/>
  <c r="AA131" i="6"/>
  <c r="AT131" i="6" s="1"/>
  <c r="AE131" i="6"/>
  <c r="Y131" i="6"/>
  <c r="AR131" i="6" s="1"/>
  <c r="X131" i="6"/>
  <c r="W131" i="6"/>
  <c r="AC131" i="6"/>
  <c r="AB131" i="6"/>
  <c r="AM131" i="6"/>
  <c r="U131" i="6"/>
  <c r="T131" i="6"/>
  <c r="AK131" i="6" s="1"/>
  <c r="AO17" i="6"/>
  <c r="AD17" i="6"/>
  <c r="AV17" i="6" s="1"/>
  <c r="AG17" i="6"/>
  <c r="Z17" i="6"/>
  <c r="AF17" i="6"/>
  <c r="AY17" i="6" s="1"/>
  <c r="AC17" i="6"/>
  <c r="X17" i="6"/>
  <c r="AE17" i="6"/>
  <c r="AB17" i="6"/>
  <c r="W17" i="6"/>
  <c r="AA17" i="6"/>
  <c r="AT17" i="6" s="1"/>
  <c r="Y17" i="6"/>
  <c r="AR17" i="6" s="1"/>
  <c r="T17" i="6"/>
  <c r="AK17" i="6" s="1"/>
  <c r="U17" i="6"/>
  <c r="AO16" i="6"/>
  <c r="AD16" i="6"/>
  <c r="AV16" i="6" s="1"/>
  <c r="AG16" i="6"/>
  <c r="Z16" i="6"/>
  <c r="AF16" i="6"/>
  <c r="AY16" i="6" s="1"/>
  <c r="AA16" i="6"/>
  <c r="AT16" i="6" s="1"/>
  <c r="AE16" i="6"/>
  <c r="Y16" i="6"/>
  <c r="X16" i="6"/>
  <c r="AC16" i="6"/>
  <c r="W16" i="6"/>
  <c r="AB16" i="6"/>
  <c r="U16" i="6"/>
  <c r="T16" i="6"/>
  <c r="AK16" i="6" s="1"/>
  <c r="AO12" i="6"/>
  <c r="AD12" i="6"/>
  <c r="AV12" i="6" s="1"/>
  <c r="AG12" i="6"/>
  <c r="AF12" i="6"/>
  <c r="AY12" i="6" s="1"/>
  <c r="AB12" i="6"/>
  <c r="X12" i="6"/>
  <c r="AE12" i="6"/>
  <c r="AC12" i="6"/>
  <c r="W12" i="6"/>
  <c r="AA12" i="6"/>
  <c r="AT12" i="6" s="1"/>
  <c r="U12" i="6"/>
  <c r="Z12" i="6"/>
  <c r="Y12" i="6"/>
  <c r="AR12" i="6" s="1"/>
  <c r="T12" i="6"/>
  <c r="AK12" i="6" s="1"/>
  <c r="AO9" i="6"/>
  <c r="AD9" i="6"/>
  <c r="AV9" i="6" s="1"/>
  <c r="AG9" i="6"/>
  <c r="Z9" i="6"/>
  <c r="AF9" i="6"/>
  <c r="AY9" i="6" s="1"/>
  <c r="AA9" i="6"/>
  <c r="AT9" i="6" s="1"/>
  <c r="W9" i="6"/>
  <c r="AE9" i="6"/>
  <c r="Y9" i="6"/>
  <c r="AR9" i="6" s="1"/>
  <c r="AC9" i="6"/>
  <c r="AB9" i="6"/>
  <c r="X9" i="6"/>
  <c r="AM9" i="6"/>
  <c r="U9" i="6"/>
  <c r="T9" i="6"/>
  <c r="AK9" i="6" s="1"/>
  <c r="AO257" i="6"/>
  <c r="BC257" i="6" s="1"/>
  <c r="AG257" i="6"/>
  <c r="AF257" i="6"/>
  <c r="AY257" i="6" s="1"/>
  <c r="AA257" i="6"/>
  <c r="AT257" i="6" s="1"/>
  <c r="Z257" i="6"/>
  <c r="AE257" i="6"/>
  <c r="Y257" i="6"/>
  <c r="AR257" i="6" s="1"/>
  <c r="AD257" i="6"/>
  <c r="AV257" i="6" s="1"/>
  <c r="X257" i="6"/>
  <c r="U257" i="6"/>
  <c r="AC257" i="6"/>
  <c r="AB257" i="6"/>
  <c r="W257" i="6"/>
  <c r="T257" i="6"/>
  <c r="AO234" i="6"/>
  <c r="BC234" i="6" s="1"/>
  <c r="AG234" i="6"/>
  <c r="AF234" i="6"/>
  <c r="AY234" i="6" s="1"/>
  <c r="AE234" i="6"/>
  <c r="AD234" i="6"/>
  <c r="AV234" i="6" s="1"/>
  <c r="AC234" i="6"/>
  <c r="Y234" i="6"/>
  <c r="AR234" i="6" s="1"/>
  <c r="AA234" i="6"/>
  <c r="AT234" i="6" s="1"/>
  <c r="AB234" i="6"/>
  <c r="W234" i="6"/>
  <c r="Z234" i="6"/>
  <c r="X234" i="6"/>
  <c r="T234" i="6"/>
  <c r="AK234" i="6" s="1"/>
  <c r="U234" i="6"/>
  <c r="AO231" i="6"/>
  <c r="BC231" i="6" s="1"/>
  <c r="AG231" i="6"/>
  <c r="AF231" i="6"/>
  <c r="AY231" i="6" s="1"/>
  <c r="AA231" i="6"/>
  <c r="AT231" i="6" s="1"/>
  <c r="AE231" i="6"/>
  <c r="AB231" i="6"/>
  <c r="W231" i="6"/>
  <c r="AD231" i="6"/>
  <c r="AV231" i="6" s="1"/>
  <c r="Z231" i="6"/>
  <c r="Y231" i="6"/>
  <c r="AR231" i="6" s="1"/>
  <c r="T231" i="6"/>
  <c r="AK231" i="6" s="1"/>
  <c r="X231" i="6"/>
  <c r="AC231" i="6"/>
  <c r="U231" i="6"/>
  <c r="AO227" i="6"/>
  <c r="BC227" i="6" s="1"/>
  <c r="AG227" i="6"/>
  <c r="AF227" i="6"/>
  <c r="AY227" i="6" s="1"/>
  <c r="AE227" i="6"/>
  <c r="AD227" i="6"/>
  <c r="AV227" i="6" s="1"/>
  <c r="AC227" i="6"/>
  <c r="Y227" i="6"/>
  <c r="AR227" i="6" s="1"/>
  <c r="AA227" i="6"/>
  <c r="AT227" i="6" s="1"/>
  <c r="X227" i="6"/>
  <c r="W227" i="6"/>
  <c r="AB227" i="6"/>
  <c r="Z227" i="6"/>
  <c r="T227" i="6"/>
  <c r="AK227" i="6" s="1"/>
  <c r="U227" i="6"/>
  <c r="AG224" i="6"/>
  <c r="AF224" i="6"/>
  <c r="AY224" i="6" s="1"/>
  <c r="AE224" i="6"/>
  <c r="AD224" i="6"/>
  <c r="AV224" i="6" s="1"/>
  <c r="AC224" i="6"/>
  <c r="Y224" i="6"/>
  <c r="AR224" i="6" s="1"/>
  <c r="AA224" i="6"/>
  <c r="AT224" i="6" s="1"/>
  <c r="AO224" i="6"/>
  <c r="AB224" i="6"/>
  <c r="X224" i="6"/>
  <c r="W224" i="6"/>
  <c r="Z224" i="6"/>
  <c r="T224" i="6"/>
  <c r="AK224" i="6" s="1"/>
  <c r="U224" i="6"/>
  <c r="AO206" i="6"/>
  <c r="BC206" i="6" s="1"/>
  <c r="AG206" i="6"/>
  <c r="AF206" i="6"/>
  <c r="AY206" i="6" s="1"/>
  <c r="AE206" i="6"/>
  <c r="AD206" i="6"/>
  <c r="AV206" i="6" s="1"/>
  <c r="Z206" i="6"/>
  <c r="AA206" i="6"/>
  <c r="AT206" i="6" s="1"/>
  <c r="Y206" i="6"/>
  <c r="AR206" i="6" s="1"/>
  <c r="AC206" i="6"/>
  <c r="AB206" i="6"/>
  <c r="X206" i="6"/>
  <c r="W206" i="6"/>
  <c r="U206" i="6"/>
  <c r="T206" i="6"/>
  <c r="AK206" i="6" s="1"/>
  <c r="AO181" i="6"/>
  <c r="BC181" i="6" s="1"/>
  <c r="AG181" i="6"/>
  <c r="AF181" i="6"/>
  <c r="AY181" i="6" s="1"/>
  <c r="AE181" i="6"/>
  <c r="AD181" i="6"/>
  <c r="AV181" i="6" s="1"/>
  <c r="Z181" i="6"/>
  <c r="Y181" i="6"/>
  <c r="AR181" i="6" s="1"/>
  <c r="W181" i="6"/>
  <c r="U181" i="6"/>
  <c r="T181" i="6"/>
  <c r="AK181" i="6" s="1"/>
  <c r="AC181" i="6"/>
  <c r="X181" i="6"/>
  <c r="AA181" i="6"/>
  <c r="AT181" i="6" s="1"/>
  <c r="AB181" i="6"/>
  <c r="AO157" i="6"/>
  <c r="BC157" i="6" s="1"/>
  <c r="AG157" i="6"/>
  <c r="AF157" i="6"/>
  <c r="AY157" i="6" s="1"/>
  <c r="AE157" i="6"/>
  <c r="AD157" i="6"/>
  <c r="AV157" i="6" s="1"/>
  <c r="Z157" i="6"/>
  <c r="AC157" i="6"/>
  <c r="X157" i="6"/>
  <c r="AB157" i="6"/>
  <c r="W157" i="6"/>
  <c r="Y157" i="6"/>
  <c r="AR157" i="6" s="1"/>
  <c r="AA157" i="6"/>
  <c r="AT157" i="6" s="1"/>
  <c r="T157" i="6"/>
  <c r="AK157" i="6" s="1"/>
  <c r="U157" i="6"/>
  <c r="AO118" i="6"/>
  <c r="BC118" i="6" s="1"/>
  <c r="AG118" i="6"/>
  <c r="AF118" i="6"/>
  <c r="AY118" i="6" s="1"/>
  <c r="AE118" i="6"/>
  <c r="AD118" i="6"/>
  <c r="AV118" i="6" s="1"/>
  <c r="Z118" i="6"/>
  <c r="AB118" i="6"/>
  <c r="U118" i="6"/>
  <c r="T118" i="6"/>
  <c r="AK118" i="6" s="1"/>
  <c r="AA118" i="6"/>
  <c r="AT118" i="6" s="1"/>
  <c r="W118" i="6"/>
  <c r="AM118" i="6"/>
  <c r="AC118" i="6"/>
  <c r="X118" i="6"/>
  <c r="Y118" i="6"/>
  <c r="AR118" i="6" s="1"/>
  <c r="AO109" i="6"/>
  <c r="BC109" i="6" s="1"/>
  <c r="AD109" i="6"/>
  <c r="AV109" i="6" s="1"/>
  <c r="AG109" i="6"/>
  <c r="AF109" i="6"/>
  <c r="AY109" i="6" s="1"/>
  <c r="AB109" i="6"/>
  <c r="X109" i="6"/>
  <c r="AE109" i="6"/>
  <c r="Z109" i="6"/>
  <c r="Y109" i="6"/>
  <c r="AR109" i="6" s="1"/>
  <c r="U109" i="6"/>
  <c r="AC109" i="6"/>
  <c r="AA109" i="6"/>
  <c r="AT109" i="6" s="1"/>
  <c r="W109" i="6"/>
  <c r="T109" i="6"/>
  <c r="AK109" i="6" s="1"/>
  <c r="AO110" i="6"/>
  <c r="AD110" i="6"/>
  <c r="AV110" i="6" s="1"/>
  <c r="AG110" i="6"/>
  <c r="Z110" i="6"/>
  <c r="Y110" i="6"/>
  <c r="AR110" i="6" s="1"/>
  <c r="W110" i="6"/>
  <c r="U110" i="6"/>
  <c r="T110" i="6"/>
  <c r="AK110" i="6" s="1"/>
  <c r="AC110" i="6"/>
  <c r="X110" i="6"/>
  <c r="AF110" i="6"/>
  <c r="AY110" i="6" s="1"/>
  <c r="AE110" i="6"/>
  <c r="AB110" i="6"/>
  <c r="AA110" i="6"/>
  <c r="AT110" i="6" s="1"/>
  <c r="AO146" i="6"/>
  <c r="BC146" i="6" s="1"/>
  <c r="AD146" i="6"/>
  <c r="AV146" i="6" s="1"/>
  <c r="AG146" i="6"/>
  <c r="Z146" i="6"/>
  <c r="Y146" i="6"/>
  <c r="AR146" i="6" s="1"/>
  <c r="W146" i="6"/>
  <c r="U146" i="6"/>
  <c r="T146" i="6"/>
  <c r="AK146" i="6" s="1"/>
  <c r="AC146" i="6"/>
  <c r="X146" i="6"/>
  <c r="AF146" i="6"/>
  <c r="AY146" i="6" s="1"/>
  <c r="AE146" i="6"/>
  <c r="AB146" i="6"/>
  <c r="AA146" i="6"/>
  <c r="AT146" i="6" s="1"/>
  <c r="AO93" i="6"/>
  <c r="BC93" i="6" s="1"/>
  <c r="AD93" i="6"/>
  <c r="AV93" i="6" s="1"/>
  <c r="AG93" i="6"/>
  <c r="AF93" i="6"/>
  <c r="AY93" i="6" s="1"/>
  <c r="AB93" i="6"/>
  <c r="X93" i="6"/>
  <c r="W93" i="6"/>
  <c r="AE93" i="6"/>
  <c r="AA93" i="6"/>
  <c r="AT93" i="6" s="1"/>
  <c r="Z93" i="6"/>
  <c r="T93" i="6"/>
  <c r="AK93" i="6" s="1"/>
  <c r="AC93" i="6"/>
  <c r="Y93" i="6"/>
  <c r="AR93" i="6" s="1"/>
  <c r="U93" i="6"/>
  <c r="AO102" i="6"/>
  <c r="BC102" i="6" s="1"/>
  <c r="AD102" i="6"/>
  <c r="AV102" i="6" s="1"/>
  <c r="AG102" i="6"/>
  <c r="AF102" i="6"/>
  <c r="AY102" i="6" s="1"/>
  <c r="AB102" i="6"/>
  <c r="X102" i="6"/>
  <c r="W102" i="6"/>
  <c r="AE102" i="6"/>
  <c r="AA102" i="6"/>
  <c r="AT102" i="6" s="1"/>
  <c r="Z102" i="6"/>
  <c r="T102" i="6"/>
  <c r="AK102" i="6" s="1"/>
  <c r="AC102" i="6"/>
  <c r="Y102" i="6"/>
  <c r="AR102" i="6" s="1"/>
  <c r="U102" i="6"/>
  <c r="AO133" i="6"/>
  <c r="BC133" i="6" s="1"/>
  <c r="AD133" i="6"/>
  <c r="AV133" i="6" s="1"/>
  <c r="AG133" i="6"/>
  <c r="AF133" i="6"/>
  <c r="AY133" i="6" s="1"/>
  <c r="AB133" i="6"/>
  <c r="X133" i="6"/>
  <c r="AE133" i="6"/>
  <c r="Z133" i="6"/>
  <c r="Y133" i="6"/>
  <c r="AR133" i="6" s="1"/>
  <c r="W133" i="6"/>
  <c r="U133" i="6"/>
  <c r="AA133" i="6"/>
  <c r="AT133" i="6" s="1"/>
  <c r="AC133" i="6"/>
  <c r="T133" i="6"/>
  <c r="AK133" i="6" s="1"/>
  <c r="AO128" i="6"/>
  <c r="BC128" i="6" s="1"/>
  <c r="AD128" i="6"/>
  <c r="AV128" i="6" s="1"/>
  <c r="AG128" i="6"/>
  <c r="AF128" i="6"/>
  <c r="AY128" i="6" s="1"/>
  <c r="AB128" i="6"/>
  <c r="X128" i="6"/>
  <c r="W128" i="6"/>
  <c r="AE128" i="6"/>
  <c r="Y128" i="6"/>
  <c r="AR128" i="6" s="1"/>
  <c r="AC128" i="6"/>
  <c r="T128" i="6"/>
  <c r="AK128" i="6" s="1"/>
  <c r="Z128" i="6"/>
  <c r="AA128" i="6"/>
  <c r="AT128" i="6" s="1"/>
  <c r="U128" i="6"/>
  <c r="AO73" i="6"/>
  <c r="BC73" i="6" s="1"/>
  <c r="AD73" i="6"/>
  <c r="AV73" i="6" s="1"/>
  <c r="AG73" i="6"/>
  <c r="Z73" i="6"/>
  <c r="AB73" i="6"/>
  <c r="U73" i="6"/>
  <c r="T73" i="6"/>
  <c r="AK73" i="6" s="1"/>
  <c r="AA73" i="6"/>
  <c r="AT73" i="6" s="1"/>
  <c r="AF73" i="6"/>
  <c r="AY73" i="6" s="1"/>
  <c r="AE73" i="6"/>
  <c r="X73" i="6"/>
  <c r="Y73" i="6"/>
  <c r="AR73" i="6" s="1"/>
  <c r="AC73" i="6"/>
  <c r="W73" i="6"/>
  <c r="AO71" i="6"/>
  <c r="AD71" i="6"/>
  <c r="AV71" i="6" s="1"/>
  <c r="AG71" i="6"/>
  <c r="Z71" i="6"/>
  <c r="AB71" i="6"/>
  <c r="U71" i="6"/>
  <c r="T71" i="6"/>
  <c r="AK71" i="6" s="1"/>
  <c r="AA71" i="6"/>
  <c r="AT71" i="6" s="1"/>
  <c r="W71" i="6"/>
  <c r="AF71" i="6"/>
  <c r="AY71" i="6" s="1"/>
  <c r="AE71" i="6"/>
  <c r="AC71" i="6"/>
  <c r="Y71" i="6"/>
  <c r="AR71" i="6" s="1"/>
  <c r="X71" i="6"/>
  <c r="AO59" i="6"/>
  <c r="BC59" i="6" s="1"/>
  <c r="AD59" i="6"/>
  <c r="AV59" i="6" s="1"/>
  <c r="AG59" i="6"/>
  <c r="AF59" i="6"/>
  <c r="AY59" i="6" s="1"/>
  <c r="AB59" i="6"/>
  <c r="X59" i="6"/>
  <c r="AE59" i="6"/>
  <c r="Z59" i="6"/>
  <c r="Y59" i="6"/>
  <c r="AR59" i="6" s="1"/>
  <c r="W59" i="6"/>
  <c r="U59" i="6"/>
  <c r="AA59" i="6"/>
  <c r="AT59" i="6" s="1"/>
  <c r="AC59" i="6"/>
  <c r="T59" i="6"/>
  <c r="AK59" i="6" s="1"/>
  <c r="BC52" i="6"/>
  <c r="AD52" i="6"/>
  <c r="AV52" i="6" s="1"/>
  <c r="AG52" i="6"/>
  <c r="Z52" i="6"/>
  <c r="AF52" i="6"/>
  <c r="AY52" i="6" s="1"/>
  <c r="AA52" i="6"/>
  <c r="AT52" i="6" s="1"/>
  <c r="W52" i="6"/>
  <c r="AE52" i="6"/>
  <c r="Y52" i="6"/>
  <c r="AR52" i="6" s="1"/>
  <c r="AC52" i="6"/>
  <c r="AB52" i="6"/>
  <c r="X52" i="6"/>
  <c r="U52" i="6"/>
  <c r="T52" i="6"/>
  <c r="AK52" i="6" s="1"/>
  <c r="AO49" i="6"/>
  <c r="AD49" i="6"/>
  <c r="AV49" i="6" s="1"/>
  <c r="AG49" i="6"/>
  <c r="Z49" i="6"/>
  <c r="AB49" i="6"/>
  <c r="U49" i="6"/>
  <c r="T49" i="6"/>
  <c r="AK49" i="6" s="1"/>
  <c r="AA49" i="6"/>
  <c r="AT49" i="6" s="1"/>
  <c r="AF49" i="6"/>
  <c r="AY49" i="6" s="1"/>
  <c r="AE49" i="6"/>
  <c r="Y49" i="6"/>
  <c r="X49" i="6"/>
  <c r="AC49" i="6"/>
  <c r="W49" i="6"/>
  <c r="AO38" i="6"/>
  <c r="AD38" i="6"/>
  <c r="AV38" i="6" s="1"/>
  <c r="AG38" i="6"/>
  <c r="Z38" i="6"/>
  <c r="AF38" i="6"/>
  <c r="AY38" i="6" s="1"/>
  <c r="AA38" i="6"/>
  <c r="AT38" i="6" s="1"/>
  <c r="W38" i="6"/>
  <c r="AE38" i="6"/>
  <c r="Y38" i="6"/>
  <c r="AR38" i="6" s="1"/>
  <c r="AC38" i="6"/>
  <c r="AB38" i="6"/>
  <c r="X38" i="6"/>
  <c r="U38" i="6"/>
  <c r="T38" i="6"/>
  <c r="AK38" i="6" s="1"/>
  <c r="AO18" i="6"/>
  <c r="AD18" i="6"/>
  <c r="AV18" i="6" s="1"/>
  <c r="AG18" i="6"/>
  <c r="AF18" i="6"/>
  <c r="AY18" i="6" s="1"/>
  <c r="AB18" i="6"/>
  <c r="X18" i="6"/>
  <c r="AE18" i="6"/>
  <c r="AC18" i="6"/>
  <c r="AA18" i="6"/>
  <c r="AT18" i="6" s="1"/>
  <c r="U18" i="6"/>
  <c r="Z18" i="6"/>
  <c r="Y18" i="6"/>
  <c r="AR18" i="6" s="1"/>
  <c r="W18" i="6"/>
  <c r="T18" i="6"/>
  <c r="AK18" i="6" s="1"/>
  <c r="AO246" i="6"/>
  <c r="BC246" i="6" s="1"/>
  <c r="AG246" i="6"/>
  <c r="AF246" i="6"/>
  <c r="AY246" i="6" s="1"/>
  <c r="AE246" i="6"/>
  <c r="AD246" i="6"/>
  <c r="AV246" i="6" s="1"/>
  <c r="AC246" i="6"/>
  <c r="Y246" i="6"/>
  <c r="AR246" i="6" s="1"/>
  <c r="X246" i="6"/>
  <c r="AA246" i="6"/>
  <c r="AT246" i="6" s="1"/>
  <c r="Z246" i="6"/>
  <c r="AB246" i="6"/>
  <c r="W246" i="6"/>
  <c r="U246" i="6"/>
  <c r="T246" i="6"/>
  <c r="AK246" i="6" s="1"/>
  <c r="AG244" i="6"/>
  <c r="AF244" i="6"/>
  <c r="AY244" i="6" s="1"/>
  <c r="AE244" i="6"/>
  <c r="AD244" i="6"/>
  <c r="AV244" i="6" s="1"/>
  <c r="AC244" i="6"/>
  <c r="Y244" i="6"/>
  <c r="AR244" i="6" s="1"/>
  <c r="X244" i="6"/>
  <c r="AO244" i="6"/>
  <c r="BC244" i="6" s="1"/>
  <c r="AB244" i="6"/>
  <c r="W244" i="6"/>
  <c r="AA244" i="6"/>
  <c r="AT244" i="6" s="1"/>
  <c r="Z244" i="6"/>
  <c r="AM244" i="6"/>
  <c r="U244" i="6"/>
  <c r="T244" i="6"/>
  <c r="AK244" i="6" s="1"/>
  <c r="AO265" i="6"/>
  <c r="BC265" i="6" s="1"/>
  <c r="AG265" i="6"/>
  <c r="AF265" i="6"/>
  <c r="AY265" i="6" s="1"/>
  <c r="AA265" i="6"/>
  <c r="AT265" i="6" s="1"/>
  <c r="Z265" i="6"/>
  <c r="AE265" i="6"/>
  <c r="AB265" i="6"/>
  <c r="W265" i="6"/>
  <c r="AD265" i="6"/>
  <c r="AV265" i="6" s="1"/>
  <c r="Y265" i="6"/>
  <c r="AR265" i="6" s="1"/>
  <c r="U265" i="6"/>
  <c r="X265" i="6"/>
  <c r="AC265" i="6"/>
  <c r="T265" i="6"/>
  <c r="AK265" i="6" s="1"/>
  <c r="AO229" i="6"/>
  <c r="BC229" i="6" s="1"/>
  <c r="AG229" i="6"/>
  <c r="AF229" i="6"/>
  <c r="AY229" i="6" s="1"/>
  <c r="AA229" i="6"/>
  <c r="AT229" i="6" s="1"/>
  <c r="Z229" i="6"/>
  <c r="AE229" i="6"/>
  <c r="X229" i="6"/>
  <c r="W229" i="6"/>
  <c r="AD229" i="6"/>
  <c r="AV229" i="6" s="1"/>
  <c r="AC229" i="6"/>
  <c r="U229" i="6"/>
  <c r="Y229" i="6"/>
  <c r="AR229" i="6" s="1"/>
  <c r="AB229" i="6"/>
  <c r="T229" i="6"/>
  <c r="AK229" i="6" s="1"/>
  <c r="AO263" i="6"/>
  <c r="BC263" i="6" s="1"/>
  <c r="AG263" i="6"/>
  <c r="AF263" i="6"/>
  <c r="AY263" i="6" s="1"/>
  <c r="AE263" i="6"/>
  <c r="AD263" i="6"/>
  <c r="AV263" i="6" s="1"/>
  <c r="AC263" i="6"/>
  <c r="Y263" i="6"/>
  <c r="AR263" i="6" s="1"/>
  <c r="AB263" i="6"/>
  <c r="X263" i="6"/>
  <c r="U263" i="6"/>
  <c r="T263" i="6"/>
  <c r="AK263" i="6" s="1"/>
  <c r="AA263" i="6"/>
  <c r="AT263" i="6" s="1"/>
  <c r="Z263" i="6"/>
  <c r="W263" i="6"/>
  <c r="AO254" i="6"/>
  <c r="BC254" i="6" s="1"/>
  <c r="AG254" i="6"/>
  <c r="AF254" i="6"/>
  <c r="AY254" i="6" s="1"/>
  <c r="AE254" i="6"/>
  <c r="AD254" i="6"/>
  <c r="AV254" i="6" s="1"/>
  <c r="AC254" i="6"/>
  <c r="Y254" i="6"/>
  <c r="AR254" i="6" s="1"/>
  <c r="AA254" i="6"/>
  <c r="AT254" i="6" s="1"/>
  <c r="X254" i="6"/>
  <c r="Z254" i="6"/>
  <c r="AB254" i="6"/>
  <c r="W254" i="6"/>
  <c r="T254" i="6"/>
  <c r="AK254" i="6" s="1"/>
  <c r="U254" i="6"/>
  <c r="AG247" i="6"/>
  <c r="AF247" i="6"/>
  <c r="AY247" i="6" s="1"/>
  <c r="AO247" i="6"/>
  <c r="BC247" i="6" s="1"/>
  <c r="AE247" i="6"/>
  <c r="AD247" i="6"/>
  <c r="AV247" i="6" s="1"/>
  <c r="AC247" i="6"/>
  <c r="Y247" i="6"/>
  <c r="AR247" i="6" s="1"/>
  <c r="X247" i="6"/>
  <c r="Z247" i="6"/>
  <c r="W247" i="6"/>
  <c r="AA247" i="6"/>
  <c r="AT247" i="6" s="1"/>
  <c r="AB247" i="6"/>
  <c r="U247" i="6"/>
  <c r="T247" i="6"/>
  <c r="AK247" i="6" s="1"/>
  <c r="AO248" i="6"/>
  <c r="BC248" i="6" s="1"/>
  <c r="AG248" i="6"/>
  <c r="AF248" i="6"/>
  <c r="AY248" i="6" s="1"/>
  <c r="AA248" i="6"/>
  <c r="AT248" i="6" s="1"/>
  <c r="AE248" i="6"/>
  <c r="Y248" i="6"/>
  <c r="AR248" i="6" s="1"/>
  <c r="W248" i="6"/>
  <c r="AD248" i="6"/>
  <c r="AV248" i="6" s="1"/>
  <c r="X248" i="6"/>
  <c r="AM248" i="6"/>
  <c r="AC248" i="6"/>
  <c r="T248" i="6"/>
  <c r="AK248" i="6" s="1"/>
  <c r="AB248" i="6"/>
  <c r="Z248" i="6"/>
  <c r="U248" i="6"/>
  <c r="AO249" i="6"/>
  <c r="BC249" i="6" s="1"/>
  <c r="AG249" i="6"/>
  <c r="AF249" i="6"/>
  <c r="AY249" i="6" s="1"/>
  <c r="AA249" i="6"/>
  <c r="AT249" i="6" s="1"/>
  <c r="AC249" i="6"/>
  <c r="X249" i="6"/>
  <c r="Y249" i="6"/>
  <c r="AR249" i="6" s="1"/>
  <c r="W249" i="6"/>
  <c r="U249" i="6"/>
  <c r="AE249" i="6"/>
  <c r="AD249" i="6"/>
  <c r="AV249" i="6" s="1"/>
  <c r="Z249" i="6"/>
  <c r="AB249" i="6"/>
  <c r="T249" i="6"/>
  <c r="AK249" i="6" s="1"/>
  <c r="AO232" i="6"/>
  <c r="BC232" i="6" s="1"/>
  <c r="AG232" i="6"/>
  <c r="AF232" i="6"/>
  <c r="AY232" i="6" s="1"/>
  <c r="AE232" i="6"/>
  <c r="AD232" i="6"/>
  <c r="AV232" i="6" s="1"/>
  <c r="AC232" i="6"/>
  <c r="Y232" i="6"/>
  <c r="AR232" i="6" s="1"/>
  <c r="AB232" i="6"/>
  <c r="X232" i="6"/>
  <c r="W232" i="6"/>
  <c r="U232" i="6"/>
  <c r="T232" i="6"/>
  <c r="AK232" i="6" s="1"/>
  <c r="AM232" i="6"/>
  <c r="Z232" i="6"/>
  <c r="AA232" i="6"/>
  <c r="AT232" i="6" s="1"/>
  <c r="AO218" i="6"/>
  <c r="BC218" i="6" s="1"/>
  <c r="AG218" i="6"/>
  <c r="AF218" i="6"/>
  <c r="AY218" i="6" s="1"/>
  <c r="AA218" i="6"/>
  <c r="AT218" i="6" s="1"/>
  <c r="AC218" i="6"/>
  <c r="X218" i="6"/>
  <c r="AB218" i="6"/>
  <c r="W218" i="6"/>
  <c r="U218" i="6"/>
  <c r="AE218" i="6"/>
  <c r="AD218" i="6"/>
  <c r="AV218" i="6" s="1"/>
  <c r="Z218" i="6"/>
  <c r="Y218" i="6"/>
  <c r="T218" i="6"/>
  <c r="AK218" i="6" s="1"/>
  <c r="AO219" i="6"/>
  <c r="BC219" i="6" s="1"/>
  <c r="AG219" i="6"/>
  <c r="AF219" i="6"/>
  <c r="AY219" i="6" s="1"/>
  <c r="AE219" i="6"/>
  <c r="AD219" i="6"/>
  <c r="AV219" i="6" s="1"/>
  <c r="AC219" i="6"/>
  <c r="Y219" i="6"/>
  <c r="AR219" i="6" s="1"/>
  <c r="X219" i="6"/>
  <c r="AB219" i="6"/>
  <c r="AA219" i="6"/>
  <c r="AT219" i="6" s="1"/>
  <c r="Z219" i="6"/>
  <c r="W219" i="6"/>
  <c r="U219" i="6"/>
  <c r="T219" i="6"/>
  <c r="AK219" i="6" s="1"/>
  <c r="AG217" i="6"/>
  <c r="AO217" i="6"/>
  <c r="BC217" i="6" s="1"/>
  <c r="AF217" i="6"/>
  <c r="AY217" i="6" s="1"/>
  <c r="AA217" i="6"/>
  <c r="AT217" i="6" s="1"/>
  <c r="AE217" i="6"/>
  <c r="Y217" i="6"/>
  <c r="AR217" i="6" s="1"/>
  <c r="W217" i="6"/>
  <c r="AD217" i="6"/>
  <c r="AV217" i="6" s="1"/>
  <c r="AC217" i="6"/>
  <c r="AB217" i="6"/>
  <c r="T217" i="6"/>
  <c r="AK217" i="6" s="1"/>
  <c r="X217" i="6"/>
  <c r="Z217" i="6"/>
  <c r="U217" i="6"/>
  <c r="AO223" i="6"/>
  <c r="BC223" i="6" s="1"/>
  <c r="AG223" i="6"/>
  <c r="AF223" i="6"/>
  <c r="AY223" i="6" s="1"/>
  <c r="AA223" i="6"/>
  <c r="AT223" i="6" s="1"/>
  <c r="Z223" i="6"/>
  <c r="AE223" i="6"/>
  <c r="Y223" i="6"/>
  <c r="AR223" i="6" s="1"/>
  <c r="W223" i="6"/>
  <c r="AD223" i="6"/>
  <c r="AV223" i="6" s="1"/>
  <c r="X223" i="6"/>
  <c r="U223" i="6"/>
  <c r="AB223" i="6"/>
  <c r="AC223" i="6"/>
  <c r="T223" i="6"/>
  <c r="AK223" i="6" s="1"/>
  <c r="AO226" i="6"/>
  <c r="BC226" i="6" s="1"/>
  <c r="AG226" i="6"/>
  <c r="AF226" i="6"/>
  <c r="AY226" i="6" s="1"/>
  <c r="AA226" i="6"/>
  <c r="AT226" i="6" s="1"/>
  <c r="AE226" i="6"/>
  <c r="AB226" i="6"/>
  <c r="W226" i="6"/>
  <c r="AD226" i="6"/>
  <c r="AV226" i="6" s="1"/>
  <c r="X226" i="6"/>
  <c r="AC226" i="6"/>
  <c r="T226" i="6"/>
  <c r="AK226" i="6" s="1"/>
  <c r="Y226" i="6"/>
  <c r="AR226" i="6" s="1"/>
  <c r="Z226" i="6"/>
  <c r="U226" i="6"/>
  <c r="AO203" i="6"/>
  <c r="BC203" i="6" s="1"/>
  <c r="AG203" i="6"/>
  <c r="AF203" i="6"/>
  <c r="AY203" i="6" s="1"/>
  <c r="AA203" i="6"/>
  <c r="AT203" i="6" s="1"/>
  <c r="AC203" i="6"/>
  <c r="X203" i="6"/>
  <c r="Z203" i="6"/>
  <c r="Y203" i="6"/>
  <c r="AR203" i="6" s="1"/>
  <c r="W203" i="6"/>
  <c r="U203" i="6"/>
  <c r="AE203" i="6"/>
  <c r="AD203" i="6"/>
  <c r="AV203" i="6" s="1"/>
  <c r="AB203" i="6"/>
  <c r="T203" i="6"/>
  <c r="AK203" i="6" s="1"/>
  <c r="AO207" i="6"/>
  <c r="BC207" i="6" s="1"/>
  <c r="AG207" i="6"/>
  <c r="AF207" i="6"/>
  <c r="AY207" i="6" s="1"/>
  <c r="AB207" i="6"/>
  <c r="X207" i="6"/>
  <c r="Z207" i="6"/>
  <c r="Y207" i="6"/>
  <c r="AR207" i="6" s="1"/>
  <c r="U207" i="6"/>
  <c r="AE207" i="6"/>
  <c r="AD207" i="6"/>
  <c r="AV207" i="6" s="1"/>
  <c r="AC207" i="6"/>
  <c r="AA207" i="6"/>
  <c r="AT207" i="6" s="1"/>
  <c r="W207" i="6"/>
  <c r="T207" i="6"/>
  <c r="AK207" i="6" s="1"/>
  <c r="AO211" i="6"/>
  <c r="BC211" i="6" s="1"/>
  <c r="AG211" i="6"/>
  <c r="AF211" i="6"/>
  <c r="AY211" i="6" s="1"/>
  <c r="AE211" i="6"/>
  <c r="AD211" i="6"/>
  <c r="AV211" i="6" s="1"/>
  <c r="Z211" i="6"/>
  <c r="AB211" i="6"/>
  <c r="U211" i="6"/>
  <c r="T211" i="6"/>
  <c r="AK211" i="6" s="1"/>
  <c r="AA211" i="6"/>
  <c r="AT211" i="6" s="1"/>
  <c r="X211" i="6"/>
  <c r="Y211" i="6"/>
  <c r="AR211" i="6" s="1"/>
  <c r="AC211" i="6"/>
  <c r="W211" i="6"/>
  <c r="AO189" i="6"/>
  <c r="BC189" i="6" s="1"/>
  <c r="AG189" i="6"/>
  <c r="AF189" i="6"/>
  <c r="AY189" i="6" s="1"/>
  <c r="AE189" i="6"/>
  <c r="AB189" i="6"/>
  <c r="X189" i="6"/>
  <c r="W189" i="6"/>
  <c r="AD189" i="6"/>
  <c r="AV189" i="6" s="1"/>
  <c r="AA189" i="6"/>
  <c r="AT189" i="6" s="1"/>
  <c r="Z189" i="6"/>
  <c r="T189" i="6"/>
  <c r="AK189" i="6" s="1"/>
  <c r="Y189" i="6"/>
  <c r="AR189" i="6" s="1"/>
  <c r="AC189" i="6"/>
  <c r="U189" i="6"/>
  <c r="AO185" i="6"/>
  <c r="BC185" i="6" s="1"/>
  <c r="AG185" i="6"/>
  <c r="AF185" i="6"/>
  <c r="AY185" i="6" s="1"/>
  <c r="AE185" i="6"/>
  <c r="AB185" i="6"/>
  <c r="X185" i="6"/>
  <c r="W185" i="6"/>
  <c r="AD185" i="6"/>
  <c r="AV185" i="6" s="1"/>
  <c r="Y185" i="6"/>
  <c r="AR185" i="6" s="1"/>
  <c r="AC185" i="6"/>
  <c r="T185" i="6"/>
  <c r="AK185" i="6" s="1"/>
  <c r="Z185" i="6"/>
  <c r="AA185" i="6"/>
  <c r="AT185" i="6" s="1"/>
  <c r="U185" i="6"/>
  <c r="AO191" i="6"/>
  <c r="BC191" i="6" s="1"/>
  <c r="AG191" i="6"/>
  <c r="AF191" i="6"/>
  <c r="AY191" i="6" s="1"/>
  <c r="AB191" i="6"/>
  <c r="X191" i="6"/>
  <c r="AE191" i="6"/>
  <c r="AC191" i="6"/>
  <c r="W191" i="6"/>
  <c r="AD191" i="6"/>
  <c r="AV191" i="6" s="1"/>
  <c r="AA191" i="6"/>
  <c r="AT191" i="6" s="1"/>
  <c r="U191" i="6"/>
  <c r="Z191" i="6"/>
  <c r="Y191" i="6"/>
  <c r="AR191" i="6" s="1"/>
  <c r="T191" i="6"/>
  <c r="AK191" i="6" s="1"/>
  <c r="AO198" i="6"/>
  <c r="BC198" i="6" s="1"/>
  <c r="AG198" i="6"/>
  <c r="AF198" i="6"/>
  <c r="AY198" i="6" s="1"/>
  <c r="AE198" i="6"/>
  <c r="AD198" i="6"/>
  <c r="AV198" i="6" s="1"/>
  <c r="Z198" i="6"/>
  <c r="AC198" i="6"/>
  <c r="X198" i="6"/>
  <c r="AB198" i="6"/>
  <c r="W198" i="6"/>
  <c r="Y198" i="6"/>
  <c r="AR198" i="6" s="1"/>
  <c r="AA198" i="6"/>
  <c r="AT198" i="6" s="1"/>
  <c r="T198" i="6"/>
  <c r="AK198" i="6" s="1"/>
  <c r="U198" i="6"/>
  <c r="AO183" i="6"/>
  <c r="BC183" i="6" s="1"/>
  <c r="AG183" i="6"/>
  <c r="AF183" i="6"/>
  <c r="AY183" i="6" s="1"/>
  <c r="AB183" i="6"/>
  <c r="X183" i="6"/>
  <c r="Z183" i="6"/>
  <c r="Y183" i="6"/>
  <c r="AR183" i="6" s="1"/>
  <c r="U183" i="6"/>
  <c r="AE183" i="6"/>
  <c r="AD183" i="6"/>
  <c r="AV183" i="6" s="1"/>
  <c r="AC183" i="6"/>
  <c r="AA183" i="6"/>
  <c r="AT183" i="6" s="1"/>
  <c r="W183" i="6"/>
  <c r="T183" i="6"/>
  <c r="AK183" i="6" s="1"/>
  <c r="AO177" i="6"/>
  <c r="BC177" i="6" s="1"/>
  <c r="AG177" i="6"/>
  <c r="AF177" i="6"/>
  <c r="AY177" i="6" s="1"/>
  <c r="AE177" i="6"/>
  <c r="AD177" i="6"/>
  <c r="AV177" i="6" s="1"/>
  <c r="Z177" i="6"/>
  <c r="AC177" i="6"/>
  <c r="X177" i="6"/>
  <c r="AB177" i="6"/>
  <c r="Y177" i="6"/>
  <c r="AR177" i="6" s="1"/>
  <c r="W177" i="6"/>
  <c r="AA177" i="6"/>
  <c r="AT177" i="6" s="1"/>
  <c r="T177" i="6"/>
  <c r="AK177" i="6" s="1"/>
  <c r="AM177" i="6"/>
  <c r="U177" i="6"/>
  <c r="AO171" i="6"/>
  <c r="BC171" i="6" s="1"/>
  <c r="AG171" i="6"/>
  <c r="AF171" i="6"/>
  <c r="AY171" i="6" s="1"/>
  <c r="AE171" i="6"/>
  <c r="AD171" i="6"/>
  <c r="AV171" i="6" s="1"/>
  <c r="Z171" i="6"/>
  <c r="AB171" i="6"/>
  <c r="U171" i="6"/>
  <c r="T171" i="6"/>
  <c r="AK171" i="6" s="1"/>
  <c r="AA171" i="6"/>
  <c r="AT171" i="6" s="1"/>
  <c r="X171" i="6"/>
  <c r="AC171" i="6"/>
  <c r="Y171" i="6"/>
  <c r="AR171" i="6" s="1"/>
  <c r="W171" i="6"/>
  <c r="AO105" i="6"/>
  <c r="BC105" i="6" s="1"/>
  <c r="AG105" i="6"/>
  <c r="AF105" i="6"/>
  <c r="AY105" i="6" s="1"/>
  <c r="AE105" i="6"/>
  <c r="AD105" i="6"/>
  <c r="AV105" i="6" s="1"/>
  <c r="Z105" i="6"/>
  <c r="AA105" i="6"/>
  <c r="AT105" i="6" s="1"/>
  <c r="W105" i="6"/>
  <c r="Y105" i="6"/>
  <c r="AR105" i="6" s="1"/>
  <c r="AB105" i="6"/>
  <c r="X105" i="6"/>
  <c r="AC105" i="6"/>
  <c r="AM105" i="6"/>
  <c r="U105" i="6"/>
  <c r="T105" i="6"/>
  <c r="AK105" i="6" s="1"/>
  <c r="AO174" i="6"/>
  <c r="BC174" i="6" s="1"/>
  <c r="AG174" i="6"/>
  <c r="AF174" i="6"/>
  <c r="AY174" i="6" s="1"/>
  <c r="AB174" i="6"/>
  <c r="X174" i="6"/>
  <c r="Z174" i="6"/>
  <c r="Y174" i="6"/>
  <c r="AR174" i="6" s="1"/>
  <c r="U174" i="6"/>
  <c r="AE174" i="6"/>
  <c r="AD174" i="6"/>
  <c r="AV174" i="6" s="1"/>
  <c r="AC174" i="6"/>
  <c r="W174" i="6"/>
  <c r="AA174" i="6"/>
  <c r="AT174" i="6" s="1"/>
  <c r="T174" i="6"/>
  <c r="AK174" i="6" s="1"/>
  <c r="AO91" i="6"/>
  <c r="BC91" i="6" s="1"/>
  <c r="AG91" i="6"/>
  <c r="AF91" i="6"/>
  <c r="AY91" i="6" s="1"/>
  <c r="AB91" i="6"/>
  <c r="X91" i="6"/>
  <c r="AE91" i="6"/>
  <c r="AC91" i="6"/>
  <c r="AD91" i="6"/>
  <c r="AV91" i="6" s="1"/>
  <c r="AA91" i="6"/>
  <c r="AT91" i="6" s="1"/>
  <c r="U91" i="6"/>
  <c r="Y91" i="6"/>
  <c r="AR91" i="6" s="1"/>
  <c r="Z91" i="6"/>
  <c r="W91" i="6"/>
  <c r="T91" i="6"/>
  <c r="AK91" i="6" s="1"/>
  <c r="AO94" i="6"/>
  <c r="BC94" i="6" s="1"/>
  <c r="AG94" i="6"/>
  <c r="AF94" i="6"/>
  <c r="AY94" i="6" s="1"/>
  <c r="AE94" i="6"/>
  <c r="AD94" i="6"/>
  <c r="AV94" i="6" s="1"/>
  <c r="Z94" i="6"/>
  <c r="Y94" i="6"/>
  <c r="AR94" i="6" s="1"/>
  <c r="W94" i="6"/>
  <c r="U94" i="6"/>
  <c r="T94" i="6"/>
  <c r="AK94" i="6" s="1"/>
  <c r="AC94" i="6"/>
  <c r="X94" i="6"/>
  <c r="AB94" i="6"/>
  <c r="AA94" i="6"/>
  <c r="AT94" i="6" s="1"/>
  <c r="AO85" i="6"/>
  <c r="BC85" i="6" s="1"/>
  <c r="AD85" i="6"/>
  <c r="AV85" i="6" s="1"/>
  <c r="AG85" i="6"/>
  <c r="Z85" i="6"/>
  <c r="Y85" i="6"/>
  <c r="AR85" i="6" s="1"/>
  <c r="U85" i="6"/>
  <c r="T85" i="6"/>
  <c r="AK85" i="6" s="1"/>
  <c r="AC85" i="6"/>
  <c r="X85" i="6"/>
  <c r="AM85" i="6"/>
  <c r="AF85" i="6"/>
  <c r="AY85" i="6" s="1"/>
  <c r="AE85" i="6"/>
  <c r="AA85" i="6"/>
  <c r="AT85" i="6" s="1"/>
  <c r="W85" i="6"/>
  <c r="AB85" i="6"/>
  <c r="AO113" i="6"/>
  <c r="BC113" i="6" s="1"/>
  <c r="AD113" i="6"/>
  <c r="AV113" i="6" s="1"/>
  <c r="AG113" i="6"/>
  <c r="Z113" i="6"/>
  <c r="AF113" i="6"/>
  <c r="AY113" i="6" s="1"/>
  <c r="AA113" i="6"/>
  <c r="AT113" i="6" s="1"/>
  <c r="W113" i="6"/>
  <c r="AE113" i="6"/>
  <c r="Y113" i="6"/>
  <c r="AR113" i="6" s="1"/>
  <c r="AB113" i="6"/>
  <c r="AC113" i="6"/>
  <c r="X113" i="6"/>
  <c r="U113" i="6"/>
  <c r="T113" i="6"/>
  <c r="AK113" i="6" s="1"/>
  <c r="AO165" i="6"/>
  <c r="BC165" i="6" s="1"/>
  <c r="AD165" i="6"/>
  <c r="AV165" i="6" s="1"/>
  <c r="AG165" i="6"/>
  <c r="Z165" i="6"/>
  <c r="AF165" i="6"/>
  <c r="AY165" i="6" s="1"/>
  <c r="AC165" i="6"/>
  <c r="X165" i="6"/>
  <c r="AE165" i="6"/>
  <c r="AB165" i="6"/>
  <c r="W165" i="6"/>
  <c r="Y165" i="6"/>
  <c r="AR165" i="6" s="1"/>
  <c r="AA165" i="6"/>
  <c r="AT165" i="6" s="1"/>
  <c r="T165" i="6"/>
  <c r="AK165" i="6" s="1"/>
  <c r="U165" i="6"/>
  <c r="AO134" i="6"/>
  <c r="BC134" i="6" s="1"/>
  <c r="AD134" i="6"/>
  <c r="AV134" i="6" s="1"/>
  <c r="AG134" i="6"/>
  <c r="AF134" i="6"/>
  <c r="AY134" i="6" s="1"/>
  <c r="AB134" i="6"/>
  <c r="X134" i="6"/>
  <c r="W134" i="6"/>
  <c r="AE134" i="6"/>
  <c r="Y134" i="6"/>
  <c r="AR134" i="6" s="1"/>
  <c r="AC134" i="6"/>
  <c r="T134" i="6"/>
  <c r="AK134" i="6" s="1"/>
  <c r="AA134" i="6"/>
  <c r="AT134" i="6" s="1"/>
  <c r="Z134" i="6"/>
  <c r="U134" i="6"/>
  <c r="AO92" i="6"/>
  <c r="BC92" i="6" s="1"/>
  <c r="AD92" i="6"/>
  <c r="AV92" i="6" s="1"/>
  <c r="AG92" i="6"/>
  <c r="AF92" i="6"/>
  <c r="AY92" i="6" s="1"/>
  <c r="AB92" i="6"/>
  <c r="X92" i="6"/>
  <c r="W92" i="6"/>
  <c r="AE92" i="6"/>
  <c r="AA92" i="6"/>
  <c r="AT92" i="6" s="1"/>
  <c r="AM92" i="6"/>
  <c r="Z92" i="6"/>
  <c r="T92" i="6"/>
  <c r="AK92" i="6" s="1"/>
  <c r="AC92" i="6"/>
  <c r="Y92" i="6"/>
  <c r="AR92" i="6" s="1"/>
  <c r="U92" i="6"/>
  <c r="AO77" i="6"/>
  <c r="BC77" i="6" s="1"/>
  <c r="AD77" i="6"/>
  <c r="AV77" i="6" s="1"/>
  <c r="AG77" i="6"/>
  <c r="Z77" i="6"/>
  <c r="AB77" i="6"/>
  <c r="U77" i="6"/>
  <c r="T77" i="6"/>
  <c r="AK77" i="6" s="1"/>
  <c r="AA77" i="6"/>
  <c r="AT77" i="6" s="1"/>
  <c r="AF77" i="6"/>
  <c r="AY77" i="6" s="1"/>
  <c r="AE77" i="6"/>
  <c r="X77" i="6"/>
  <c r="W77" i="6"/>
  <c r="AC77" i="6"/>
  <c r="Y77" i="6"/>
  <c r="AR77" i="6" s="1"/>
  <c r="AO145" i="6"/>
  <c r="BC145" i="6" s="1"/>
  <c r="AD145" i="6"/>
  <c r="AV145" i="6" s="1"/>
  <c r="AG145" i="6"/>
  <c r="Z145" i="6"/>
  <c r="Y145" i="6"/>
  <c r="AR145" i="6" s="1"/>
  <c r="U145" i="6"/>
  <c r="T145" i="6"/>
  <c r="AK145" i="6" s="1"/>
  <c r="AC145" i="6"/>
  <c r="X145" i="6"/>
  <c r="AF145" i="6"/>
  <c r="AY145" i="6" s="1"/>
  <c r="AE145" i="6"/>
  <c r="AA145" i="6"/>
  <c r="AT145" i="6" s="1"/>
  <c r="AB145" i="6"/>
  <c r="W145" i="6"/>
  <c r="AO167" i="6"/>
  <c r="BC167" i="6" s="1"/>
  <c r="AD167" i="6"/>
  <c r="AV167" i="6" s="1"/>
  <c r="AG167" i="6"/>
  <c r="AF167" i="6"/>
  <c r="AY167" i="6" s="1"/>
  <c r="AB167" i="6"/>
  <c r="X167" i="6"/>
  <c r="AE167" i="6"/>
  <c r="AC167" i="6"/>
  <c r="W167" i="6"/>
  <c r="AA167" i="6"/>
  <c r="AT167" i="6" s="1"/>
  <c r="U167" i="6"/>
  <c r="Z167" i="6"/>
  <c r="Y167" i="6"/>
  <c r="AR167" i="6" s="1"/>
  <c r="AM167" i="6"/>
  <c r="T167" i="6"/>
  <c r="AK167" i="6" s="1"/>
  <c r="AO155" i="6"/>
  <c r="BC155" i="6" s="1"/>
  <c r="AD155" i="6"/>
  <c r="AV155" i="6" s="1"/>
  <c r="AG155" i="6"/>
  <c r="Z155" i="6"/>
  <c r="AB155" i="6"/>
  <c r="U155" i="6"/>
  <c r="T155" i="6"/>
  <c r="AK155" i="6" s="1"/>
  <c r="AA155" i="6"/>
  <c r="AT155" i="6" s="1"/>
  <c r="AF155" i="6"/>
  <c r="AY155" i="6" s="1"/>
  <c r="AE155" i="6"/>
  <c r="X155" i="6"/>
  <c r="Y155" i="6"/>
  <c r="AR155" i="6" s="1"/>
  <c r="AC155" i="6"/>
  <c r="W155" i="6"/>
  <c r="AO83" i="6"/>
  <c r="BC83" i="6" s="1"/>
  <c r="AD83" i="6"/>
  <c r="AV83" i="6" s="1"/>
  <c r="AG83" i="6"/>
  <c r="AF83" i="6"/>
  <c r="AY83" i="6" s="1"/>
  <c r="AB83" i="6"/>
  <c r="X83" i="6"/>
  <c r="AE83" i="6"/>
  <c r="AC83" i="6"/>
  <c r="W83" i="6"/>
  <c r="AA83" i="6"/>
  <c r="AT83" i="6" s="1"/>
  <c r="U83" i="6"/>
  <c r="Y83" i="6"/>
  <c r="AR83" i="6" s="1"/>
  <c r="Z83" i="6"/>
  <c r="T83" i="6"/>
  <c r="AK83" i="6" s="1"/>
  <c r="AD120" i="6"/>
  <c r="AV120" i="6" s="1"/>
  <c r="AG120" i="6"/>
  <c r="AO120" i="6"/>
  <c r="BC120" i="6" s="1"/>
  <c r="Z120" i="6"/>
  <c r="Y120" i="6"/>
  <c r="AR120" i="6" s="1"/>
  <c r="U120" i="6"/>
  <c r="T120" i="6"/>
  <c r="AK120" i="6" s="1"/>
  <c r="AC120" i="6"/>
  <c r="X120" i="6"/>
  <c r="AF120" i="6"/>
  <c r="AY120" i="6" s="1"/>
  <c r="AE120" i="6"/>
  <c r="AA120" i="6"/>
  <c r="AT120" i="6" s="1"/>
  <c r="W120" i="6"/>
  <c r="AB120" i="6"/>
  <c r="AO159" i="6"/>
  <c r="BC159" i="6" s="1"/>
  <c r="AD159" i="6"/>
  <c r="AV159" i="6" s="1"/>
  <c r="AG159" i="6"/>
  <c r="AF159" i="6"/>
  <c r="AY159" i="6" s="1"/>
  <c r="AB159" i="6"/>
  <c r="X159" i="6"/>
  <c r="AE159" i="6"/>
  <c r="Z159" i="6"/>
  <c r="Y159" i="6"/>
  <c r="AR159" i="6" s="1"/>
  <c r="U159" i="6"/>
  <c r="AC159" i="6"/>
  <c r="AA159" i="6"/>
  <c r="AT159" i="6" s="1"/>
  <c r="W159" i="6"/>
  <c r="T159" i="6"/>
  <c r="AK159" i="6" s="1"/>
  <c r="AO153" i="6"/>
  <c r="BC153" i="6" s="1"/>
  <c r="AD153" i="6"/>
  <c r="AV153" i="6" s="1"/>
  <c r="AG153" i="6"/>
  <c r="Z153" i="6"/>
  <c r="Y153" i="6"/>
  <c r="AR153" i="6" s="1"/>
  <c r="W153" i="6"/>
  <c r="U153" i="6"/>
  <c r="T153" i="6"/>
  <c r="AK153" i="6" s="1"/>
  <c r="AC153" i="6"/>
  <c r="X153" i="6"/>
  <c r="AF153" i="6"/>
  <c r="AY153" i="6" s="1"/>
  <c r="AE153" i="6"/>
  <c r="AB153" i="6"/>
  <c r="AA153" i="6"/>
  <c r="AT153" i="6" s="1"/>
  <c r="AO143" i="6"/>
  <c r="BC143" i="6" s="1"/>
  <c r="AD143" i="6"/>
  <c r="AV143" i="6" s="1"/>
  <c r="AG143" i="6"/>
  <c r="AF143" i="6"/>
  <c r="AY143" i="6" s="1"/>
  <c r="AB143" i="6"/>
  <c r="X143" i="6"/>
  <c r="W143" i="6"/>
  <c r="AE143" i="6"/>
  <c r="AA143" i="6"/>
  <c r="AT143" i="6" s="1"/>
  <c r="Z143" i="6"/>
  <c r="T143" i="6"/>
  <c r="AK143" i="6" s="1"/>
  <c r="AC143" i="6"/>
  <c r="Y143" i="6"/>
  <c r="AR143" i="6" s="1"/>
  <c r="U143" i="6"/>
  <c r="AO116" i="6"/>
  <c r="BC116" i="6" s="1"/>
  <c r="AD116" i="6"/>
  <c r="AV116" i="6" s="1"/>
  <c r="AG116" i="6"/>
  <c r="Z116" i="6"/>
  <c r="AF116" i="6"/>
  <c r="AY116" i="6" s="1"/>
  <c r="AC116" i="6"/>
  <c r="X116" i="6"/>
  <c r="AE116" i="6"/>
  <c r="AB116" i="6"/>
  <c r="W116" i="6"/>
  <c r="Y116" i="6"/>
  <c r="AR116" i="6" s="1"/>
  <c r="AA116" i="6"/>
  <c r="AT116" i="6" s="1"/>
  <c r="T116" i="6"/>
  <c r="AK116" i="6" s="1"/>
  <c r="U116" i="6"/>
  <c r="AO135" i="6"/>
  <c r="BC135" i="6" s="1"/>
  <c r="AD135" i="6"/>
  <c r="AV135" i="6" s="1"/>
  <c r="AG135" i="6"/>
  <c r="AF135" i="6"/>
  <c r="AY135" i="6" s="1"/>
  <c r="AB135" i="6"/>
  <c r="X135" i="6"/>
  <c r="AE135" i="6"/>
  <c r="AC135" i="6"/>
  <c r="AA135" i="6"/>
  <c r="AT135" i="6" s="1"/>
  <c r="U135" i="6"/>
  <c r="Y135" i="6"/>
  <c r="AR135" i="6" s="1"/>
  <c r="W135" i="6"/>
  <c r="Z135" i="6"/>
  <c r="T135" i="6"/>
  <c r="AK135" i="6" s="1"/>
  <c r="AO107" i="6"/>
  <c r="BC107" i="6" s="1"/>
  <c r="AD107" i="6"/>
  <c r="AV107" i="6" s="1"/>
  <c r="AG107" i="6"/>
  <c r="AF107" i="6"/>
  <c r="AY107" i="6" s="1"/>
  <c r="AB107" i="6"/>
  <c r="X107" i="6"/>
  <c r="AE107" i="6"/>
  <c r="Z107" i="6"/>
  <c r="Y107" i="6"/>
  <c r="AR107" i="6" s="1"/>
  <c r="W107" i="6"/>
  <c r="U107" i="6"/>
  <c r="AA107" i="6"/>
  <c r="AT107" i="6" s="1"/>
  <c r="AC107" i="6"/>
  <c r="T107" i="6"/>
  <c r="AK107" i="6" s="1"/>
  <c r="AO164" i="6"/>
  <c r="AD164" i="6"/>
  <c r="AV164" i="6" s="1"/>
  <c r="AG164" i="6"/>
  <c r="AF164" i="6"/>
  <c r="AY164" i="6" s="1"/>
  <c r="AB164" i="6"/>
  <c r="X164" i="6"/>
  <c r="AE164" i="6"/>
  <c r="Z164" i="6"/>
  <c r="Y164" i="6"/>
  <c r="AR164" i="6" s="1"/>
  <c r="U164" i="6"/>
  <c r="AA164" i="6"/>
  <c r="AT164" i="6" s="1"/>
  <c r="W164" i="6"/>
  <c r="AC164" i="6"/>
  <c r="T164" i="6"/>
  <c r="AK164" i="6" s="1"/>
  <c r="AD150" i="6"/>
  <c r="AV150" i="6" s="1"/>
  <c r="AG150" i="6"/>
  <c r="Z150" i="6"/>
  <c r="AF150" i="6"/>
  <c r="AY150" i="6" s="1"/>
  <c r="AC150" i="6"/>
  <c r="X150" i="6"/>
  <c r="AE150" i="6"/>
  <c r="AB150" i="6"/>
  <c r="AO150" i="6"/>
  <c r="BC150" i="6" s="1"/>
  <c r="Y150" i="6"/>
  <c r="AR150" i="6" s="1"/>
  <c r="W150" i="6"/>
  <c r="AA150" i="6"/>
  <c r="AT150" i="6" s="1"/>
  <c r="T150" i="6"/>
  <c r="AK150" i="6" s="1"/>
  <c r="U150" i="6"/>
  <c r="AO86" i="6"/>
  <c r="BC86" i="6" s="1"/>
  <c r="AD86" i="6"/>
  <c r="AV86" i="6" s="1"/>
  <c r="AG86" i="6"/>
  <c r="Z86" i="6"/>
  <c r="AF86" i="6"/>
  <c r="AY86" i="6" s="1"/>
  <c r="AA86" i="6"/>
  <c r="AT86" i="6" s="1"/>
  <c r="AE86" i="6"/>
  <c r="Y86" i="6"/>
  <c r="AR86" i="6" s="1"/>
  <c r="AB86" i="6"/>
  <c r="X86" i="6"/>
  <c r="W86" i="6"/>
  <c r="AC86" i="6"/>
  <c r="U86" i="6"/>
  <c r="T86" i="6"/>
  <c r="AK86" i="6" s="1"/>
  <c r="AD70" i="6"/>
  <c r="AV70" i="6" s="1"/>
  <c r="AO70" i="6"/>
  <c r="BC70" i="6" s="1"/>
  <c r="AG70" i="6"/>
  <c r="Z70" i="6"/>
  <c r="Y70" i="6"/>
  <c r="AR70" i="6" s="1"/>
  <c r="U70" i="6"/>
  <c r="T70" i="6"/>
  <c r="AK70" i="6" s="1"/>
  <c r="AC70" i="6"/>
  <c r="X70" i="6"/>
  <c r="AF70" i="6"/>
  <c r="AY70" i="6" s="1"/>
  <c r="AE70" i="6"/>
  <c r="AA70" i="6"/>
  <c r="AT70" i="6" s="1"/>
  <c r="W70" i="6"/>
  <c r="AB70" i="6"/>
  <c r="AD74" i="6"/>
  <c r="AV74" i="6" s="1"/>
  <c r="AG74" i="6"/>
  <c r="Z74" i="6"/>
  <c r="AO74" i="6"/>
  <c r="BC74" i="6" s="1"/>
  <c r="AF74" i="6"/>
  <c r="AY74" i="6" s="1"/>
  <c r="AA74" i="6"/>
  <c r="AT74" i="6" s="1"/>
  <c r="W74" i="6"/>
  <c r="AE74" i="6"/>
  <c r="Y74" i="6"/>
  <c r="AR74" i="6" s="1"/>
  <c r="AB74" i="6"/>
  <c r="AC74" i="6"/>
  <c r="X74" i="6"/>
  <c r="U74" i="6"/>
  <c r="T74" i="6"/>
  <c r="AK74" i="6" s="1"/>
  <c r="AO69" i="6"/>
  <c r="AD69" i="6"/>
  <c r="AV69" i="6" s="1"/>
  <c r="AG69" i="6"/>
  <c r="AF69" i="6"/>
  <c r="AY69" i="6" s="1"/>
  <c r="AB69" i="6"/>
  <c r="X69" i="6"/>
  <c r="AE69" i="6"/>
  <c r="AC69" i="6"/>
  <c r="AA69" i="6"/>
  <c r="AT69" i="6" s="1"/>
  <c r="U69" i="6"/>
  <c r="Y69" i="6"/>
  <c r="AR69" i="6" s="1"/>
  <c r="W69" i="6"/>
  <c r="Z69" i="6"/>
  <c r="T69" i="6"/>
  <c r="AK69" i="6" s="1"/>
  <c r="AO60" i="6"/>
  <c r="AD60" i="6"/>
  <c r="AV60" i="6" s="1"/>
  <c r="AG60" i="6"/>
  <c r="AF60" i="6"/>
  <c r="AY60" i="6" s="1"/>
  <c r="AB60" i="6"/>
  <c r="X60" i="6"/>
  <c r="AE60" i="6"/>
  <c r="AC60" i="6"/>
  <c r="W60" i="6"/>
  <c r="AA60" i="6"/>
  <c r="AT60" i="6" s="1"/>
  <c r="U60" i="6"/>
  <c r="Z60" i="6"/>
  <c r="Y60" i="6"/>
  <c r="AR60" i="6" s="1"/>
  <c r="AM60" i="6"/>
  <c r="T60" i="6"/>
  <c r="AK60" i="6" s="1"/>
  <c r="AO63" i="6"/>
  <c r="BC63" i="6" s="1"/>
  <c r="AD63" i="6"/>
  <c r="AV63" i="6" s="1"/>
  <c r="AG63" i="6"/>
  <c r="AF63" i="6"/>
  <c r="AY63" i="6" s="1"/>
  <c r="AB63" i="6"/>
  <c r="X63" i="6"/>
  <c r="W63" i="6"/>
  <c r="AE63" i="6"/>
  <c r="AA63" i="6"/>
  <c r="AT63" i="6" s="1"/>
  <c r="Z63" i="6"/>
  <c r="T63" i="6"/>
  <c r="AK63" i="6" s="1"/>
  <c r="AC63" i="6"/>
  <c r="Y63" i="6"/>
  <c r="AR63" i="6" s="1"/>
  <c r="U63" i="6"/>
  <c r="AO61" i="6"/>
  <c r="BC61" i="6" s="1"/>
  <c r="AD61" i="6"/>
  <c r="AV61" i="6" s="1"/>
  <c r="AG61" i="6"/>
  <c r="AF61" i="6"/>
  <c r="AY61" i="6" s="1"/>
  <c r="AB61" i="6"/>
  <c r="X61" i="6"/>
  <c r="W61" i="6"/>
  <c r="AE61" i="6"/>
  <c r="AA61" i="6"/>
  <c r="AT61" i="6" s="1"/>
  <c r="AM61" i="6"/>
  <c r="Z61" i="6"/>
  <c r="T61" i="6"/>
  <c r="AK61" i="6" s="1"/>
  <c r="Y61" i="6"/>
  <c r="AR61" i="6" s="1"/>
  <c r="AC61" i="6"/>
  <c r="U61" i="6"/>
  <c r="AO47" i="6"/>
  <c r="BC47" i="6" s="1"/>
  <c r="AD47" i="6"/>
  <c r="AV47" i="6" s="1"/>
  <c r="AG47" i="6"/>
  <c r="Z47" i="6"/>
  <c r="AB47" i="6"/>
  <c r="U47" i="6"/>
  <c r="T47" i="6"/>
  <c r="AK47" i="6" s="1"/>
  <c r="AA47" i="6"/>
  <c r="AT47" i="6" s="1"/>
  <c r="W47" i="6"/>
  <c r="AF47" i="6"/>
  <c r="AY47" i="6" s="1"/>
  <c r="AE47" i="6"/>
  <c r="AC47" i="6"/>
  <c r="Y47" i="6"/>
  <c r="AR47" i="6" s="1"/>
  <c r="X47" i="6"/>
  <c r="AO45" i="6"/>
  <c r="BC45" i="6" s="1"/>
  <c r="AD45" i="6"/>
  <c r="AV45" i="6" s="1"/>
  <c r="AG45" i="6"/>
  <c r="Z45" i="6"/>
  <c r="AF45" i="6"/>
  <c r="AY45" i="6" s="1"/>
  <c r="AA45" i="6"/>
  <c r="AT45" i="6" s="1"/>
  <c r="AE45" i="6"/>
  <c r="Y45" i="6"/>
  <c r="AR45" i="6" s="1"/>
  <c r="X45" i="6"/>
  <c r="AC45" i="6"/>
  <c r="W45" i="6"/>
  <c r="AB45" i="6"/>
  <c r="U45" i="6"/>
  <c r="T45" i="6"/>
  <c r="AK45" i="6" s="1"/>
  <c r="AO42" i="6"/>
  <c r="AD42" i="6"/>
  <c r="AV42" i="6" s="1"/>
  <c r="AG42" i="6"/>
  <c r="AF42" i="6"/>
  <c r="AY42" i="6" s="1"/>
  <c r="AB42" i="6"/>
  <c r="X42" i="6"/>
  <c r="W42" i="6"/>
  <c r="AE42" i="6"/>
  <c r="Y42" i="6"/>
  <c r="AR42" i="6" s="1"/>
  <c r="AM42" i="6"/>
  <c r="AC42" i="6"/>
  <c r="T42" i="6"/>
  <c r="AK42" i="6" s="1"/>
  <c r="AA42" i="6"/>
  <c r="AT42" i="6" s="1"/>
  <c r="Z42" i="6"/>
  <c r="U42" i="6"/>
  <c r="AO39" i="6"/>
  <c r="AD39" i="6"/>
  <c r="AV39" i="6" s="1"/>
  <c r="AG39" i="6"/>
  <c r="Z39" i="6"/>
  <c r="AB39" i="6"/>
  <c r="U39" i="6"/>
  <c r="T39" i="6"/>
  <c r="AK39" i="6" s="1"/>
  <c r="AA39" i="6"/>
  <c r="AT39" i="6" s="1"/>
  <c r="W39" i="6"/>
  <c r="AF39" i="6"/>
  <c r="AY39" i="6" s="1"/>
  <c r="AE39" i="6"/>
  <c r="AC39" i="6"/>
  <c r="Y39" i="6"/>
  <c r="AR39" i="6" s="1"/>
  <c r="X39" i="6"/>
  <c r="AO30" i="6"/>
  <c r="AD30" i="6"/>
  <c r="AV30" i="6" s="1"/>
  <c r="AG30" i="6"/>
  <c r="Z30" i="6"/>
  <c r="AF30" i="6"/>
  <c r="AY30" i="6" s="1"/>
  <c r="AC30" i="6"/>
  <c r="X30" i="6"/>
  <c r="AE30" i="6"/>
  <c r="AB30" i="6"/>
  <c r="AA30" i="6"/>
  <c r="AT30" i="6" s="1"/>
  <c r="Y30" i="6"/>
  <c r="AR30" i="6" s="1"/>
  <c r="W30" i="6"/>
  <c r="T30" i="6"/>
  <c r="AK30" i="6" s="1"/>
  <c r="U30" i="6"/>
  <c r="AD33" i="6"/>
  <c r="AV33" i="6" s="1"/>
  <c r="AG33" i="6"/>
  <c r="AO33" i="6"/>
  <c r="AF33" i="6"/>
  <c r="AY33" i="6" s="1"/>
  <c r="AB33" i="6"/>
  <c r="X33" i="6"/>
  <c r="W33" i="6"/>
  <c r="AE33" i="6"/>
  <c r="AA33" i="6"/>
  <c r="AT33" i="6" s="1"/>
  <c r="AM33" i="6"/>
  <c r="Z33" i="6"/>
  <c r="T33" i="6"/>
  <c r="AK33" i="6" s="1"/>
  <c r="AC33" i="6"/>
  <c r="Y33" i="6"/>
  <c r="AR33" i="6" s="1"/>
  <c r="U33" i="6"/>
  <c r="AO26" i="6"/>
  <c r="AD26" i="6"/>
  <c r="AV26" i="6" s="1"/>
  <c r="AG26" i="6"/>
  <c r="Z26" i="6"/>
  <c r="AF26" i="6"/>
  <c r="AY26" i="6" s="1"/>
  <c r="AC26" i="6"/>
  <c r="X26" i="6"/>
  <c r="AE26" i="6"/>
  <c r="AB26" i="6"/>
  <c r="W26" i="6"/>
  <c r="AA26" i="6"/>
  <c r="AT26" i="6" s="1"/>
  <c r="Y26" i="6"/>
  <c r="AR26" i="6" s="1"/>
  <c r="T26" i="6"/>
  <c r="AK26" i="6" s="1"/>
  <c r="U26" i="6"/>
  <c r="AO22" i="6"/>
  <c r="AD22" i="6"/>
  <c r="AV22" i="6" s="1"/>
  <c r="AG22" i="6"/>
  <c r="AF22" i="6"/>
  <c r="AY22" i="6" s="1"/>
  <c r="AB22" i="6"/>
  <c r="X22" i="6"/>
  <c r="W22" i="6"/>
  <c r="AE22" i="6"/>
  <c r="AA22" i="6"/>
  <c r="AT22" i="6" s="1"/>
  <c r="Z22" i="6"/>
  <c r="T22" i="6"/>
  <c r="AK22" i="6" s="1"/>
  <c r="Y22" i="6"/>
  <c r="AR22" i="6" s="1"/>
  <c r="AC22" i="6"/>
  <c r="U22" i="6"/>
  <c r="AD20" i="6"/>
  <c r="AV20" i="6" s="1"/>
  <c r="AO20" i="6"/>
  <c r="AG20" i="6"/>
  <c r="AF20" i="6"/>
  <c r="AY20" i="6" s="1"/>
  <c r="AB20" i="6"/>
  <c r="X20" i="6"/>
  <c r="W20" i="6"/>
  <c r="AE20" i="6"/>
  <c r="Y20" i="6"/>
  <c r="AR20" i="6" s="1"/>
  <c r="AC20" i="6"/>
  <c r="T20" i="6"/>
  <c r="AK20" i="6" s="1"/>
  <c r="AA20" i="6"/>
  <c r="AT20" i="6" s="1"/>
  <c r="Z20" i="6"/>
  <c r="U20" i="6"/>
  <c r="AD14" i="6"/>
  <c r="AV14" i="6" s="1"/>
  <c r="AG14" i="6"/>
  <c r="AF14" i="6"/>
  <c r="AY14" i="6" s="1"/>
  <c r="AB14" i="6"/>
  <c r="X14" i="6"/>
  <c r="W14" i="6"/>
  <c r="AO14" i="6"/>
  <c r="BC14" i="6" s="1"/>
  <c r="AE14" i="6"/>
  <c r="AA14" i="6"/>
  <c r="AT14" i="6" s="1"/>
  <c r="Z14" i="6"/>
  <c r="T14" i="6"/>
  <c r="AK14" i="6" s="1"/>
  <c r="AC14" i="6"/>
  <c r="Y14" i="6"/>
  <c r="AR14" i="6" s="1"/>
  <c r="U14" i="6"/>
  <c r="AO11" i="6"/>
  <c r="AD11" i="6"/>
  <c r="AV11" i="6" s="1"/>
  <c r="AG11" i="6"/>
  <c r="AF11" i="6"/>
  <c r="AY11" i="6" s="1"/>
  <c r="AB11" i="6"/>
  <c r="X11" i="6"/>
  <c r="W11" i="6"/>
  <c r="AE11" i="6"/>
  <c r="Y11" i="6"/>
  <c r="AR11" i="6" s="1"/>
  <c r="AC11" i="6"/>
  <c r="T11" i="6"/>
  <c r="AK11" i="6" s="1"/>
  <c r="AA11" i="6"/>
  <c r="AT11" i="6" s="1"/>
  <c r="Z11" i="6"/>
  <c r="U11" i="6"/>
  <c r="AO6" i="6"/>
  <c r="AD6" i="6"/>
  <c r="AV6" i="6" s="1"/>
  <c r="AG6" i="6"/>
  <c r="AF6" i="6"/>
  <c r="AY6" i="6" s="1"/>
  <c r="AB6" i="6"/>
  <c r="X6" i="6"/>
  <c r="W6" i="6"/>
  <c r="AE6" i="6"/>
  <c r="AA6" i="6"/>
  <c r="AT6" i="6" s="1"/>
  <c r="Z6" i="6"/>
  <c r="T6" i="6"/>
  <c r="AK6" i="6" s="1"/>
  <c r="Y6" i="6"/>
  <c r="AR6" i="6" s="1"/>
  <c r="AC6" i="6"/>
  <c r="U6" i="6"/>
  <c r="AO270" i="6"/>
  <c r="BC270" i="6" s="1"/>
  <c r="AG270" i="6"/>
  <c r="AF270" i="6"/>
  <c r="AY270" i="6" s="1"/>
  <c r="AE270" i="6"/>
  <c r="AD270" i="6"/>
  <c r="AV270" i="6" s="1"/>
  <c r="AC270" i="6"/>
  <c r="Y270" i="6"/>
  <c r="AR270" i="6" s="1"/>
  <c r="AB270" i="6"/>
  <c r="Z270" i="6"/>
  <c r="W270" i="6"/>
  <c r="U270" i="6"/>
  <c r="T270" i="6"/>
  <c r="AK270" i="6" s="1"/>
  <c r="X270" i="6"/>
  <c r="AA270" i="6"/>
  <c r="AT270" i="6" s="1"/>
  <c r="AO251" i="6"/>
  <c r="BC251" i="6" s="1"/>
  <c r="AG251" i="6"/>
  <c r="AF251" i="6"/>
  <c r="AY251" i="6" s="1"/>
  <c r="AA251" i="6"/>
  <c r="AT251" i="6" s="1"/>
  <c r="Z251" i="6"/>
  <c r="AE251" i="6"/>
  <c r="AC251" i="6"/>
  <c r="AD251" i="6"/>
  <c r="AV251" i="6" s="1"/>
  <c r="AB251" i="6"/>
  <c r="U251" i="6"/>
  <c r="X251" i="6"/>
  <c r="W251" i="6"/>
  <c r="Y251" i="6"/>
  <c r="AR251" i="6" s="1"/>
  <c r="T251" i="6"/>
  <c r="AO230" i="6"/>
  <c r="BC230" i="6" s="1"/>
  <c r="AG230" i="6"/>
  <c r="AF230" i="6"/>
  <c r="AY230" i="6" s="1"/>
  <c r="AE230" i="6"/>
  <c r="AD230" i="6"/>
  <c r="AV230" i="6" s="1"/>
  <c r="AC230" i="6"/>
  <c r="Y230" i="6"/>
  <c r="AR230" i="6" s="1"/>
  <c r="Z230" i="6"/>
  <c r="U230" i="6"/>
  <c r="T230" i="6"/>
  <c r="AK230" i="6" s="1"/>
  <c r="AB230" i="6"/>
  <c r="W230" i="6"/>
  <c r="X230" i="6"/>
  <c r="AA230" i="6"/>
  <c r="AT230" i="6" s="1"/>
  <c r="AO202" i="6"/>
  <c r="BC202" i="6" s="1"/>
  <c r="AG202" i="6"/>
  <c r="AF202" i="6"/>
  <c r="AY202" i="6" s="1"/>
  <c r="AA202" i="6"/>
  <c r="AT202" i="6" s="1"/>
  <c r="Z202" i="6"/>
  <c r="AE202" i="6"/>
  <c r="X202" i="6"/>
  <c r="AD202" i="6"/>
  <c r="AV202" i="6" s="1"/>
  <c r="AC202" i="6"/>
  <c r="U202" i="6"/>
  <c r="AB202" i="6"/>
  <c r="W202" i="6"/>
  <c r="Y202" i="6"/>
  <c r="AR202" i="6" s="1"/>
  <c r="T202" i="6"/>
  <c r="AK202" i="6" s="1"/>
  <c r="AO208" i="6"/>
  <c r="AG208" i="6"/>
  <c r="AF208" i="6"/>
  <c r="AY208" i="6" s="1"/>
  <c r="AE208" i="6"/>
  <c r="AB208" i="6"/>
  <c r="X208" i="6"/>
  <c r="W208" i="6"/>
  <c r="AD208" i="6"/>
  <c r="AV208" i="6" s="1"/>
  <c r="Y208" i="6"/>
  <c r="AR208" i="6" s="1"/>
  <c r="AC208" i="6"/>
  <c r="T208" i="6"/>
  <c r="AK208" i="6" s="1"/>
  <c r="AA208" i="6"/>
  <c r="AT208" i="6" s="1"/>
  <c r="Z208" i="6"/>
  <c r="U208" i="6"/>
  <c r="AG180" i="6"/>
  <c r="AF180" i="6"/>
  <c r="AY180" i="6" s="1"/>
  <c r="AE180" i="6"/>
  <c r="AD180" i="6"/>
  <c r="AV180" i="6" s="1"/>
  <c r="Z180" i="6"/>
  <c r="AO180" i="6"/>
  <c r="BC180" i="6" s="1"/>
  <c r="Y180" i="6"/>
  <c r="AR180" i="6" s="1"/>
  <c r="U180" i="6"/>
  <c r="T180" i="6"/>
  <c r="AK180" i="6" s="1"/>
  <c r="AC180" i="6"/>
  <c r="X180" i="6"/>
  <c r="AA180" i="6"/>
  <c r="AT180" i="6" s="1"/>
  <c r="AB180" i="6"/>
  <c r="W180" i="6"/>
  <c r="AO196" i="6"/>
  <c r="AG196" i="6"/>
  <c r="AF196" i="6"/>
  <c r="AY196" i="6" s="1"/>
  <c r="AE196" i="6"/>
  <c r="AB196" i="6"/>
  <c r="X196" i="6"/>
  <c r="W196" i="6"/>
  <c r="AD196" i="6"/>
  <c r="AV196" i="6" s="1"/>
  <c r="AA196" i="6"/>
  <c r="AT196" i="6" s="1"/>
  <c r="Z196" i="6"/>
  <c r="T196" i="6"/>
  <c r="AK196" i="6" s="1"/>
  <c r="AC196" i="6"/>
  <c r="Y196" i="6"/>
  <c r="AR196" i="6" s="1"/>
  <c r="U196" i="6"/>
  <c r="AO186" i="6"/>
  <c r="AG186" i="6"/>
  <c r="AF186" i="6"/>
  <c r="AY186" i="6" s="1"/>
  <c r="AE186" i="6"/>
  <c r="AD186" i="6"/>
  <c r="AV186" i="6" s="1"/>
  <c r="Z186" i="6"/>
  <c r="Y186" i="6"/>
  <c r="AR186" i="6" s="1"/>
  <c r="W186" i="6"/>
  <c r="U186" i="6"/>
  <c r="T186" i="6"/>
  <c r="AK186" i="6" s="1"/>
  <c r="AC186" i="6"/>
  <c r="X186" i="6"/>
  <c r="AM186" i="6"/>
  <c r="AB186" i="6"/>
  <c r="AA186" i="6"/>
  <c r="AT186" i="6" s="1"/>
  <c r="AG106" i="6"/>
  <c r="AF106" i="6"/>
  <c r="AY106" i="6" s="1"/>
  <c r="AO106" i="6"/>
  <c r="BC106" i="6" s="1"/>
  <c r="AE106" i="6"/>
  <c r="AB106" i="6"/>
  <c r="X106" i="6"/>
  <c r="W106" i="6"/>
  <c r="AD106" i="6"/>
  <c r="AV106" i="6" s="1"/>
  <c r="AA106" i="6"/>
  <c r="AT106" i="6" s="1"/>
  <c r="Z106" i="6"/>
  <c r="T106" i="6"/>
  <c r="AK106" i="6" s="1"/>
  <c r="AC106" i="6"/>
  <c r="Y106" i="6"/>
  <c r="AR106" i="6" s="1"/>
  <c r="U106" i="6"/>
  <c r="AO112" i="6"/>
  <c r="AD112" i="6"/>
  <c r="AV112" i="6" s="1"/>
  <c r="AG112" i="6"/>
  <c r="Z112" i="6"/>
  <c r="AF112" i="6"/>
  <c r="AY112" i="6" s="1"/>
  <c r="AC112" i="6"/>
  <c r="X112" i="6"/>
  <c r="AE112" i="6"/>
  <c r="AB112" i="6"/>
  <c r="AA112" i="6"/>
  <c r="AT112" i="6" s="1"/>
  <c r="W112" i="6"/>
  <c r="Y112" i="6"/>
  <c r="AR112" i="6" s="1"/>
  <c r="T112" i="6"/>
  <c r="AK112" i="6" s="1"/>
  <c r="AM112" i="6"/>
  <c r="U112" i="6"/>
  <c r="AO126" i="6"/>
  <c r="BC126" i="6" s="1"/>
  <c r="AD126" i="6"/>
  <c r="AV126" i="6" s="1"/>
  <c r="AG126" i="6"/>
  <c r="AF126" i="6"/>
  <c r="AY126" i="6" s="1"/>
  <c r="AB126" i="6"/>
  <c r="X126" i="6"/>
  <c r="AE126" i="6"/>
  <c r="Z126" i="6"/>
  <c r="Y126" i="6"/>
  <c r="AR126" i="6" s="1"/>
  <c r="W126" i="6"/>
  <c r="U126" i="6"/>
  <c r="AA126" i="6"/>
  <c r="AT126" i="6" s="1"/>
  <c r="AC126" i="6"/>
  <c r="T126" i="6"/>
  <c r="AK126" i="6" s="1"/>
  <c r="AM126" i="6"/>
  <c r="AO124" i="6"/>
  <c r="BC124" i="6" s="1"/>
  <c r="AD124" i="6"/>
  <c r="AV124" i="6" s="1"/>
  <c r="AG124" i="6"/>
  <c r="AF124" i="6"/>
  <c r="AY124" i="6" s="1"/>
  <c r="AB124" i="6"/>
  <c r="X124" i="6"/>
  <c r="AE124" i="6"/>
  <c r="Z124" i="6"/>
  <c r="Y124" i="6"/>
  <c r="AR124" i="6" s="1"/>
  <c r="W124" i="6"/>
  <c r="U124" i="6"/>
  <c r="AA124" i="6"/>
  <c r="AT124" i="6" s="1"/>
  <c r="AC124" i="6"/>
  <c r="T124" i="6"/>
  <c r="AK124" i="6" s="1"/>
  <c r="AO129" i="6"/>
  <c r="AD129" i="6"/>
  <c r="AV129" i="6" s="1"/>
  <c r="AG129" i="6"/>
  <c r="Z129" i="6"/>
  <c r="Y129" i="6"/>
  <c r="AR129" i="6" s="1"/>
  <c r="U129" i="6"/>
  <c r="T129" i="6"/>
  <c r="AK129" i="6" s="1"/>
  <c r="AC129" i="6"/>
  <c r="X129" i="6"/>
  <c r="AF129" i="6"/>
  <c r="AY129" i="6" s="1"/>
  <c r="AE129" i="6"/>
  <c r="AA129" i="6"/>
  <c r="AT129" i="6" s="1"/>
  <c r="AB129" i="6"/>
  <c r="W129" i="6"/>
  <c r="AD163" i="6"/>
  <c r="AV163" i="6" s="1"/>
  <c r="AO163" i="6"/>
  <c r="BC163" i="6" s="1"/>
  <c r="AG163" i="6"/>
  <c r="Z163" i="6"/>
  <c r="AF163" i="6"/>
  <c r="AY163" i="6" s="1"/>
  <c r="AA163" i="6"/>
  <c r="AT163" i="6" s="1"/>
  <c r="W163" i="6"/>
  <c r="AE163" i="6"/>
  <c r="Y163" i="6"/>
  <c r="AR163" i="6" s="1"/>
  <c r="AB163" i="6"/>
  <c r="X163" i="6"/>
  <c r="AC163" i="6"/>
  <c r="U163" i="6"/>
  <c r="T163" i="6"/>
  <c r="AK163" i="6" s="1"/>
  <c r="AO90" i="6"/>
  <c r="AD90" i="6"/>
  <c r="AV90" i="6" s="1"/>
  <c r="AG90" i="6"/>
  <c r="AF90" i="6"/>
  <c r="AY90" i="6" s="1"/>
  <c r="AB90" i="6"/>
  <c r="X90" i="6"/>
  <c r="W90" i="6"/>
  <c r="AE90" i="6"/>
  <c r="AA90" i="6"/>
  <c r="AT90" i="6" s="1"/>
  <c r="AM90" i="6"/>
  <c r="Z90" i="6"/>
  <c r="T90" i="6"/>
  <c r="AK90" i="6" s="1"/>
  <c r="AC90" i="6"/>
  <c r="Y90" i="6"/>
  <c r="AR90" i="6" s="1"/>
  <c r="U90" i="6"/>
  <c r="AO76" i="6"/>
  <c r="AD76" i="6"/>
  <c r="AV76" i="6" s="1"/>
  <c r="AG76" i="6"/>
  <c r="AF76" i="6"/>
  <c r="AY76" i="6" s="1"/>
  <c r="AB76" i="6"/>
  <c r="X76" i="6"/>
  <c r="AE76" i="6"/>
  <c r="Z76" i="6"/>
  <c r="Y76" i="6"/>
  <c r="AR76" i="6" s="1"/>
  <c r="U76" i="6"/>
  <c r="AA76" i="6"/>
  <c r="AT76" i="6" s="1"/>
  <c r="W76" i="6"/>
  <c r="AC76" i="6"/>
  <c r="T76" i="6"/>
  <c r="AK76" i="6" s="1"/>
  <c r="AO68" i="6"/>
  <c r="AD68" i="6"/>
  <c r="AV68" i="6" s="1"/>
  <c r="AG68" i="6"/>
  <c r="Z68" i="6"/>
  <c r="AF68" i="6"/>
  <c r="AY68" i="6" s="1"/>
  <c r="AC68" i="6"/>
  <c r="X68" i="6"/>
  <c r="AE68" i="6"/>
  <c r="AB68" i="6"/>
  <c r="AA68" i="6"/>
  <c r="AT68" i="6" s="1"/>
  <c r="Y68" i="6"/>
  <c r="AR68" i="6" s="1"/>
  <c r="W68" i="6"/>
  <c r="T68" i="6"/>
  <c r="AK68" i="6" s="1"/>
  <c r="AM68" i="6"/>
  <c r="U68" i="6"/>
  <c r="AO53" i="6"/>
  <c r="AD53" i="6"/>
  <c r="AV53" i="6" s="1"/>
  <c r="AG53" i="6"/>
  <c r="Z53" i="6"/>
  <c r="Y53" i="6"/>
  <c r="AR53" i="6" s="1"/>
  <c r="U53" i="6"/>
  <c r="T53" i="6"/>
  <c r="AK53" i="6" s="1"/>
  <c r="AC53" i="6"/>
  <c r="X53" i="6"/>
  <c r="AF53" i="6"/>
  <c r="AY53" i="6" s="1"/>
  <c r="AE53" i="6"/>
  <c r="AA53" i="6"/>
  <c r="AT53" i="6" s="1"/>
  <c r="AB53" i="6"/>
  <c r="W53" i="6"/>
  <c r="AO56" i="6"/>
  <c r="AD56" i="6"/>
  <c r="AV56" i="6" s="1"/>
  <c r="AG56" i="6"/>
  <c r="Z56" i="6"/>
  <c r="Y56" i="6"/>
  <c r="AR56" i="6" s="1"/>
  <c r="W56" i="6"/>
  <c r="U56" i="6"/>
  <c r="T56" i="6"/>
  <c r="AK56" i="6" s="1"/>
  <c r="AC56" i="6"/>
  <c r="X56" i="6"/>
  <c r="AM56" i="6"/>
  <c r="AF56" i="6"/>
  <c r="AY56" i="6" s="1"/>
  <c r="AE56" i="6"/>
  <c r="AB56" i="6"/>
  <c r="AA56" i="6"/>
  <c r="AT56" i="6" s="1"/>
  <c r="AO43" i="6"/>
  <c r="AD43" i="6"/>
  <c r="AV43" i="6" s="1"/>
  <c r="AG43" i="6"/>
  <c r="AF43" i="6"/>
  <c r="AY43" i="6" s="1"/>
  <c r="AB43" i="6"/>
  <c r="X43" i="6"/>
  <c r="AE43" i="6"/>
  <c r="AC43" i="6"/>
  <c r="W43" i="6"/>
  <c r="AA43" i="6"/>
  <c r="AT43" i="6" s="1"/>
  <c r="U43" i="6"/>
  <c r="Z43" i="6"/>
  <c r="Y43" i="6"/>
  <c r="AR43" i="6" s="1"/>
  <c r="T43" i="6"/>
  <c r="AK43" i="6" s="1"/>
  <c r="AO37" i="6"/>
  <c r="AD37" i="6"/>
  <c r="AV37" i="6" s="1"/>
  <c r="AG37" i="6"/>
  <c r="AF37" i="6"/>
  <c r="AY37" i="6" s="1"/>
  <c r="AB37" i="6"/>
  <c r="X37" i="6"/>
  <c r="AE37" i="6"/>
  <c r="AC37" i="6"/>
  <c r="AA37" i="6"/>
  <c r="AT37" i="6" s="1"/>
  <c r="U37" i="6"/>
  <c r="Z37" i="6"/>
  <c r="Y37" i="6"/>
  <c r="AR37" i="6" s="1"/>
  <c r="W37" i="6"/>
  <c r="T37" i="6"/>
  <c r="AK37" i="6" s="1"/>
  <c r="AO25" i="6"/>
  <c r="AD25" i="6"/>
  <c r="AV25" i="6" s="1"/>
  <c r="AG25" i="6"/>
  <c r="Z25" i="6"/>
  <c r="AF25" i="6"/>
  <c r="AY25" i="6" s="1"/>
  <c r="AA25" i="6"/>
  <c r="AT25" i="6" s="1"/>
  <c r="AE25" i="6"/>
  <c r="Y25" i="6"/>
  <c r="X25" i="6"/>
  <c r="AC25" i="6"/>
  <c r="AB25" i="6"/>
  <c r="U25" i="6"/>
  <c r="W25" i="6"/>
  <c r="T25" i="6"/>
  <c r="AK25" i="6" s="1"/>
  <c r="AO28" i="6"/>
  <c r="AD28" i="6"/>
  <c r="AV28" i="6" s="1"/>
  <c r="AG28" i="6"/>
  <c r="AF28" i="6"/>
  <c r="AY28" i="6" s="1"/>
  <c r="AB28" i="6"/>
  <c r="X28" i="6"/>
  <c r="W28" i="6"/>
  <c r="AE28" i="6"/>
  <c r="Y28" i="6"/>
  <c r="AR28" i="6" s="1"/>
  <c r="AC28" i="6"/>
  <c r="T28" i="6"/>
  <c r="AK28" i="6" s="1"/>
  <c r="AA28" i="6"/>
  <c r="AT28" i="6" s="1"/>
  <c r="Z28" i="6"/>
  <c r="U28" i="6"/>
  <c r="AG269" i="6"/>
  <c r="AF269" i="6"/>
  <c r="AY269" i="6" s="1"/>
  <c r="AO269" i="6"/>
  <c r="BC269" i="6" s="1"/>
  <c r="AA269" i="6"/>
  <c r="AT269" i="6" s="1"/>
  <c r="AE269" i="6"/>
  <c r="AB269" i="6"/>
  <c r="W269" i="6"/>
  <c r="AD269" i="6"/>
  <c r="AV269" i="6" s="1"/>
  <c r="Z269" i="6"/>
  <c r="Y269" i="6"/>
  <c r="AR269" i="6" s="1"/>
  <c r="X269" i="6"/>
  <c r="T269" i="6"/>
  <c r="AK269" i="6" s="1"/>
  <c r="AC269" i="6"/>
  <c r="U269" i="6"/>
  <c r="AO261" i="6"/>
  <c r="BC261" i="6" s="1"/>
  <c r="AG261" i="6"/>
  <c r="AF261" i="6"/>
  <c r="AY261" i="6" s="1"/>
  <c r="AA261" i="6"/>
  <c r="AT261" i="6" s="1"/>
  <c r="AE261" i="6"/>
  <c r="AB261" i="6"/>
  <c r="W261" i="6"/>
  <c r="AD261" i="6"/>
  <c r="AV261" i="6" s="1"/>
  <c r="X261" i="6"/>
  <c r="AC261" i="6"/>
  <c r="T261" i="6"/>
  <c r="AK261" i="6" s="1"/>
  <c r="Z261" i="6"/>
  <c r="Y261" i="6"/>
  <c r="AR261" i="6" s="1"/>
  <c r="U261" i="6"/>
  <c r="AO264" i="6"/>
  <c r="BC264" i="6" s="1"/>
  <c r="AG264" i="6"/>
  <c r="AF264" i="6"/>
  <c r="AY264" i="6" s="1"/>
  <c r="AA264" i="6"/>
  <c r="AT264" i="6" s="1"/>
  <c r="AE264" i="6"/>
  <c r="Y264" i="6"/>
  <c r="AR264" i="6" s="1"/>
  <c r="W264" i="6"/>
  <c r="AD264" i="6"/>
  <c r="AV264" i="6" s="1"/>
  <c r="AB264" i="6"/>
  <c r="Z264" i="6"/>
  <c r="T264" i="6"/>
  <c r="AK264" i="6" s="1"/>
  <c r="AC264" i="6"/>
  <c r="X264" i="6"/>
  <c r="U264" i="6"/>
  <c r="AO273" i="6"/>
  <c r="BC273" i="6" s="1"/>
  <c r="AG273" i="6"/>
  <c r="AF273" i="6"/>
  <c r="AY273" i="6" s="1"/>
  <c r="AA273" i="6"/>
  <c r="AT273" i="6" s="1"/>
  <c r="AC273" i="6"/>
  <c r="X273" i="6"/>
  <c r="Y273" i="6"/>
  <c r="AR273" i="6" s="1"/>
  <c r="W273" i="6"/>
  <c r="U273" i="6"/>
  <c r="AE273" i="6"/>
  <c r="AD273" i="6"/>
  <c r="AV273" i="6" s="1"/>
  <c r="AB273" i="6"/>
  <c r="Z273" i="6"/>
  <c r="T273" i="6"/>
  <c r="AK273" i="6" s="1"/>
  <c r="AO241" i="6"/>
  <c r="BC241" i="6" s="1"/>
  <c r="AG241" i="6"/>
  <c r="AF241" i="6"/>
  <c r="AY241" i="6" s="1"/>
  <c r="AA241" i="6"/>
  <c r="AT241" i="6" s="1"/>
  <c r="Z241" i="6"/>
  <c r="AE241" i="6"/>
  <c r="AC241" i="6"/>
  <c r="W241" i="6"/>
  <c r="AD241" i="6"/>
  <c r="AV241" i="6" s="1"/>
  <c r="AB241" i="6"/>
  <c r="U241" i="6"/>
  <c r="Y241" i="6"/>
  <c r="AR241" i="6" s="1"/>
  <c r="X241" i="6"/>
  <c r="T241" i="6"/>
  <c r="AK241" i="6" s="1"/>
  <c r="AO240" i="6"/>
  <c r="BC240" i="6" s="1"/>
  <c r="AG240" i="6"/>
  <c r="AF240" i="6"/>
  <c r="AY240" i="6" s="1"/>
  <c r="AA240" i="6"/>
  <c r="AT240" i="6" s="1"/>
  <c r="AE240" i="6"/>
  <c r="Y240" i="6"/>
  <c r="AR240" i="6" s="1"/>
  <c r="W240" i="6"/>
  <c r="AD240" i="6"/>
  <c r="AV240" i="6" s="1"/>
  <c r="X240" i="6"/>
  <c r="AC240" i="6"/>
  <c r="T240" i="6"/>
  <c r="AK240" i="6" s="1"/>
  <c r="AB240" i="6"/>
  <c r="Z240" i="6"/>
  <c r="U240" i="6"/>
  <c r="AG239" i="6"/>
  <c r="AF239" i="6"/>
  <c r="AY239" i="6" s="1"/>
  <c r="AE239" i="6"/>
  <c r="AD239" i="6"/>
  <c r="AV239" i="6" s="1"/>
  <c r="AC239" i="6"/>
  <c r="Y239" i="6"/>
  <c r="AR239" i="6" s="1"/>
  <c r="Z239" i="6"/>
  <c r="AO239" i="6"/>
  <c r="U239" i="6"/>
  <c r="T239" i="6"/>
  <c r="AK239" i="6" s="1"/>
  <c r="AB239" i="6"/>
  <c r="X239" i="6"/>
  <c r="AA239" i="6"/>
  <c r="AT239" i="6" s="1"/>
  <c r="W239" i="6"/>
  <c r="AO260" i="6"/>
  <c r="BC260" i="6" s="1"/>
  <c r="AG260" i="6"/>
  <c r="AF260" i="6"/>
  <c r="AY260" i="6" s="1"/>
  <c r="AA260" i="6"/>
  <c r="AT260" i="6" s="1"/>
  <c r="AE260" i="6"/>
  <c r="AB260" i="6"/>
  <c r="W260" i="6"/>
  <c r="AD260" i="6"/>
  <c r="AV260" i="6" s="1"/>
  <c r="AC260" i="6"/>
  <c r="Z260" i="6"/>
  <c r="T260" i="6"/>
  <c r="AK260" i="6" s="1"/>
  <c r="X260" i="6"/>
  <c r="Y260" i="6"/>
  <c r="AR260" i="6" s="1"/>
  <c r="U260" i="6"/>
  <c r="AO221" i="6"/>
  <c r="BC221" i="6" s="1"/>
  <c r="AG221" i="6"/>
  <c r="AF221" i="6"/>
  <c r="AY221" i="6" s="1"/>
  <c r="AA221" i="6"/>
  <c r="AT221" i="6" s="1"/>
  <c r="AE221" i="6"/>
  <c r="Y221" i="6"/>
  <c r="AR221" i="6" s="1"/>
  <c r="W221" i="6"/>
  <c r="AD221" i="6"/>
  <c r="AV221" i="6" s="1"/>
  <c r="AB221" i="6"/>
  <c r="Z221" i="6"/>
  <c r="T221" i="6"/>
  <c r="X221" i="6"/>
  <c r="AC221" i="6"/>
  <c r="U221" i="6"/>
  <c r="AO237" i="6"/>
  <c r="BC237" i="6" s="1"/>
  <c r="AG237" i="6"/>
  <c r="AF237" i="6"/>
  <c r="AY237" i="6" s="1"/>
  <c r="AA237" i="6"/>
  <c r="AT237" i="6" s="1"/>
  <c r="AE237" i="6"/>
  <c r="AB237" i="6"/>
  <c r="W237" i="6"/>
  <c r="AD237" i="6"/>
  <c r="AV237" i="6" s="1"/>
  <c r="Y237" i="6"/>
  <c r="AR237" i="6" s="1"/>
  <c r="X237" i="6"/>
  <c r="T237" i="6"/>
  <c r="AC237" i="6"/>
  <c r="Z237" i="6"/>
  <c r="U237" i="6"/>
  <c r="AO214" i="6"/>
  <c r="BC214" i="6" s="1"/>
  <c r="AG214" i="6"/>
  <c r="AF214" i="6"/>
  <c r="AY214" i="6" s="1"/>
  <c r="AE214" i="6"/>
  <c r="AD214" i="6"/>
  <c r="AV214" i="6" s="1"/>
  <c r="AC214" i="6"/>
  <c r="Y214" i="6"/>
  <c r="AR214" i="6" s="1"/>
  <c r="X214" i="6"/>
  <c r="W214" i="6"/>
  <c r="AB214" i="6"/>
  <c r="AA214" i="6"/>
  <c r="AT214" i="6" s="1"/>
  <c r="Z214" i="6"/>
  <c r="U214" i="6"/>
  <c r="T214" i="6"/>
  <c r="AK214" i="6" s="1"/>
  <c r="AO225" i="6"/>
  <c r="BC225" i="6" s="1"/>
  <c r="AG225" i="6"/>
  <c r="AF225" i="6"/>
  <c r="AY225" i="6" s="1"/>
  <c r="AA225" i="6"/>
  <c r="AT225" i="6" s="1"/>
  <c r="AC225" i="6"/>
  <c r="X225" i="6"/>
  <c r="AB225" i="6"/>
  <c r="Z225" i="6"/>
  <c r="U225" i="6"/>
  <c r="AE225" i="6"/>
  <c r="AD225" i="6"/>
  <c r="AV225" i="6" s="1"/>
  <c r="Y225" i="6"/>
  <c r="AR225" i="6" s="1"/>
  <c r="W225" i="6"/>
  <c r="T225" i="6"/>
  <c r="AO213" i="6"/>
  <c r="BC213" i="6" s="1"/>
  <c r="AG213" i="6"/>
  <c r="AF213" i="6"/>
  <c r="AY213" i="6" s="1"/>
  <c r="AA213" i="6"/>
  <c r="AT213" i="6" s="1"/>
  <c r="AE213" i="6"/>
  <c r="Y213" i="6"/>
  <c r="AR213" i="6" s="1"/>
  <c r="W213" i="6"/>
  <c r="AD213" i="6"/>
  <c r="AV213" i="6" s="1"/>
  <c r="Z213" i="6"/>
  <c r="X213" i="6"/>
  <c r="T213" i="6"/>
  <c r="AC213" i="6"/>
  <c r="AB213" i="6"/>
  <c r="U213" i="6"/>
  <c r="AG205" i="6"/>
  <c r="AF205" i="6"/>
  <c r="AY205" i="6" s="1"/>
  <c r="AE205" i="6"/>
  <c r="AO205" i="6"/>
  <c r="BC205" i="6" s="1"/>
  <c r="AD205" i="6"/>
  <c r="AV205" i="6" s="1"/>
  <c r="AC205" i="6"/>
  <c r="Y205" i="6"/>
  <c r="AR205" i="6" s="1"/>
  <c r="AB205" i="6"/>
  <c r="U205" i="6"/>
  <c r="T205" i="6"/>
  <c r="AA205" i="6"/>
  <c r="AT205" i="6" s="1"/>
  <c r="Z205" i="6"/>
  <c r="X205" i="6"/>
  <c r="W205" i="6"/>
  <c r="AG216" i="6"/>
  <c r="AO216" i="6"/>
  <c r="BC216" i="6" s="1"/>
  <c r="AF216" i="6"/>
  <c r="AY216" i="6" s="1"/>
  <c r="AE216" i="6"/>
  <c r="AD216" i="6"/>
  <c r="AV216" i="6" s="1"/>
  <c r="AC216" i="6"/>
  <c r="Y216" i="6"/>
  <c r="AR216" i="6" s="1"/>
  <c r="Z216" i="6"/>
  <c r="AA216" i="6"/>
  <c r="AT216" i="6" s="1"/>
  <c r="U216" i="6"/>
  <c r="T216" i="6"/>
  <c r="X216" i="6"/>
  <c r="AB216" i="6"/>
  <c r="W216" i="6"/>
  <c r="AO201" i="6"/>
  <c r="BC201" i="6" s="1"/>
  <c r="AG201" i="6"/>
  <c r="AF201" i="6"/>
  <c r="AY201" i="6" s="1"/>
  <c r="AB201" i="6"/>
  <c r="X201" i="6"/>
  <c r="AE201" i="6"/>
  <c r="AC201" i="6"/>
  <c r="W201" i="6"/>
  <c r="AD201" i="6"/>
  <c r="AV201" i="6" s="1"/>
  <c r="AA201" i="6"/>
  <c r="AT201" i="6" s="1"/>
  <c r="U201" i="6"/>
  <c r="Z201" i="6"/>
  <c r="Y201" i="6"/>
  <c r="AR201" i="6" s="1"/>
  <c r="T201" i="6"/>
  <c r="AG200" i="6"/>
  <c r="AF200" i="6"/>
  <c r="AY200" i="6" s="1"/>
  <c r="AO200" i="6"/>
  <c r="BC200" i="6" s="1"/>
  <c r="AE200" i="6"/>
  <c r="AD200" i="6"/>
  <c r="AV200" i="6" s="1"/>
  <c r="Z200" i="6"/>
  <c r="AA200" i="6"/>
  <c r="AT200" i="6" s="1"/>
  <c r="W200" i="6"/>
  <c r="Y200" i="6"/>
  <c r="AR200" i="6" s="1"/>
  <c r="X200" i="6"/>
  <c r="AB200" i="6"/>
  <c r="AC200" i="6"/>
  <c r="U200" i="6"/>
  <c r="T200" i="6"/>
  <c r="AO204" i="6"/>
  <c r="BC204" i="6" s="1"/>
  <c r="AG204" i="6"/>
  <c r="AF204" i="6"/>
  <c r="AY204" i="6" s="1"/>
  <c r="AE204" i="6"/>
  <c r="AD204" i="6"/>
  <c r="AV204" i="6" s="1"/>
  <c r="Z204" i="6"/>
  <c r="AC204" i="6"/>
  <c r="X204" i="6"/>
  <c r="AB204" i="6"/>
  <c r="W204" i="6"/>
  <c r="Y204" i="6"/>
  <c r="AR204" i="6" s="1"/>
  <c r="AA204" i="6"/>
  <c r="AT204" i="6" s="1"/>
  <c r="T204" i="6"/>
  <c r="U204" i="6"/>
  <c r="AG194" i="6"/>
  <c r="AO194" i="6"/>
  <c r="BC194" i="6" s="1"/>
  <c r="AF194" i="6"/>
  <c r="AY194" i="6" s="1"/>
  <c r="AE194" i="6"/>
  <c r="AB194" i="6"/>
  <c r="X194" i="6"/>
  <c r="W194" i="6"/>
  <c r="AD194" i="6"/>
  <c r="AV194" i="6" s="1"/>
  <c r="AA194" i="6"/>
  <c r="AT194" i="6" s="1"/>
  <c r="Z194" i="6"/>
  <c r="T194" i="6"/>
  <c r="AK194" i="6" s="1"/>
  <c r="AC194" i="6"/>
  <c r="Y194" i="6"/>
  <c r="AR194" i="6" s="1"/>
  <c r="U194" i="6"/>
  <c r="AO182" i="6"/>
  <c r="BC182" i="6" s="1"/>
  <c r="AG182" i="6"/>
  <c r="AF182" i="6"/>
  <c r="AY182" i="6" s="1"/>
  <c r="AB182" i="6"/>
  <c r="X182" i="6"/>
  <c r="Z182" i="6"/>
  <c r="Y182" i="6"/>
  <c r="AR182" i="6" s="1"/>
  <c r="W182" i="6"/>
  <c r="U182" i="6"/>
  <c r="AE182" i="6"/>
  <c r="AD182" i="6"/>
  <c r="AV182" i="6" s="1"/>
  <c r="AA182" i="6"/>
  <c r="AT182" i="6" s="1"/>
  <c r="AC182" i="6"/>
  <c r="T182" i="6"/>
  <c r="AO188" i="6"/>
  <c r="BC188" i="6" s="1"/>
  <c r="AG188" i="6"/>
  <c r="AF188" i="6"/>
  <c r="AY188" i="6" s="1"/>
  <c r="AE188" i="6"/>
  <c r="AD188" i="6"/>
  <c r="AV188" i="6" s="1"/>
  <c r="Z188" i="6"/>
  <c r="AA188" i="6"/>
  <c r="AT188" i="6" s="1"/>
  <c r="Y188" i="6"/>
  <c r="AR188" i="6" s="1"/>
  <c r="X188" i="6"/>
  <c r="W188" i="6"/>
  <c r="AC188" i="6"/>
  <c r="AB188" i="6"/>
  <c r="U188" i="6"/>
  <c r="T188" i="6"/>
  <c r="AO184" i="6"/>
  <c r="BC184" i="6" s="1"/>
  <c r="AG184" i="6"/>
  <c r="AF184" i="6"/>
  <c r="AY184" i="6" s="1"/>
  <c r="AE184" i="6"/>
  <c r="AD184" i="6"/>
  <c r="AV184" i="6" s="1"/>
  <c r="Z184" i="6"/>
  <c r="AB184" i="6"/>
  <c r="U184" i="6"/>
  <c r="T184" i="6"/>
  <c r="AA184" i="6"/>
  <c r="AT184" i="6" s="1"/>
  <c r="W184" i="6"/>
  <c r="AC184" i="6"/>
  <c r="Y184" i="6"/>
  <c r="AR184" i="6" s="1"/>
  <c r="X184" i="6"/>
  <c r="AO179" i="6"/>
  <c r="BC179" i="6" s="1"/>
  <c r="AG179" i="6"/>
  <c r="AF179" i="6"/>
  <c r="AY179" i="6" s="1"/>
  <c r="AB179" i="6"/>
  <c r="X179" i="6"/>
  <c r="AE179" i="6"/>
  <c r="AC179" i="6"/>
  <c r="W179" i="6"/>
  <c r="AD179" i="6"/>
  <c r="AV179" i="6" s="1"/>
  <c r="AA179" i="6"/>
  <c r="AT179" i="6" s="1"/>
  <c r="U179" i="6"/>
  <c r="Y179" i="6"/>
  <c r="AR179" i="6" s="1"/>
  <c r="Z179" i="6"/>
  <c r="T179" i="6"/>
  <c r="AO172" i="6"/>
  <c r="BC172" i="6" s="1"/>
  <c r="AG172" i="6"/>
  <c r="AF172" i="6"/>
  <c r="AY172" i="6" s="1"/>
  <c r="AE172" i="6"/>
  <c r="AD172" i="6"/>
  <c r="AV172" i="6" s="1"/>
  <c r="Z172" i="6"/>
  <c r="AA172" i="6"/>
  <c r="AT172" i="6" s="1"/>
  <c r="Y172" i="6"/>
  <c r="AR172" i="6" s="1"/>
  <c r="AC172" i="6"/>
  <c r="AB172" i="6"/>
  <c r="W172" i="6"/>
  <c r="X172" i="6"/>
  <c r="U172" i="6"/>
  <c r="T172" i="6"/>
  <c r="AO154" i="6"/>
  <c r="BC154" i="6" s="1"/>
  <c r="AG154" i="6"/>
  <c r="AF154" i="6"/>
  <c r="AY154" i="6" s="1"/>
  <c r="AE154" i="6"/>
  <c r="AB154" i="6"/>
  <c r="X154" i="6"/>
  <c r="W154" i="6"/>
  <c r="AD154" i="6"/>
  <c r="AV154" i="6" s="1"/>
  <c r="AA154" i="6"/>
  <c r="AT154" i="6" s="1"/>
  <c r="Z154" i="6"/>
  <c r="T154" i="6"/>
  <c r="AC154" i="6"/>
  <c r="Y154" i="6"/>
  <c r="AR154" i="6" s="1"/>
  <c r="U154" i="6"/>
  <c r="AO89" i="6"/>
  <c r="BC89" i="6" s="1"/>
  <c r="AG89" i="6"/>
  <c r="AF89" i="6"/>
  <c r="AY89" i="6" s="1"/>
  <c r="AE89" i="6"/>
  <c r="AB89" i="6"/>
  <c r="X89" i="6"/>
  <c r="W89" i="6"/>
  <c r="AD89" i="6"/>
  <c r="AV89" i="6" s="1"/>
  <c r="Y89" i="6"/>
  <c r="AR89" i="6" s="1"/>
  <c r="AC89" i="6"/>
  <c r="T89" i="6"/>
  <c r="Z89" i="6"/>
  <c r="AA89" i="6"/>
  <c r="AT89" i="6" s="1"/>
  <c r="U89" i="6"/>
  <c r="AO148" i="6"/>
  <c r="BC148" i="6" s="1"/>
  <c r="AG148" i="6"/>
  <c r="AF148" i="6"/>
  <c r="AY148" i="6" s="1"/>
  <c r="AE148" i="6"/>
  <c r="AD148" i="6"/>
  <c r="AV148" i="6" s="1"/>
  <c r="Z148" i="6"/>
  <c r="AA148" i="6"/>
  <c r="AT148" i="6" s="1"/>
  <c r="Y148" i="6"/>
  <c r="AR148" i="6" s="1"/>
  <c r="AC148" i="6"/>
  <c r="W148" i="6"/>
  <c r="AB148" i="6"/>
  <c r="X148" i="6"/>
  <c r="U148" i="6"/>
  <c r="T148" i="6"/>
  <c r="AK148" i="6" s="1"/>
  <c r="AG136" i="6"/>
  <c r="AF136" i="6"/>
  <c r="AY136" i="6" s="1"/>
  <c r="AE136" i="6"/>
  <c r="AD136" i="6"/>
  <c r="AV136" i="6" s="1"/>
  <c r="Z136" i="6"/>
  <c r="AB136" i="6"/>
  <c r="U136" i="6"/>
  <c r="T136" i="6"/>
  <c r="AA136" i="6"/>
  <c r="AT136" i="6" s="1"/>
  <c r="AO136" i="6"/>
  <c r="BC136" i="6" s="1"/>
  <c r="X136" i="6"/>
  <c r="AC136" i="6"/>
  <c r="Y136" i="6"/>
  <c r="AR136" i="6" s="1"/>
  <c r="W136" i="6"/>
  <c r="AO79" i="6"/>
  <c r="BC79" i="6" s="1"/>
  <c r="AD79" i="6"/>
  <c r="AV79" i="6" s="1"/>
  <c r="AG79" i="6"/>
  <c r="Z79" i="6"/>
  <c r="AF79" i="6"/>
  <c r="AY79" i="6" s="1"/>
  <c r="AA79" i="6"/>
  <c r="AT79" i="6" s="1"/>
  <c r="W79" i="6"/>
  <c r="AE79" i="6"/>
  <c r="Y79" i="6"/>
  <c r="AR79" i="6" s="1"/>
  <c r="AB79" i="6"/>
  <c r="AC79" i="6"/>
  <c r="X79" i="6"/>
  <c r="U79" i="6"/>
  <c r="T79" i="6"/>
  <c r="AK79" i="6" s="1"/>
  <c r="AO104" i="6"/>
  <c r="BC104" i="6" s="1"/>
  <c r="AD104" i="6"/>
  <c r="AV104" i="6" s="1"/>
  <c r="AG104" i="6"/>
  <c r="AF104" i="6"/>
  <c r="AY104" i="6" s="1"/>
  <c r="AB104" i="6"/>
  <c r="X104" i="6"/>
  <c r="W104" i="6"/>
  <c r="AE104" i="6"/>
  <c r="Y104" i="6"/>
  <c r="AR104" i="6" s="1"/>
  <c r="AC104" i="6"/>
  <c r="T104" i="6"/>
  <c r="AK104" i="6" s="1"/>
  <c r="AA104" i="6"/>
  <c r="AT104" i="6" s="1"/>
  <c r="Z104" i="6"/>
  <c r="U104" i="6"/>
  <c r="AD125" i="6"/>
  <c r="AV125" i="6" s="1"/>
  <c r="AG125" i="6"/>
  <c r="AO125" i="6"/>
  <c r="BC125" i="6" s="1"/>
  <c r="AF125" i="6"/>
  <c r="AY125" i="6" s="1"/>
  <c r="AB125" i="6"/>
  <c r="X125" i="6"/>
  <c r="W125" i="6"/>
  <c r="AE125" i="6"/>
  <c r="Y125" i="6"/>
  <c r="AR125" i="6" s="1"/>
  <c r="AC125" i="6"/>
  <c r="T125" i="6"/>
  <c r="AK125" i="6" s="1"/>
  <c r="Z125" i="6"/>
  <c r="AA125" i="6"/>
  <c r="AT125" i="6" s="1"/>
  <c r="U125" i="6"/>
  <c r="AO95" i="6"/>
  <c r="BC95" i="6" s="1"/>
  <c r="AD95" i="6"/>
  <c r="AV95" i="6" s="1"/>
  <c r="AG95" i="6"/>
  <c r="Z95" i="6"/>
  <c r="Y95" i="6"/>
  <c r="AR95" i="6" s="1"/>
  <c r="U95" i="6"/>
  <c r="T95" i="6"/>
  <c r="AK95" i="6" s="1"/>
  <c r="AC95" i="6"/>
  <c r="X95" i="6"/>
  <c r="AF95" i="6"/>
  <c r="AY95" i="6" s="1"/>
  <c r="AE95" i="6"/>
  <c r="AA95" i="6"/>
  <c r="AT95" i="6" s="1"/>
  <c r="W95" i="6"/>
  <c r="AB95" i="6"/>
  <c r="AO98" i="6"/>
  <c r="BC98" i="6" s="1"/>
  <c r="AD98" i="6"/>
  <c r="AV98" i="6" s="1"/>
  <c r="AG98" i="6"/>
  <c r="Z98" i="6"/>
  <c r="AB98" i="6"/>
  <c r="U98" i="6"/>
  <c r="T98" i="6"/>
  <c r="AK98" i="6" s="1"/>
  <c r="AA98" i="6"/>
  <c r="AT98" i="6" s="1"/>
  <c r="AF98" i="6"/>
  <c r="AY98" i="6" s="1"/>
  <c r="AE98" i="6"/>
  <c r="X98" i="6"/>
  <c r="AC98" i="6"/>
  <c r="Y98" i="6"/>
  <c r="AR98" i="6" s="1"/>
  <c r="W98" i="6"/>
  <c r="AO152" i="6"/>
  <c r="BC152" i="6" s="1"/>
  <c r="AD152" i="6"/>
  <c r="AV152" i="6" s="1"/>
  <c r="AG152" i="6"/>
  <c r="Z152" i="6"/>
  <c r="AB152" i="6"/>
  <c r="U152" i="6"/>
  <c r="T152" i="6"/>
  <c r="AK152" i="6" s="1"/>
  <c r="AA152" i="6"/>
  <c r="AT152" i="6" s="1"/>
  <c r="W152" i="6"/>
  <c r="AF152" i="6"/>
  <c r="AY152" i="6" s="1"/>
  <c r="AE152" i="6"/>
  <c r="AC152" i="6"/>
  <c r="Y152" i="6"/>
  <c r="AR152" i="6" s="1"/>
  <c r="X152" i="6"/>
  <c r="AO127" i="6"/>
  <c r="BC127" i="6" s="1"/>
  <c r="AD127" i="6"/>
  <c r="AV127" i="6" s="1"/>
  <c r="AG127" i="6"/>
  <c r="Z127" i="6"/>
  <c r="AB127" i="6"/>
  <c r="U127" i="6"/>
  <c r="T127" i="6"/>
  <c r="AK127" i="6" s="1"/>
  <c r="AA127" i="6"/>
  <c r="AT127" i="6" s="1"/>
  <c r="AF127" i="6"/>
  <c r="AY127" i="6" s="1"/>
  <c r="AE127" i="6"/>
  <c r="X127" i="6"/>
  <c r="AC127" i="6"/>
  <c r="Y127" i="6"/>
  <c r="AR127" i="6" s="1"/>
  <c r="W127" i="6"/>
  <c r="AO100" i="6"/>
  <c r="BC100" i="6" s="1"/>
  <c r="AD100" i="6"/>
  <c r="AV100" i="6" s="1"/>
  <c r="AG100" i="6"/>
  <c r="Z100" i="6"/>
  <c r="AB100" i="6"/>
  <c r="U100" i="6"/>
  <c r="T100" i="6"/>
  <c r="AK100" i="6" s="1"/>
  <c r="AA100" i="6"/>
  <c r="AT100" i="6" s="1"/>
  <c r="W100" i="6"/>
  <c r="AF100" i="6"/>
  <c r="AY100" i="6" s="1"/>
  <c r="AE100" i="6"/>
  <c r="AC100" i="6"/>
  <c r="Y100" i="6"/>
  <c r="AR100" i="6" s="1"/>
  <c r="X100" i="6"/>
  <c r="AO123" i="6"/>
  <c r="BC123" i="6" s="1"/>
  <c r="AD123" i="6"/>
  <c r="AV123" i="6" s="1"/>
  <c r="AG123" i="6"/>
  <c r="Z123" i="6"/>
  <c r="Y123" i="6"/>
  <c r="AR123" i="6" s="1"/>
  <c r="W123" i="6"/>
  <c r="U123" i="6"/>
  <c r="T123" i="6"/>
  <c r="AK123" i="6" s="1"/>
  <c r="AC123" i="6"/>
  <c r="X123" i="6"/>
  <c r="AF123" i="6"/>
  <c r="AY123" i="6" s="1"/>
  <c r="AE123" i="6"/>
  <c r="AA123" i="6"/>
  <c r="AT123" i="6" s="1"/>
  <c r="AB123" i="6"/>
  <c r="AO161" i="6"/>
  <c r="BC161" i="6" s="1"/>
  <c r="AD161" i="6"/>
  <c r="AV161" i="6" s="1"/>
  <c r="AG161" i="6"/>
  <c r="AF161" i="6"/>
  <c r="AY161" i="6" s="1"/>
  <c r="AB161" i="6"/>
  <c r="X161" i="6"/>
  <c r="AE161" i="6"/>
  <c r="AC161" i="6"/>
  <c r="AA161" i="6"/>
  <c r="AT161" i="6" s="1"/>
  <c r="U161" i="6"/>
  <c r="Y161" i="6"/>
  <c r="AR161" i="6" s="1"/>
  <c r="Z161" i="6"/>
  <c r="W161" i="6"/>
  <c r="T161" i="6"/>
  <c r="AK161" i="6" s="1"/>
  <c r="AO140" i="6"/>
  <c r="BC140" i="6" s="1"/>
  <c r="AD140" i="6"/>
  <c r="AV140" i="6" s="1"/>
  <c r="AG140" i="6"/>
  <c r="AF140" i="6"/>
  <c r="AY140" i="6" s="1"/>
  <c r="AB140" i="6"/>
  <c r="X140" i="6"/>
  <c r="AE140" i="6"/>
  <c r="AC140" i="6"/>
  <c r="AA140" i="6"/>
  <c r="AT140" i="6" s="1"/>
  <c r="U140" i="6"/>
  <c r="Y140" i="6"/>
  <c r="AR140" i="6" s="1"/>
  <c r="Z140" i="6"/>
  <c r="W140" i="6"/>
  <c r="T140" i="6"/>
  <c r="AK140" i="6" s="1"/>
  <c r="AO142" i="6"/>
  <c r="BC142" i="6" s="1"/>
  <c r="AD142" i="6"/>
  <c r="AV142" i="6" s="1"/>
  <c r="AG142" i="6"/>
  <c r="Z142" i="6"/>
  <c r="AB142" i="6"/>
  <c r="U142" i="6"/>
  <c r="T142" i="6"/>
  <c r="AK142" i="6" s="1"/>
  <c r="AA142" i="6"/>
  <c r="AT142" i="6" s="1"/>
  <c r="W142" i="6"/>
  <c r="AF142" i="6"/>
  <c r="AY142" i="6" s="1"/>
  <c r="AE142" i="6"/>
  <c r="AC142" i="6"/>
  <c r="Y142" i="6"/>
  <c r="AR142" i="6" s="1"/>
  <c r="X142" i="6"/>
  <c r="AD168" i="6"/>
  <c r="AV168" i="6" s="1"/>
  <c r="AG168" i="6"/>
  <c r="AF168" i="6"/>
  <c r="AY168" i="6" s="1"/>
  <c r="AB168" i="6"/>
  <c r="X168" i="6"/>
  <c r="W168" i="6"/>
  <c r="AO168" i="6"/>
  <c r="BC168" i="6" s="1"/>
  <c r="AE168" i="6"/>
  <c r="AA168" i="6"/>
  <c r="AT168" i="6" s="1"/>
  <c r="Z168" i="6"/>
  <c r="T168" i="6"/>
  <c r="AK168" i="6" s="1"/>
  <c r="AC168" i="6"/>
  <c r="Y168" i="6"/>
  <c r="AR168" i="6" s="1"/>
  <c r="U168" i="6"/>
  <c r="AO166" i="6"/>
  <c r="BC166" i="6" s="1"/>
  <c r="AD166" i="6"/>
  <c r="AV166" i="6" s="1"/>
  <c r="AG166" i="6"/>
  <c r="AF166" i="6"/>
  <c r="AY166" i="6" s="1"/>
  <c r="AB166" i="6"/>
  <c r="X166" i="6"/>
  <c r="AE166" i="6"/>
  <c r="Z166" i="6"/>
  <c r="Y166" i="6"/>
  <c r="AR166" i="6" s="1"/>
  <c r="U166" i="6"/>
  <c r="AC166" i="6"/>
  <c r="AA166" i="6"/>
  <c r="AT166" i="6" s="1"/>
  <c r="W166" i="6"/>
  <c r="T166" i="6"/>
  <c r="AK166" i="6" s="1"/>
  <c r="AO82" i="6"/>
  <c r="BC82" i="6" s="1"/>
  <c r="AD82" i="6"/>
  <c r="AV82" i="6" s="1"/>
  <c r="AG82" i="6"/>
  <c r="AF82" i="6"/>
  <c r="AY82" i="6" s="1"/>
  <c r="AB82" i="6"/>
  <c r="X82" i="6"/>
  <c r="W82" i="6"/>
  <c r="AE82" i="6"/>
  <c r="Y82" i="6"/>
  <c r="AR82" i="6" s="1"/>
  <c r="AC82" i="6"/>
  <c r="T82" i="6"/>
  <c r="AK82" i="6" s="1"/>
  <c r="Z82" i="6"/>
  <c r="AA82" i="6"/>
  <c r="AT82" i="6" s="1"/>
  <c r="U82" i="6"/>
  <c r="AO80" i="6"/>
  <c r="BC80" i="6" s="1"/>
  <c r="AD80" i="6"/>
  <c r="AV80" i="6" s="1"/>
  <c r="AG80" i="6"/>
  <c r="AF80" i="6"/>
  <c r="AY80" i="6" s="1"/>
  <c r="AB80" i="6"/>
  <c r="X80" i="6"/>
  <c r="AE80" i="6"/>
  <c r="AC80" i="6"/>
  <c r="AA80" i="6"/>
  <c r="AT80" i="6" s="1"/>
  <c r="U80" i="6"/>
  <c r="Y80" i="6"/>
  <c r="AR80" i="6" s="1"/>
  <c r="W80" i="6"/>
  <c r="Z80" i="6"/>
  <c r="T80" i="6"/>
  <c r="AK80" i="6" s="1"/>
  <c r="AO97" i="6"/>
  <c r="BC97" i="6" s="1"/>
  <c r="AD97" i="6"/>
  <c r="AV97" i="6" s="1"/>
  <c r="AG97" i="6"/>
  <c r="Z97" i="6"/>
  <c r="AF97" i="6"/>
  <c r="AY97" i="6" s="1"/>
  <c r="AC97" i="6"/>
  <c r="X97" i="6"/>
  <c r="AE97" i="6"/>
  <c r="AB97" i="6"/>
  <c r="AA97" i="6"/>
  <c r="AT97" i="6" s="1"/>
  <c r="W97" i="6"/>
  <c r="Y97" i="6"/>
  <c r="AR97" i="6" s="1"/>
  <c r="T97" i="6"/>
  <c r="AK97" i="6" s="1"/>
  <c r="U97" i="6"/>
  <c r="AO111" i="6"/>
  <c r="BC111" i="6" s="1"/>
  <c r="AD111" i="6"/>
  <c r="AV111" i="6" s="1"/>
  <c r="AG111" i="6"/>
  <c r="AF111" i="6"/>
  <c r="AY111" i="6" s="1"/>
  <c r="AB111" i="6"/>
  <c r="X111" i="6"/>
  <c r="AE111" i="6"/>
  <c r="AC111" i="6"/>
  <c r="W111" i="6"/>
  <c r="AA111" i="6"/>
  <c r="AT111" i="6" s="1"/>
  <c r="U111" i="6"/>
  <c r="Z111" i="6"/>
  <c r="Y111" i="6"/>
  <c r="AR111" i="6" s="1"/>
  <c r="T111" i="6"/>
  <c r="AK111" i="6" s="1"/>
  <c r="AO101" i="6"/>
  <c r="BC101" i="6" s="1"/>
  <c r="AD101" i="6"/>
  <c r="AV101" i="6" s="1"/>
  <c r="AG101" i="6"/>
  <c r="Z101" i="6"/>
  <c r="AF101" i="6"/>
  <c r="AY101" i="6" s="1"/>
  <c r="AA101" i="6"/>
  <c r="AT101" i="6" s="1"/>
  <c r="W101" i="6"/>
  <c r="AE101" i="6"/>
  <c r="Y101" i="6"/>
  <c r="AR101" i="6" s="1"/>
  <c r="AB101" i="6"/>
  <c r="AC101" i="6"/>
  <c r="X101" i="6"/>
  <c r="U101" i="6"/>
  <c r="T101" i="6"/>
  <c r="AK101" i="6" s="1"/>
  <c r="AO84" i="6"/>
  <c r="BC84" i="6" s="1"/>
  <c r="AD84" i="6"/>
  <c r="AV84" i="6" s="1"/>
  <c r="AG84" i="6"/>
  <c r="AF84" i="6"/>
  <c r="AY84" i="6" s="1"/>
  <c r="AB84" i="6"/>
  <c r="X84" i="6"/>
  <c r="W84" i="6"/>
  <c r="AE84" i="6"/>
  <c r="AA84" i="6"/>
  <c r="AT84" i="6" s="1"/>
  <c r="Z84" i="6"/>
  <c r="T84" i="6"/>
  <c r="AK84" i="6" s="1"/>
  <c r="AC84" i="6"/>
  <c r="Y84" i="6"/>
  <c r="AR84" i="6" s="1"/>
  <c r="U84" i="6"/>
  <c r="AO72" i="6"/>
  <c r="BC72" i="6" s="1"/>
  <c r="AD72" i="6"/>
  <c r="AV72" i="6" s="1"/>
  <c r="AG72" i="6"/>
  <c r="AF72" i="6"/>
  <c r="AY72" i="6" s="1"/>
  <c r="AB72" i="6"/>
  <c r="X72" i="6"/>
  <c r="W72" i="6"/>
  <c r="AE72" i="6"/>
  <c r="Y72" i="6"/>
  <c r="AR72" i="6" s="1"/>
  <c r="AC72" i="6"/>
  <c r="T72" i="6"/>
  <c r="AK72" i="6" s="1"/>
  <c r="AA72" i="6"/>
  <c r="AT72" i="6" s="1"/>
  <c r="Z72" i="6"/>
  <c r="U72" i="6"/>
  <c r="AO64" i="6"/>
  <c r="BC64" i="6" s="1"/>
  <c r="AD64" i="6"/>
  <c r="AV64" i="6" s="1"/>
  <c r="AG64" i="6"/>
  <c r="AF64" i="6"/>
  <c r="AY64" i="6" s="1"/>
  <c r="AB64" i="6"/>
  <c r="X64" i="6"/>
  <c r="W64" i="6"/>
  <c r="AE64" i="6"/>
  <c r="AA64" i="6"/>
  <c r="AT64" i="6" s="1"/>
  <c r="Z64" i="6"/>
  <c r="T64" i="6"/>
  <c r="AK64" i="6" s="1"/>
  <c r="Y64" i="6"/>
  <c r="AR64" i="6" s="1"/>
  <c r="AC64" i="6"/>
  <c r="U64" i="6"/>
  <c r="AO62" i="6"/>
  <c r="BC62" i="6" s="1"/>
  <c r="AD62" i="6"/>
  <c r="AV62" i="6" s="1"/>
  <c r="AG62" i="6"/>
  <c r="Z62" i="6"/>
  <c r="Y62" i="6"/>
  <c r="AR62" i="6" s="1"/>
  <c r="W62" i="6"/>
  <c r="U62" i="6"/>
  <c r="T62" i="6"/>
  <c r="AK62" i="6" s="1"/>
  <c r="AC62" i="6"/>
  <c r="X62" i="6"/>
  <c r="AF62" i="6"/>
  <c r="AY62" i="6" s="1"/>
  <c r="AE62" i="6"/>
  <c r="AA62" i="6"/>
  <c r="AT62" i="6" s="1"/>
  <c r="AB62" i="6"/>
  <c r="AD58" i="6"/>
  <c r="AV58" i="6" s="1"/>
  <c r="AG58" i="6"/>
  <c r="Z58" i="6"/>
  <c r="AB58" i="6"/>
  <c r="U58" i="6"/>
  <c r="T58" i="6"/>
  <c r="AK58" i="6" s="1"/>
  <c r="AO58" i="6"/>
  <c r="BC58" i="6" s="1"/>
  <c r="AA58" i="6"/>
  <c r="AT58" i="6" s="1"/>
  <c r="AF58" i="6"/>
  <c r="AY58" i="6" s="1"/>
  <c r="AE58" i="6"/>
  <c r="X58" i="6"/>
  <c r="W58" i="6"/>
  <c r="AC58" i="6"/>
  <c r="Y58" i="6"/>
  <c r="AR58" i="6" s="1"/>
  <c r="AO54" i="6"/>
  <c r="BC54" i="6" s="1"/>
  <c r="AD54" i="6"/>
  <c r="AV54" i="6" s="1"/>
  <c r="AG54" i="6"/>
  <c r="AF54" i="6"/>
  <c r="AY54" i="6" s="1"/>
  <c r="AB54" i="6"/>
  <c r="X54" i="6"/>
  <c r="W54" i="6"/>
  <c r="AE54" i="6"/>
  <c r="Y54" i="6"/>
  <c r="AR54" i="6" s="1"/>
  <c r="AC54" i="6"/>
  <c r="T54" i="6"/>
  <c r="AK54" i="6" s="1"/>
  <c r="Z54" i="6"/>
  <c r="AA54" i="6"/>
  <c r="AT54" i="6" s="1"/>
  <c r="U54" i="6"/>
  <c r="AO51" i="6"/>
  <c r="AD51" i="6"/>
  <c r="AV51" i="6" s="1"/>
  <c r="AG51" i="6"/>
  <c r="AF51" i="6"/>
  <c r="AY51" i="6" s="1"/>
  <c r="AB51" i="6"/>
  <c r="X51" i="6"/>
  <c r="W51" i="6"/>
  <c r="AE51" i="6"/>
  <c r="Y51" i="6"/>
  <c r="AR51" i="6" s="1"/>
  <c r="AC51" i="6"/>
  <c r="T51" i="6"/>
  <c r="AK51" i="6" s="1"/>
  <c r="AA51" i="6"/>
  <c r="AT51" i="6" s="1"/>
  <c r="Z51" i="6"/>
  <c r="U51" i="6"/>
  <c r="AO55" i="6"/>
  <c r="AD55" i="6"/>
  <c r="AV55" i="6" s="1"/>
  <c r="AG55" i="6"/>
  <c r="AF55" i="6"/>
  <c r="AY55" i="6" s="1"/>
  <c r="AB55" i="6"/>
  <c r="X55" i="6"/>
  <c r="AE55" i="6"/>
  <c r="AC55" i="6"/>
  <c r="AA55" i="6"/>
  <c r="AT55" i="6" s="1"/>
  <c r="U55" i="6"/>
  <c r="Z55" i="6"/>
  <c r="W55" i="6"/>
  <c r="Y55" i="6"/>
  <c r="AR55" i="6" s="1"/>
  <c r="T55" i="6"/>
  <c r="AK55" i="6" s="1"/>
  <c r="AD46" i="6"/>
  <c r="AV46" i="6" s="1"/>
  <c r="AO46" i="6"/>
  <c r="AG46" i="6"/>
  <c r="AF46" i="6"/>
  <c r="AY46" i="6" s="1"/>
  <c r="AB46" i="6"/>
  <c r="X46" i="6"/>
  <c r="W46" i="6"/>
  <c r="AE46" i="6"/>
  <c r="AA46" i="6"/>
  <c r="AT46" i="6" s="1"/>
  <c r="Z46" i="6"/>
  <c r="T46" i="6"/>
  <c r="AK46" i="6" s="1"/>
  <c r="AC46" i="6"/>
  <c r="Y46" i="6"/>
  <c r="AR46" i="6" s="1"/>
  <c r="U46" i="6"/>
  <c r="AO36" i="6"/>
  <c r="AD36" i="6"/>
  <c r="AV36" i="6" s="1"/>
  <c r="AG36" i="6"/>
  <c r="Z36" i="6"/>
  <c r="AF36" i="6"/>
  <c r="AY36" i="6" s="1"/>
  <c r="AC36" i="6"/>
  <c r="X36" i="6"/>
  <c r="AE36" i="6"/>
  <c r="AB36" i="6"/>
  <c r="W36" i="6"/>
  <c r="AA36" i="6"/>
  <c r="AT36" i="6" s="1"/>
  <c r="Y36" i="6"/>
  <c r="AR36" i="6" s="1"/>
  <c r="T36" i="6"/>
  <c r="AK36" i="6" s="1"/>
  <c r="U36" i="6"/>
  <c r="AO40" i="6"/>
  <c r="BC40" i="6" s="1"/>
  <c r="AD40" i="6"/>
  <c r="AV40" i="6" s="1"/>
  <c r="AG40" i="6"/>
  <c r="AF40" i="6"/>
  <c r="AY40" i="6" s="1"/>
  <c r="AB40" i="6"/>
  <c r="X40" i="6"/>
  <c r="W40" i="6"/>
  <c r="AE40" i="6"/>
  <c r="AA40" i="6"/>
  <c r="AT40" i="6" s="1"/>
  <c r="AM40" i="6"/>
  <c r="Z40" i="6"/>
  <c r="T40" i="6"/>
  <c r="AK40" i="6" s="1"/>
  <c r="Y40" i="6"/>
  <c r="AR40" i="6" s="1"/>
  <c r="AC40" i="6"/>
  <c r="U40" i="6"/>
  <c r="AO35" i="6"/>
  <c r="AD35" i="6"/>
  <c r="AV35" i="6" s="1"/>
  <c r="AG35" i="6"/>
  <c r="AF35" i="6"/>
  <c r="AY35" i="6" s="1"/>
  <c r="AB35" i="6"/>
  <c r="X35" i="6"/>
  <c r="AE35" i="6"/>
  <c r="Z35" i="6"/>
  <c r="Y35" i="6"/>
  <c r="AR35" i="6" s="1"/>
  <c r="W35" i="6"/>
  <c r="U35" i="6"/>
  <c r="AC35" i="6"/>
  <c r="AA35" i="6"/>
  <c r="AT35" i="6" s="1"/>
  <c r="T35" i="6"/>
  <c r="AK35" i="6" s="1"/>
  <c r="AO31" i="6"/>
  <c r="AD31" i="6"/>
  <c r="AV31" i="6" s="1"/>
  <c r="AG31" i="6"/>
  <c r="Z31" i="6"/>
  <c r="AB31" i="6"/>
  <c r="U31" i="6"/>
  <c r="T31" i="6"/>
  <c r="AK31" i="6" s="1"/>
  <c r="AA31" i="6"/>
  <c r="AT31" i="6" s="1"/>
  <c r="AF31" i="6"/>
  <c r="AY31" i="6" s="1"/>
  <c r="AE31" i="6"/>
  <c r="Y31" i="6"/>
  <c r="AR31" i="6" s="1"/>
  <c r="X31" i="6"/>
  <c r="W31" i="6"/>
  <c r="AC31" i="6"/>
  <c r="AO29" i="6"/>
  <c r="BC29" i="6" s="1"/>
  <c r="AD29" i="6"/>
  <c r="AV29" i="6" s="1"/>
  <c r="AG29" i="6"/>
  <c r="Z29" i="6"/>
  <c r="Y29" i="6"/>
  <c r="AR29" i="6" s="1"/>
  <c r="U29" i="6"/>
  <c r="T29" i="6"/>
  <c r="AK29" i="6" s="1"/>
  <c r="AC29" i="6"/>
  <c r="X29" i="6"/>
  <c r="AF29" i="6"/>
  <c r="AY29" i="6" s="1"/>
  <c r="AE29" i="6"/>
  <c r="AB29" i="6"/>
  <c r="AA29" i="6"/>
  <c r="AT29" i="6" s="1"/>
  <c r="W29" i="6"/>
  <c r="AO21" i="6"/>
  <c r="AD21" i="6"/>
  <c r="AV21" i="6" s="1"/>
  <c r="AG21" i="6"/>
  <c r="Z21" i="6"/>
  <c r="AF21" i="6"/>
  <c r="AY21" i="6" s="1"/>
  <c r="AA21" i="6"/>
  <c r="AT21" i="6" s="1"/>
  <c r="W21" i="6"/>
  <c r="AE21" i="6"/>
  <c r="Y21" i="6"/>
  <c r="AR21" i="6" s="1"/>
  <c r="AC21" i="6"/>
  <c r="AB21" i="6"/>
  <c r="X21" i="6"/>
  <c r="U21" i="6"/>
  <c r="T21" i="6"/>
  <c r="AK21" i="6" s="1"/>
  <c r="AO19" i="6"/>
  <c r="AD19" i="6"/>
  <c r="AV19" i="6" s="1"/>
  <c r="AG19" i="6"/>
  <c r="Z19" i="6"/>
  <c r="Y19" i="6"/>
  <c r="AR19" i="6" s="1"/>
  <c r="W19" i="6"/>
  <c r="U19" i="6"/>
  <c r="T19" i="6"/>
  <c r="AK19" i="6" s="1"/>
  <c r="AC19" i="6"/>
  <c r="X19" i="6"/>
  <c r="AF19" i="6"/>
  <c r="AY19" i="6" s="1"/>
  <c r="AE19" i="6"/>
  <c r="AB19" i="6"/>
  <c r="AA19" i="6"/>
  <c r="AT19" i="6" s="1"/>
  <c r="AO13" i="6"/>
  <c r="AD13" i="6"/>
  <c r="AV13" i="6" s="1"/>
  <c r="AG13" i="6"/>
  <c r="Z13" i="6"/>
  <c r="AB13" i="6"/>
  <c r="U13" i="6"/>
  <c r="T13" i="6"/>
  <c r="AK13" i="6" s="1"/>
  <c r="AA13" i="6"/>
  <c r="AT13" i="6" s="1"/>
  <c r="AF13" i="6"/>
  <c r="AY13" i="6" s="1"/>
  <c r="AE13" i="6"/>
  <c r="Y13" i="6"/>
  <c r="AR13" i="6" s="1"/>
  <c r="X13" i="6"/>
  <c r="AC13" i="6"/>
  <c r="W13" i="6"/>
  <c r="AO8" i="6"/>
  <c r="AD8" i="6"/>
  <c r="AV8" i="6" s="1"/>
  <c r="AG8" i="6"/>
  <c r="Z8" i="6"/>
  <c r="Y8" i="6"/>
  <c r="AR8" i="6" s="1"/>
  <c r="U8" i="6"/>
  <c r="T8" i="6"/>
  <c r="AK8" i="6" s="1"/>
  <c r="AC8" i="6"/>
  <c r="X8" i="6"/>
  <c r="AF8" i="6"/>
  <c r="AY8" i="6" s="1"/>
  <c r="AE8" i="6"/>
  <c r="AB8" i="6"/>
  <c r="AA8" i="6"/>
  <c r="AT8" i="6" s="1"/>
  <c r="W8" i="6"/>
  <c r="P5" i="6"/>
  <c r="R8" i="7"/>
  <c r="AN253" i="6"/>
  <c r="AN235" i="6"/>
  <c r="AN243" i="6"/>
  <c r="BC41" i="6"/>
  <c r="AV267" i="6"/>
  <c r="AV169" i="6"/>
  <c r="AK242" i="6"/>
  <c r="AR268" i="6"/>
  <c r="BC259" i="6"/>
  <c r="BC236" i="6"/>
  <c r="AR215" i="6"/>
  <c r="AR222" i="6"/>
  <c r="AR178" i="6"/>
  <c r="AR187" i="6"/>
  <c r="AR141" i="6"/>
  <c r="AR32" i="6"/>
  <c r="AR271" i="6"/>
  <c r="C33" i="8"/>
  <c r="C5" i="8"/>
  <c r="A7" i="14"/>
  <c r="A11" i="14"/>
  <c r="A13" i="14"/>
  <c r="A15" i="14"/>
  <c r="C10" i="8"/>
  <c r="C14" i="8"/>
  <c r="C18" i="8"/>
  <c r="C26" i="8"/>
  <c r="C34" i="8"/>
  <c r="C13" i="8"/>
  <c r="C25" i="8"/>
  <c r="C28" i="8"/>
  <c r="C30" i="8"/>
  <c r="C6" i="8"/>
  <c r="C22" i="8"/>
  <c r="C35" i="8"/>
  <c r="C7" i="8"/>
  <c r="C11" i="8"/>
  <c r="C15" i="8"/>
  <c r="C19" i="8"/>
  <c r="C23" i="8"/>
  <c r="C27" i="8"/>
  <c r="C31" i="8"/>
  <c r="C9" i="8"/>
  <c r="C17" i="8"/>
  <c r="C21" i="8"/>
  <c r="A5" i="14"/>
  <c r="A9" i="14"/>
  <c r="A17" i="14"/>
  <c r="C29" i="8"/>
  <c r="C4" i="8"/>
  <c r="C8" i="8"/>
  <c r="C12" i="8"/>
  <c r="C16" i="8"/>
  <c r="C20" i="8"/>
  <c r="C24" i="8"/>
  <c r="C32" i="8"/>
  <c r="A6" i="14"/>
  <c r="A10" i="14"/>
  <c r="A18" i="14"/>
  <c r="A8" i="14"/>
  <c r="A12" i="14"/>
  <c r="A14" i="14"/>
  <c r="A16" i="14"/>
  <c r="BC33" i="6" l="1"/>
  <c r="BC23" i="6"/>
  <c r="BC32" i="6"/>
  <c r="BC38" i="6"/>
  <c r="BC13" i="6"/>
  <c r="BC9" i="6"/>
  <c r="BC65" i="6"/>
  <c r="R27" i="14"/>
  <c r="Q27" i="14"/>
  <c r="Q28" i="14"/>
  <c r="R28" i="14"/>
  <c r="Q26" i="14"/>
  <c r="R25" i="14"/>
  <c r="Q25" i="14"/>
  <c r="R26" i="14"/>
  <c r="R24" i="14"/>
  <c r="Q24" i="14"/>
  <c r="R23" i="14"/>
  <c r="Q23" i="14"/>
  <c r="R18" i="14"/>
  <c r="Q13" i="14"/>
  <c r="Q18" i="14"/>
  <c r="Q15" i="14"/>
  <c r="Q20" i="14"/>
  <c r="R20" i="14"/>
  <c r="R15" i="14"/>
  <c r="R6" i="14"/>
  <c r="R13" i="14"/>
  <c r="Q22" i="14"/>
  <c r="R17" i="14"/>
  <c r="R8" i="14"/>
  <c r="Q17" i="14"/>
  <c r="Q12" i="14"/>
  <c r="Q19" i="14"/>
  <c r="Q6" i="14"/>
  <c r="R19" i="14"/>
  <c r="R10" i="14"/>
  <c r="R5" i="14"/>
  <c r="Q21" i="14"/>
  <c r="R12" i="14"/>
  <c r="R7" i="14"/>
  <c r="R22" i="14"/>
  <c r="Q11" i="14"/>
  <c r="Q10" i="14"/>
  <c r="Q5" i="14"/>
  <c r="R9" i="14"/>
  <c r="Q8" i="14"/>
  <c r="Q14" i="14"/>
  <c r="R11" i="14"/>
  <c r="Q16" i="14"/>
  <c r="R21" i="14"/>
  <c r="Q9" i="14"/>
  <c r="R16" i="14"/>
  <c r="R14" i="14"/>
  <c r="Q7" i="14"/>
  <c r="AP52" i="6"/>
  <c r="BC37" i="6"/>
  <c r="BC51" i="6"/>
  <c r="BC35" i="6"/>
  <c r="BC21" i="6"/>
  <c r="AN197" i="6"/>
  <c r="AN232" i="6"/>
  <c r="AN252" i="6"/>
  <c r="AN244" i="6"/>
  <c r="BC53" i="6"/>
  <c r="BC20" i="6"/>
  <c r="BC27" i="6"/>
  <c r="BC46" i="6"/>
  <c r="BC19" i="6"/>
  <c r="BC48" i="6"/>
  <c r="BC31" i="6"/>
  <c r="BC6" i="6"/>
  <c r="AN267" i="6"/>
  <c r="AN190" i="6"/>
  <c r="AN212" i="6"/>
  <c r="AN236" i="6"/>
  <c r="AN208" i="6"/>
  <c r="AN258" i="6"/>
  <c r="AN181" i="6"/>
  <c r="AN224" i="6"/>
  <c r="AN187" i="6"/>
  <c r="AN196" i="6"/>
  <c r="AN230" i="6"/>
  <c r="AN231" i="6"/>
  <c r="AN184" i="6"/>
  <c r="AN186" i="6"/>
  <c r="AN173" i="6"/>
  <c r="AN179" i="6"/>
  <c r="AN264" i="6"/>
  <c r="AN194" i="6"/>
  <c r="AN201" i="6"/>
  <c r="AN193" i="6"/>
  <c r="AN209" i="6"/>
  <c r="AN246" i="6"/>
  <c r="AN200" i="6"/>
  <c r="AN214" i="6"/>
  <c r="AN239" i="6"/>
  <c r="AN241" i="6"/>
  <c r="AN269" i="6"/>
  <c r="AN247" i="6"/>
  <c r="AN263" i="6"/>
  <c r="AN265" i="6"/>
  <c r="AN169" i="6"/>
  <c r="AN268" i="6"/>
  <c r="AN192" i="6"/>
  <c r="AN204" i="6"/>
  <c r="AN237" i="6"/>
  <c r="AN182" i="6"/>
  <c r="AN225" i="6"/>
  <c r="AN222" i="6"/>
  <c r="AN272" i="6"/>
  <c r="AN185" i="6"/>
  <c r="AN219" i="6"/>
  <c r="AN248" i="6"/>
  <c r="AN257" i="6"/>
  <c r="AN233" i="6"/>
  <c r="AN238" i="6"/>
  <c r="AN242" i="6"/>
  <c r="AN266" i="6"/>
  <c r="AN270" i="6"/>
  <c r="AN211" i="6"/>
  <c r="AN198" i="6"/>
  <c r="AN234" i="6"/>
  <c r="AN178" i="6"/>
  <c r="AN210" i="6"/>
  <c r="M17" i="8"/>
  <c r="L17" i="8"/>
  <c r="K17" i="8"/>
  <c r="J17" i="8"/>
  <c r="M34" i="8"/>
  <c r="L34" i="8"/>
  <c r="K34" i="8"/>
  <c r="J34" i="8"/>
  <c r="M23" i="8"/>
  <c r="L23" i="8"/>
  <c r="K23" i="8"/>
  <c r="J23" i="8"/>
  <c r="M10" i="8"/>
  <c r="L10" i="8"/>
  <c r="K10" i="8"/>
  <c r="J10" i="8"/>
  <c r="M20" i="8"/>
  <c r="L20" i="8"/>
  <c r="K20" i="8"/>
  <c r="J20" i="8"/>
  <c r="M4" i="8"/>
  <c r="L4" i="8"/>
  <c r="K4" i="8"/>
  <c r="J4" i="8"/>
  <c r="M9" i="8"/>
  <c r="L9" i="8"/>
  <c r="K9" i="8"/>
  <c r="J9" i="8"/>
  <c r="M19" i="8"/>
  <c r="L19" i="8"/>
  <c r="K19" i="8"/>
  <c r="J19" i="8"/>
  <c r="M35" i="8"/>
  <c r="L35" i="8"/>
  <c r="K35" i="8"/>
  <c r="J35" i="8"/>
  <c r="M28" i="8"/>
  <c r="L28" i="8"/>
  <c r="K28" i="8"/>
  <c r="J28" i="8"/>
  <c r="M26" i="8"/>
  <c r="L26" i="8"/>
  <c r="K26" i="8"/>
  <c r="J26" i="8"/>
  <c r="M8" i="8"/>
  <c r="L8" i="8"/>
  <c r="K8" i="8"/>
  <c r="J8" i="8"/>
  <c r="M7" i="8"/>
  <c r="L7" i="8"/>
  <c r="K7" i="8"/>
  <c r="J7" i="8"/>
  <c r="M5" i="8"/>
  <c r="L5" i="8"/>
  <c r="K5" i="8"/>
  <c r="J5" i="8"/>
  <c r="M16" i="8"/>
  <c r="L16" i="8"/>
  <c r="K16" i="8"/>
  <c r="J16" i="8"/>
  <c r="M29" i="8"/>
  <c r="L29" i="8"/>
  <c r="K29" i="8"/>
  <c r="J29" i="8"/>
  <c r="M31" i="8"/>
  <c r="L31" i="8"/>
  <c r="K31" i="8"/>
  <c r="J31" i="8"/>
  <c r="M15" i="8"/>
  <c r="L15" i="8"/>
  <c r="K15" i="8"/>
  <c r="J15" i="8"/>
  <c r="M22" i="8"/>
  <c r="L22" i="8"/>
  <c r="K22" i="8"/>
  <c r="J22" i="8"/>
  <c r="M25" i="8"/>
  <c r="L25" i="8"/>
  <c r="K25" i="8"/>
  <c r="J25" i="8"/>
  <c r="M18" i="8"/>
  <c r="L18" i="8"/>
  <c r="K18" i="8"/>
  <c r="J18" i="8"/>
  <c r="M24" i="8"/>
  <c r="L24" i="8"/>
  <c r="K24" i="8"/>
  <c r="J24" i="8"/>
  <c r="M30" i="8"/>
  <c r="L30" i="8"/>
  <c r="K30" i="8"/>
  <c r="J30" i="8"/>
  <c r="M33" i="8"/>
  <c r="L33" i="8"/>
  <c r="K33" i="8"/>
  <c r="J33" i="8"/>
  <c r="M32" i="8"/>
  <c r="L32" i="8"/>
  <c r="K32" i="8"/>
  <c r="J32" i="8"/>
  <c r="M12" i="8"/>
  <c r="L12" i="8"/>
  <c r="K12" i="8"/>
  <c r="J12" i="8"/>
  <c r="M21" i="8"/>
  <c r="L21" i="8"/>
  <c r="K21" i="8"/>
  <c r="J21" i="8"/>
  <c r="M27" i="8"/>
  <c r="L27" i="8"/>
  <c r="K27" i="8"/>
  <c r="J27" i="8"/>
  <c r="M11" i="8"/>
  <c r="L11" i="8"/>
  <c r="K11" i="8"/>
  <c r="J11" i="8"/>
  <c r="M6" i="8"/>
  <c r="L6" i="8"/>
  <c r="K6" i="8"/>
  <c r="J6" i="8"/>
  <c r="M13" i="8"/>
  <c r="L13" i="8"/>
  <c r="K13" i="8"/>
  <c r="J13" i="8"/>
  <c r="M14" i="8"/>
  <c r="L14" i="8"/>
  <c r="K14" i="8"/>
  <c r="J14" i="8"/>
  <c r="V5" i="6"/>
  <c r="AM5" i="6" s="1"/>
  <c r="AD5" i="6"/>
  <c r="AG5" i="6"/>
  <c r="Z5" i="6"/>
  <c r="AB5" i="6"/>
  <c r="U5" i="6"/>
  <c r="AA5" i="6"/>
  <c r="AT5" i="6" s="1"/>
  <c r="W5" i="6"/>
  <c r="AF5" i="6"/>
  <c r="AY5" i="6" s="1"/>
  <c r="AE5" i="6"/>
  <c r="AC5" i="6"/>
  <c r="Y5" i="6"/>
  <c r="AR5" i="6" s="1"/>
  <c r="X5" i="6"/>
  <c r="T5" i="6"/>
  <c r="AK5" i="6" s="1"/>
  <c r="BC55" i="6"/>
  <c r="BC42" i="6"/>
  <c r="AP243" i="6"/>
  <c r="BC18" i="6"/>
  <c r="BC71" i="6"/>
  <c r="BC17" i="6"/>
  <c r="BC28" i="6"/>
  <c r="BC56" i="6"/>
  <c r="AW253" i="6"/>
  <c r="AW243" i="6"/>
  <c r="AP253" i="6"/>
  <c r="BC39" i="6"/>
  <c r="BC60" i="6"/>
  <c r="BC24" i="6"/>
  <c r="BC30" i="6"/>
  <c r="BC69" i="6"/>
  <c r="BC10" i="6"/>
  <c r="BC68" i="6"/>
  <c r="BC15" i="6"/>
  <c r="BC34" i="6"/>
  <c r="BC50" i="6"/>
  <c r="BC8" i="6"/>
  <c r="BC36" i="6"/>
  <c r="BC11" i="6"/>
  <c r="BC26" i="6"/>
  <c r="AN202" i="6"/>
  <c r="AN177" i="6"/>
  <c r="AN223" i="6"/>
  <c r="AN250" i="6"/>
  <c r="AN195" i="6"/>
  <c r="AN215" i="6"/>
  <c r="AN254" i="6"/>
  <c r="AN229" i="6"/>
  <c r="AN262" i="6"/>
  <c r="AN216" i="6"/>
  <c r="AN221" i="6"/>
  <c r="AN205" i="6"/>
  <c r="AN213" i="6"/>
  <c r="AN203" i="6"/>
  <c r="AN172" i="6"/>
  <c r="AN259" i="6"/>
  <c r="AN170" i="6"/>
  <c r="AN175" i="6"/>
  <c r="AN180" i="6"/>
  <c r="AN206" i="6"/>
  <c r="AN199" i="6"/>
  <c r="AN227" i="6"/>
  <c r="AN220" i="6"/>
  <c r="AN188" i="6"/>
  <c r="AN251" i="6"/>
  <c r="AN228" i="6"/>
  <c r="AN249" i="6"/>
  <c r="AN240" i="6"/>
  <c r="AN273" i="6"/>
  <c r="AN261" i="6"/>
  <c r="AN174" i="6"/>
  <c r="AN171" i="6"/>
  <c r="AN183" i="6"/>
  <c r="AN191" i="6"/>
  <c r="AN189" i="6"/>
  <c r="AN207" i="6"/>
  <c r="AN226" i="6"/>
  <c r="AN217" i="6"/>
  <c r="AN218" i="6"/>
  <c r="AN260" i="6"/>
  <c r="AN245" i="6"/>
  <c r="AN271" i="6"/>
  <c r="AN255" i="6"/>
  <c r="AN256" i="6"/>
  <c r="AP40" i="6"/>
  <c r="AP111" i="6"/>
  <c r="AP201" i="6"/>
  <c r="AP48" i="6"/>
  <c r="AP174" i="6"/>
  <c r="AP92" i="6"/>
  <c r="AP105" i="6"/>
  <c r="BC12" i="6"/>
  <c r="AP12" i="6"/>
  <c r="AP56" i="6"/>
  <c r="AP150" i="6"/>
  <c r="AP189" i="6"/>
  <c r="AP135" i="6"/>
  <c r="AP51" i="6"/>
  <c r="AP101" i="6"/>
  <c r="AP259" i="6"/>
  <c r="AP126" i="6"/>
  <c r="AP7" i="6"/>
  <c r="AP212" i="6"/>
  <c r="AP219" i="6"/>
  <c r="AP159" i="6"/>
  <c r="BC7" i="6"/>
  <c r="AP166" i="6"/>
  <c r="AP87" i="6"/>
  <c r="AP112" i="6"/>
  <c r="AP264" i="6"/>
  <c r="AP15" i="6"/>
  <c r="AP103" i="6"/>
  <c r="AP169" i="6"/>
  <c r="AP168" i="6"/>
  <c r="AP161" i="6"/>
  <c r="AP225" i="6"/>
  <c r="AP139" i="6"/>
  <c r="AP146" i="6"/>
  <c r="AP268" i="6"/>
  <c r="AP115" i="6"/>
  <c r="AP187" i="6"/>
  <c r="AP191" i="6"/>
  <c r="AP80" i="6"/>
  <c r="AP98" i="6"/>
  <c r="AP104" i="6"/>
  <c r="AP251" i="6"/>
  <c r="AP50" i="6"/>
  <c r="AP67" i="6"/>
  <c r="AP155" i="6"/>
  <c r="AP237" i="6"/>
  <c r="AP249" i="6"/>
  <c r="AP236" i="6"/>
  <c r="AP238" i="6"/>
  <c r="AP164" i="6"/>
  <c r="AP217" i="6"/>
  <c r="AP256" i="6"/>
  <c r="AP19" i="6"/>
  <c r="AP133" i="6"/>
  <c r="AP254" i="6"/>
  <c r="AP46" i="6"/>
  <c r="AP140" i="6"/>
  <c r="AP162" i="6"/>
  <c r="AP149" i="6"/>
  <c r="AP74" i="6"/>
  <c r="AP20" i="6"/>
  <c r="AP128" i="6"/>
  <c r="AP248" i="6"/>
  <c r="AP113" i="6"/>
  <c r="AP43" i="6"/>
  <c r="AP81" i="6"/>
  <c r="AP153" i="6"/>
  <c r="AP86" i="6"/>
  <c r="AP216" i="6"/>
  <c r="AP181" i="6"/>
  <c r="AP32" i="6"/>
  <c r="AP108" i="6"/>
  <c r="AP177" i="6"/>
  <c r="AP245" i="6"/>
  <c r="AP95" i="6"/>
  <c r="AP106" i="6"/>
  <c r="AP175" i="6"/>
  <c r="AP119" i="6"/>
  <c r="AP99" i="6"/>
  <c r="AP263" i="6"/>
  <c r="AP270" i="6"/>
  <c r="AP6" i="6"/>
  <c r="AP102" i="6"/>
  <c r="AP197" i="6"/>
  <c r="AP231" i="6"/>
  <c r="AP41" i="6"/>
  <c r="AP234" i="6"/>
  <c r="AP123" i="6"/>
  <c r="AP252" i="6"/>
  <c r="AP163" i="6"/>
  <c r="AP141" i="6"/>
  <c r="AP218" i="6"/>
  <c r="AP97" i="6"/>
  <c r="AP125" i="6"/>
  <c r="AP184" i="6"/>
  <c r="AP182" i="6"/>
  <c r="AP213" i="6"/>
  <c r="AP257" i="6"/>
  <c r="AP240" i="6"/>
  <c r="AP144" i="6"/>
  <c r="AP176" i="6"/>
  <c r="AP76" i="6"/>
  <c r="AP180" i="6"/>
  <c r="AP228" i="6"/>
  <c r="AP156" i="6"/>
  <c r="AP122" i="6"/>
  <c r="AP262" i="6"/>
  <c r="AP33" i="6"/>
  <c r="AP60" i="6"/>
  <c r="AP152" i="6"/>
  <c r="AP239" i="6"/>
  <c r="AP88" i="6"/>
  <c r="AP193" i="6"/>
  <c r="AP120" i="6"/>
  <c r="AP61" i="6"/>
  <c r="AP171" i="6"/>
  <c r="AP13" i="6"/>
  <c r="AP79" i="6"/>
  <c r="AP200" i="6"/>
  <c r="AP11" i="6"/>
  <c r="AP9" i="6"/>
  <c r="AP131" i="6"/>
  <c r="AP272" i="6"/>
  <c r="AP147" i="6"/>
  <c r="AP223" i="6"/>
  <c r="AP31" i="6"/>
  <c r="AP127" i="6"/>
  <c r="AP16" i="6"/>
  <c r="AP75" i="6"/>
  <c r="AP195" i="6"/>
  <c r="AP215" i="6"/>
  <c r="AP269" i="6"/>
  <c r="AP226" i="6"/>
  <c r="AP35" i="6"/>
  <c r="AP25" i="6"/>
  <c r="AP199" i="6"/>
  <c r="AP138" i="6"/>
  <c r="AP151" i="6"/>
  <c r="AP229" i="6"/>
  <c r="AP246" i="6"/>
  <c r="AP38" i="6"/>
  <c r="AP124" i="6"/>
  <c r="AP66" i="6"/>
  <c r="AP158" i="6"/>
  <c r="AP222" i="6"/>
  <c r="AP233" i="6"/>
  <c r="AP145" i="6"/>
  <c r="AP72" i="6"/>
  <c r="AP68" i="6"/>
  <c r="AP170" i="6"/>
  <c r="AP198" i="6"/>
  <c r="AP154" i="6"/>
  <c r="AP110" i="6"/>
  <c r="AP210" i="6"/>
  <c r="AP211" i="6"/>
  <c r="R9" i="7"/>
  <c r="H36" i="8"/>
  <c r="AW166" i="6"/>
  <c r="AW169" i="6"/>
  <c r="AW103" i="6"/>
  <c r="AW15" i="6"/>
  <c r="AW264" i="6"/>
  <c r="AW112" i="6"/>
  <c r="AW87" i="6"/>
  <c r="AW81" i="6"/>
  <c r="AW86" i="6"/>
  <c r="AW153" i="6"/>
  <c r="AW43" i="6"/>
  <c r="AW225" i="6"/>
  <c r="AW161" i="6"/>
  <c r="AW168" i="6"/>
  <c r="AW187" i="6"/>
  <c r="AW115" i="6"/>
  <c r="AW268" i="6"/>
  <c r="AW146" i="6"/>
  <c r="AW139" i="6"/>
  <c r="AW191" i="6"/>
  <c r="AW216" i="6"/>
  <c r="AW108" i="6"/>
  <c r="AW32" i="6"/>
  <c r="AW181" i="6"/>
  <c r="AW245" i="6"/>
  <c r="AW177" i="6"/>
  <c r="AW201" i="6"/>
  <c r="AW111" i="6"/>
  <c r="AW48" i="6"/>
  <c r="AW105" i="6"/>
  <c r="AW92" i="6"/>
  <c r="AW174" i="6"/>
  <c r="AW40" i="6"/>
  <c r="AW259" i="6"/>
  <c r="AW101" i="6"/>
  <c r="AW212" i="6"/>
  <c r="AW7" i="6"/>
  <c r="AW126" i="6"/>
  <c r="AW159" i="6"/>
  <c r="AW219" i="6"/>
  <c r="AW51" i="6"/>
  <c r="AW248" i="6"/>
  <c r="AW128" i="6"/>
  <c r="AW20" i="6"/>
  <c r="AW113" i="6"/>
  <c r="AW251" i="6"/>
  <c r="AW104" i="6"/>
  <c r="AW98" i="6"/>
  <c r="AW80" i="6"/>
  <c r="AW67" i="6"/>
  <c r="AW50" i="6"/>
  <c r="AW155" i="6"/>
  <c r="AW237" i="6"/>
  <c r="AW238" i="6"/>
  <c r="AW236" i="6"/>
  <c r="AW249" i="6"/>
  <c r="AW256" i="6"/>
  <c r="AW217" i="6"/>
  <c r="AW164" i="6"/>
  <c r="AW254" i="6"/>
  <c r="AW133" i="6"/>
  <c r="AW19" i="6"/>
  <c r="AW95" i="6"/>
  <c r="AW263" i="6"/>
  <c r="AW99" i="6"/>
  <c r="AW119" i="6"/>
  <c r="AW175" i="6"/>
  <c r="AW106" i="6"/>
  <c r="AW140" i="6"/>
  <c r="AW149" i="6"/>
  <c r="AW162" i="6"/>
  <c r="AW46" i="6"/>
  <c r="AW74" i="6"/>
  <c r="AW270" i="6"/>
  <c r="AW234" i="6"/>
  <c r="AW41" i="6"/>
  <c r="AW231" i="6"/>
  <c r="AW197" i="6"/>
  <c r="AW102" i="6"/>
  <c r="AW6" i="6"/>
  <c r="AW252" i="6"/>
  <c r="AW123" i="6"/>
  <c r="AW141" i="6"/>
  <c r="AW163" i="6"/>
  <c r="AW218" i="6"/>
  <c r="AW257" i="6"/>
  <c r="AW213" i="6"/>
  <c r="AW182" i="6"/>
  <c r="AW184" i="6"/>
  <c r="AW125" i="6"/>
  <c r="AW97" i="6"/>
  <c r="AW176" i="6"/>
  <c r="AW144" i="6"/>
  <c r="AW240" i="6"/>
  <c r="AW262" i="6"/>
  <c r="AW122" i="6"/>
  <c r="AW156" i="6"/>
  <c r="AW228" i="6"/>
  <c r="AW180" i="6"/>
  <c r="AW60" i="6"/>
  <c r="AW33" i="6"/>
  <c r="AW76" i="6"/>
  <c r="AW152" i="6"/>
  <c r="AW193" i="6"/>
  <c r="AW88" i="6"/>
  <c r="AW239" i="6"/>
  <c r="AW171" i="6"/>
  <c r="AW61" i="6"/>
  <c r="AW120" i="6"/>
  <c r="AW200" i="6"/>
  <c r="AW79" i="6"/>
  <c r="AW147" i="6"/>
  <c r="AW272" i="6"/>
  <c r="AW131" i="6"/>
  <c r="AW223" i="6"/>
  <c r="AW13" i="6"/>
  <c r="AW9" i="6"/>
  <c r="AW11" i="6"/>
  <c r="AW135" i="6"/>
  <c r="AW56" i="6"/>
  <c r="AW189" i="6"/>
  <c r="AW12" i="6"/>
  <c r="AW150" i="6"/>
  <c r="AW127" i="6"/>
  <c r="AW269" i="6"/>
  <c r="AW215" i="6"/>
  <c r="AW195" i="6"/>
  <c r="AW75" i="6"/>
  <c r="AW31" i="6"/>
  <c r="AW226" i="6"/>
  <c r="AW16" i="6"/>
  <c r="AW246" i="6"/>
  <c r="AW229" i="6"/>
  <c r="AW151" i="6"/>
  <c r="AW138" i="6"/>
  <c r="AW199" i="6"/>
  <c r="AW35" i="6"/>
  <c r="AW25" i="6"/>
  <c r="AW233" i="6"/>
  <c r="AW222" i="6"/>
  <c r="AW158" i="6"/>
  <c r="AW66" i="6"/>
  <c r="AW124" i="6"/>
  <c r="AW38" i="6"/>
  <c r="AW145" i="6"/>
  <c r="AW170" i="6"/>
  <c r="AW72" i="6"/>
  <c r="AW68" i="6"/>
  <c r="AW198" i="6"/>
  <c r="AW154" i="6"/>
  <c r="AW210" i="6"/>
  <c r="AW110" i="6"/>
  <c r="AW211" i="6"/>
  <c r="BC164" i="6"/>
  <c r="BC76" i="6"/>
  <c r="BC90" i="6"/>
  <c r="BC129" i="6"/>
  <c r="BC87" i="6"/>
  <c r="BC110" i="6"/>
  <c r="BC112" i="6"/>
  <c r="BC186" i="6"/>
  <c r="BC196" i="6"/>
  <c r="BC208" i="6"/>
  <c r="BC224" i="6"/>
  <c r="BC239" i="6"/>
  <c r="BC49" i="6"/>
  <c r="BC43" i="6"/>
  <c r="BC22" i="6"/>
  <c r="BC25" i="6"/>
  <c r="BC16" i="6"/>
  <c r="AN6" i="6"/>
  <c r="AN11" i="6"/>
  <c r="AN9" i="6"/>
  <c r="AN12" i="6"/>
  <c r="AR256" i="6"/>
  <c r="AR49" i="6"/>
  <c r="AR16" i="6"/>
  <c r="AR25" i="6"/>
  <c r="AR218" i="6"/>
  <c r="AR57" i="6"/>
  <c r="AR272" i="6"/>
  <c r="AK144" i="6"/>
  <c r="AK121" i="6"/>
  <c r="AK141" i="6"/>
  <c r="AK138" i="6"/>
  <c r="AK78" i="6"/>
  <c r="AK156" i="6"/>
  <c r="AK176" i="6"/>
  <c r="AK147" i="6"/>
  <c r="AK151" i="6"/>
  <c r="AK88" i="6"/>
  <c r="AK117" i="6"/>
  <c r="AK122" i="6"/>
  <c r="AK132" i="6"/>
  <c r="AK81" i="6"/>
  <c r="AK99" i="6"/>
  <c r="AK108" i="6"/>
  <c r="AK136" i="6"/>
  <c r="AK89" i="6"/>
  <c r="AK154" i="6"/>
  <c r="AK172" i="6"/>
  <c r="AK179" i="6"/>
  <c r="AK184" i="6"/>
  <c r="AK188" i="6"/>
  <c r="AK182" i="6"/>
  <c r="AK204" i="6"/>
  <c r="AK200" i="6"/>
  <c r="AK201" i="6"/>
  <c r="AK216" i="6"/>
  <c r="AK205" i="6"/>
  <c r="AK213" i="6"/>
  <c r="AK225" i="6"/>
  <c r="AK237" i="6"/>
  <c r="AK221" i="6"/>
  <c r="AK259" i="6"/>
  <c r="AK258" i="6"/>
  <c r="AK251" i="6"/>
  <c r="AK257" i="6"/>
  <c r="AK252" i="6"/>
  <c r="AU12" i="6"/>
  <c r="I36" i="8"/>
  <c r="AU9" i="6"/>
  <c r="AU7" i="6"/>
  <c r="AU8" i="6"/>
  <c r="AN8" i="6"/>
  <c r="AU6" i="6"/>
  <c r="AU11" i="6"/>
  <c r="AN7" i="6"/>
  <c r="AZ7" i="6"/>
  <c r="AZ8" i="6"/>
  <c r="AZ9" i="6"/>
  <c r="AZ12" i="6"/>
  <c r="AZ6" i="6"/>
  <c r="AZ11" i="6"/>
  <c r="D28" i="8" l="1"/>
  <c r="O28" i="8" s="1"/>
  <c r="D9" i="8"/>
  <c r="O9" i="8" s="1"/>
  <c r="D7" i="8"/>
  <c r="O7" i="8" s="1"/>
  <c r="D21" i="8"/>
  <c r="O21" i="8" s="1"/>
  <c r="D24" i="8"/>
  <c r="O24" i="8" s="1"/>
  <c r="D31" i="8"/>
  <c r="O31" i="8" s="1"/>
  <c r="D8" i="8"/>
  <c r="O8" i="8" s="1"/>
  <c r="D25" i="8"/>
  <c r="O25" i="8" s="1"/>
  <c r="D29" i="8"/>
  <c r="O29" i="8" s="1"/>
  <c r="F31" i="8"/>
  <c r="F10" i="8"/>
  <c r="D6" i="8"/>
  <c r="O6" i="8" s="1"/>
  <c r="H12" i="21"/>
  <c r="D32" i="8"/>
  <c r="O32" i="8" s="1"/>
  <c r="F23" i="8"/>
  <c r="D18" i="8"/>
  <c r="O18" i="8" s="1"/>
  <c r="F16" i="8"/>
  <c r="D33" i="8"/>
  <c r="O33" i="8" s="1"/>
  <c r="F8" i="8"/>
  <c r="G8" i="8" s="1"/>
  <c r="U8" i="8" s="1"/>
  <c r="D14" i="8"/>
  <c r="O14" i="8" s="1"/>
  <c r="D11" i="8"/>
  <c r="O11" i="8" s="1"/>
  <c r="D16" i="8"/>
  <c r="O16" i="8" s="1"/>
  <c r="F30" i="8"/>
  <c r="F25" i="8"/>
  <c r="G25" i="8" s="1"/>
  <c r="U25" i="8" s="1"/>
  <c r="D10" i="8"/>
  <c r="O10" i="8" s="1"/>
  <c r="D13" i="8"/>
  <c r="O13" i="8" s="1"/>
  <c r="D23" i="8"/>
  <c r="O23" i="8" s="1"/>
  <c r="D34" i="8"/>
  <c r="O34" i="8" s="1"/>
  <c r="AN5" i="6"/>
  <c r="L36" i="8"/>
  <c r="AV5" i="6"/>
  <c r="AO5" i="6"/>
  <c r="AU5" i="6"/>
  <c r="N4" i="8"/>
  <c r="F6" i="8"/>
  <c r="F12" i="8"/>
  <c r="F18" i="8"/>
  <c r="F22" i="8"/>
  <c r="F24" i="8"/>
  <c r="F9" i="8"/>
  <c r="F28" i="8"/>
  <c r="G28" i="8" s="1"/>
  <c r="U28" i="8" s="1"/>
  <c r="D19" i="8"/>
  <c r="O19" i="8" s="1"/>
  <c r="D26" i="8"/>
  <c r="O26" i="8" s="1"/>
  <c r="D17" i="8"/>
  <c r="O17" i="8" s="1"/>
  <c r="D5" i="8"/>
  <c r="O5" i="8" s="1"/>
  <c r="D12" i="8"/>
  <c r="O12" i="8" s="1"/>
  <c r="F35" i="8"/>
  <c r="F26" i="8"/>
  <c r="F11" i="8"/>
  <c r="D30" i="8"/>
  <c r="O30" i="8" s="1"/>
  <c r="F15" i="8"/>
  <c r="F32" i="8"/>
  <c r="F34" i="8"/>
  <c r="F19" i="8"/>
  <c r="F13" i="8"/>
  <c r="F21" i="8"/>
  <c r="G21" i="8" s="1"/>
  <c r="U21" i="8" s="1"/>
  <c r="D27" i="8"/>
  <c r="O27" i="8" s="1"/>
  <c r="D35" i="8"/>
  <c r="O35" i="8" s="1"/>
  <c r="F7" i="8"/>
  <c r="G7" i="8" s="1"/>
  <c r="U7" i="8" s="1"/>
  <c r="D4" i="8"/>
  <c r="O4" i="8" s="1"/>
  <c r="F14" i="8"/>
  <c r="D15" i="8"/>
  <c r="O15" i="8" s="1"/>
  <c r="D22" i="8"/>
  <c r="O22" i="8" s="1"/>
  <c r="F17" i="8"/>
  <c r="G17" i="8" s="1"/>
  <c r="U17" i="8" s="1"/>
  <c r="D20" i="8"/>
  <c r="O20" i="8" s="1"/>
  <c r="F27" i="8"/>
  <c r="F20" i="8"/>
  <c r="F29" i="8"/>
  <c r="F33" i="8"/>
  <c r="F5" i="8"/>
  <c r="F4" i="8"/>
  <c r="Q12" i="8"/>
  <c r="N13" i="8"/>
  <c r="Q22" i="8"/>
  <c r="N20" i="8"/>
  <c r="N12" i="8"/>
  <c r="N22" i="8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N24" i="8"/>
  <c r="BA7" i="6"/>
  <c r="BA12" i="6"/>
  <c r="BA6" i="6"/>
  <c r="BA11" i="6"/>
  <c r="BA9" i="6"/>
  <c r="BA8" i="6"/>
  <c r="Q30" i="8"/>
  <c r="N29" i="8"/>
  <c r="N30" i="8"/>
  <c r="N10" i="8"/>
  <c r="N28" i="8"/>
  <c r="N6" i="8"/>
  <c r="N14" i="8"/>
  <c r="N18" i="8"/>
  <c r="M36" i="8"/>
  <c r="Q20" i="8"/>
  <c r="Q4" i="8"/>
  <c r="Q26" i="8"/>
  <c r="Q35" i="8"/>
  <c r="Q9" i="8"/>
  <c r="Q11" i="8"/>
  <c r="Q21" i="8"/>
  <c r="Q31" i="8"/>
  <c r="Q5" i="8"/>
  <c r="Q7" i="8"/>
  <c r="Q23" i="8"/>
  <c r="Q16" i="8"/>
  <c r="Q32" i="8"/>
  <c r="Q34" i="8"/>
  <c r="Q27" i="8"/>
  <c r="Q15" i="8"/>
  <c r="Q29" i="8"/>
  <c r="Q33" i="8"/>
  <c r="Q25" i="8"/>
  <c r="Q19" i="8"/>
  <c r="Q13" i="8"/>
  <c r="Q8" i="8"/>
  <c r="Q17" i="8"/>
  <c r="AP63" i="6" l="1"/>
  <c r="AP100" i="6"/>
  <c r="AP235" i="6"/>
  <c r="AP8" i="6"/>
  <c r="AP118" i="6"/>
  <c r="AP185" i="6"/>
  <c r="AP186" i="6"/>
  <c r="AP173" i="6"/>
  <c r="AP172" i="6"/>
  <c r="AP183" i="6"/>
  <c r="AP78" i="6"/>
  <c r="AP10" i="6"/>
  <c r="AP230" i="6"/>
  <c r="AP71" i="6"/>
  <c r="AP208" i="6"/>
  <c r="AP34" i="6"/>
  <c r="AP134" i="6"/>
  <c r="AP227" i="6"/>
  <c r="AP188" i="6"/>
  <c r="AP207" i="6"/>
  <c r="AW10" i="6"/>
  <c r="AW185" i="6"/>
  <c r="AW188" i="6"/>
  <c r="AW100" i="6"/>
  <c r="AW63" i="6"/>
  <c r="AW230" i="6"/>
  <c r="AW227" i="6"/>
  <c r="AW172" i="6"/>
  <c r="AW78" i="6"/>
  <c r="AW118" i="6"/>
  <c r="AW235" i="6"/>
  <c r="AW71" i="6"/>
  <c r="AW34" i="6"/>
  <c r="AW208" i="6"/>
  <c r="AW207" i="6"/>
  <c r="AW134" i="6"/>
  <c r="AW173" i="6"/>
  <c r="AW183" i="6"/>
  <c r="AW8" i="6"/>
  <c r="AW186" i="6"/>
  <c r="AP37" i="6"/>
  <c r="AP114" i="6"/>
  <c r="AP196" i="6"/>
  <c r="AP221" i="6"/>
  <c r="AP26" i="6"/>
  <c r="AP28" i="6"/>
  <c r="AP260" i="6"/>
  <c r="AP89" i="6"/>
  <c r="AW221" i="6"/>
  <c r="AW196" i="6"/>
  <c r="AW114" i="6"/>
  <c r="AW26" i="6"/>
  <c r="AW89" i="6"/>
  <c r="AW28" i="6"/>
  <c r="AW260" i="6"/>
  <c r="AW37" i="6"/>
  <c r="AP91" i="6"/>
  <c r="AP204" i="6"/>
  <c r="AP47" i="6"/>
  <c r="AP132" i="6"/>
  <c r="AP116" i="6"/>
  <c r="AP273" i="6"/>
  <c r="AW91" i="6"/>
  <c r="AW116" i="6"/>
  <c r="AW132" i="6"/>
  <c r="AW273" i="6"/>
  <c r="AW47" i="6"/>
  <c r="AW204" i="6"/>
  <c r="G14" i="8"/>
  <c r="U14" i="8" s="1"/>
  <c r="AP21" i="6"/>
  <c r="AP39" i="6"/>
  <c r="AP53" i="6"/>
  <c r="AP206" i="6"/>
  <c r="AW53" i="6"/>
  <c r="AW21" i="6"/>
  <c r="AW39" i="6"/>
  <c r="AW206" i="6"/>
  <c r="AP142" i="6"/>
  <c r="AP194" i="6"/>
  <c r="AP165" i="6"/>
  <c r="AP45" i="6"/>
  <c r="AP93" i="6"/>
  <c r="AP70" i="6"/>
  <c r="AP258" i="6"/>
  <c r="AW45" i="6"/>
  <c r="AW142" i="6"/>
  <c r="AW165" i="6"/>
  <c r="AW258" i="6"/>
  <c r="AW93" i="6"/>
  <c r="AW70" i="6"/>
  <c r="AW194" i="6"/>
  <c r="G31" i="8"/>
  <c r="U31" i="8" s="1"/>
  <c r="G9" i="8"/>
  <c r="U9" i="8" s="1"/>
  <c r="AP36" i="6"/>
  <c r="AP136" i="6"/>
  <c r="AP44" i="6"/>
  <c r="AP160" i="6"/>
  <c r="AP23" i="6"/>
  <c r="AP241" i="6"/>
  <c r="AW160" i="6"/>
  <c r="AW23" i="6"/>
  <c r="AW36" i="6"/>
  <c r="AW136" i="6"/>
  <c r="AW44" i="6"/>
  <c r="AW241" i="6"/>
  <c r="AP247" i="6"/>
  <c r="AP30" i="6"/>
  <c r="AP137" i="6"/>
  <c r="AP271" i="6"/>
  <c r="AP29" i="6"/>
  <c r="AP96" i="6"/>
  <c r="AP148" i="6"/>
  <c r="AP261" i="6"/>
  <c r="AP242" i="6"/>
  <c r="AW247" i="6"/>
  <c r="AW96" i="6"/>
  <c r="AW148" i="6"/>
  <c r="AW261" i="6"/>
  <c r="AW137" i="6"/>
  <c r="AW30" i="6"/>
  <c r="AW271" i="6"/>
  <c r="AW29" i="6"/>
  <c r="AW242" i="6"/>
  <c r="G24" i="8"/>
  <c r="U24" i="8" s="1"/>
  <c r="AP59" i="6"/>
  <c r="AP203" i="6"/>
  <c r="AP205" i="6"/>
  <c r="AP27" i="6"/>
  <c r="AP255" i="6"/>
  <c r="AW27" i="6"/>
  <c r="AW203" i="6"/>
  <c r="AW255" i="6"/>
  <c r="AW52" i="6"/>
  <c r="AW59" i="6"/>
  <c r="AW205" i="6"/>
  <c r="G29" i="8"/>
  <c r="U29" i="8" s="1"/>
  <c r="G6" i="8"/>
  <c r="U6" i="8" s="1"/>
  <c r="G10" i="8"/>
  <c r="U10" i="8" s="1"/>
  <c r="G33" i="8"/>
  <c r="U33" i="8" s="1"/>
  <c r="G32" i="8"/>
  <c r="U32" i="8" s="1"/>
  <c r="AP244" i="6"/>
  <c r="AP42" i="6"/>
  <c r="AP49" i="6"/>
  <c r="AP85" i="6"/>
  <c r="AP190" i="6"/>
  <c r="AP84" i="6"/>
  <c r="AP22" i="6"/>
  <c r="AP267" i="6"/>
  <c r="AP62" i="6"/>
  <c r="AW49" i="6"/>
  <c r="AW85" i="6"/>
  <c r="AW22" i="6"/>
  <c r="AW244" i="6"/>
  <c r="AW62" i="6"/>
  <c r="AW42" i="6"/>
  <c r="AW267" i="6"/>
  <c r="AW84" i="6"/>
  <c r="AW190" i="6"/>
  <c r="AP14" i="6"/>
  <c r="AP129" i="6"/>
  <c r="AP179" i="6"/>
  <c r="AP265" i="6"/>
  <c r="AP224" i="6"/>
  <c r="AP90" i="6"/>
  <c r="AP130" i="6"/>
  <c r="AP17" i="6"/>
  <c r="AP209" i="6"/>
  <c r="AP69" i="6"/>
  <c r="AP18" i="6"/>
  <c r="AP73" i="6"/>
  <c r="AP82" i="6"/>
  <c r="AW69" i="6"/>
  <c r="AW18" i="6"/>
  <c r="AW130" i="6"/>
  <c r="AW82" i="6"/>
  <c r="AW265" i="6"/>
  <c r="AW17" i="6"/>
  <c r="AW73" i="6"/>
  <c r="AW224" i="6"/>
  <c r="AW14" i="6"/>
  <c r="AW179" i="6"/>
  <c r="AW209" i="6"/>
  <c r="AW90" i="6"/>
  <c r="AW129" i="6"/>
  <c r="G34" i="8"/>
  <c r="U34" i="8" s="1"/>
  <c r="AW192" i="6"/>
  <c r="AW232" i="6"/>
  <c r="AW250" i="6"/>
  <c r="AW65" i="6"/>
  <c r="AW24" i="6"/>
  <c r="AW143" i="6"/>
  <c r="AW83" i="6"/>
  <c r="AW117" i="6"/>
  <c r="AW178" i="6"/>
  <c r="AW64" i="6"/>
  <c r="AP65" i="6"/>
  <c r="AP192" i="6"/>
  <c r="AP117" i="6"/>
  <c r="AP83" i="6"/>
  <c r="AP232" i="6"/>
  <c r="AP64" i="6"/>
  <c r="AP250" i="6"/>
  <c r="AP143" i="6"/>
  <c r="AP178" i="6"/>
  <c r="AP24" i="6"/>
  <c r="G18" i="8"/>
  <c r="U18" i="8" s="1"/>
  <c r="G11" i="8"/>
  <c r="U11" i="8" s="1"/>
  <c r="AW77" i="6"/>
  <c r="AW57" i="6"/>
  <c r="AW266" i="6"/>
  <c r="AW220" i="6"/>
  <c r="AW94" i="6"/>
  <c r="AW121" i="6"/>
  <c r="AW109" i="6"/>
  <c r="AW58" i="6"/>
  <c r="AP77" i="6"/>
  <c r="AP220" i="6"/>
  <c r="AP57" i="6"/>
  <c r="AP94" i="6"/>
  <c r="AP266" i="6"/>
  <c r="AP121" i="6"/>
  <c r="AP109" i="6"/>
  <c r="AP58" i="6"/>
  <c r="G19" i="8"/>
  <c r="U19" i="8" s="1"/>
  <c r="G23" i="8"/>
  <c r="U23" i="8" s="1"/>
  <c r="G16" i="8"/>
  <c r="U16" i="8" s="1"/>
  <c r="G13" i="8"/>
  <c r="U13" i="8" s="1"/>
  <c r="AP214" i="6"/>
  <c r="AP202" i="6"/>
  <c r="AP5" i="6"/>
  <c r="AP54" i="6"/>
  <c r="AP167" i="6"/>
  <c r="AP55" i="6"/>
  <c r="AP157" i="6"/>
  <c r="BC5" i="6"/>
  <c r="AP107" i="6"/>
  <c r="AW5" i="6"/>
  <c r="AW167" i="6"/>
  <c r="AW202" i="6"/>
  <c r="AW157" i="6"/>
  <c r="AW214" i="6"/>
  <c r="AZ5" i="6"/>
  <c r="BA5" i="6" s="1"/>
  <c r="AW54" i="6"/>
  <c r="AW55" i="6"/>
  <c r="AW107" i="6"/>
  <c r="G26" i="8"/>
  <c r="U26" i="8" s="1"/>
  <c r="R24" i="8"/>
  <c r="S24" i="8" s="1"/>
  <c r="G27" i="8"/>
  <c r="U27" i="8" s="1"/>
  <c r="U4" i="8"/>
  <c r="G22" i="8"/>
  <c r="U22" i="8" s="1"/>
  <c r="G35" i="8"/>
  <c r="U35" i="8" s="1"/>
  <c r="G12" i="8"/>
  <c r="U12" i="8" s="1"/>
  <c r="G5" i="8"/>
  <c r="U5" i="8" s="1"/>
  <c r="R9" i="8"/>
  <c r="R20" i="8"/>
  <c r="G20" i="8"/>
  <c r="U20" i="8" s="1"/>
  <c r="G15" i="8"/>
  <c r="U15" i="8" s="1"/>
  <c r="R22" i="8"/>
  <c r="G30" i="8"/>
  <c r="U30" i="8" s="1"/>
  <c r="R12" i="8"/>
  <c r="R25" i="8"/>
  <c r="R21" i="8"/>
  <c r="R11" i="8"/>
  <c r="R18" i="8"/>
  <c r="R10" i="8"/>
  <c r="BB9" i="6"/>
  <c r="BG9" i="6"/>
  <c r="BB7" i="6"/>
  <c r="BG7" i="6"/>
  <c r="BB11" i="6"/>
  <c r="BG11" i="6"/>
  <c r="BB6" i="6"/>
  <c r="BG6" i="6"/>
  <c r="BB8" i="6"/>
  <c r="BG8" i="6"/>
  <c r="BB12" i="6"/>
  <c r="BG12" i="6"/>
  <c r="R28" i="8"/>
  <c r="R32" i="8"/>
  <c r="R5" i="8"/>
  <c r="R7" i="8"/>
  <c r="R15" i="8"/>
  <c r="R16" i="8"/>
  <c r="R35" i="8"/>
  <c r="R23" i="8"/>
  <c r="R13" i="8"/>
  <c r="R6" i="8"/>
  <c r="R33" i="8"/>
  <c r="R34" i="8"/>
  <c r="R19" i="8"/>
  <c r="R31" i="8"/>
  <c r="R30" i="8"/>
  <c r="R17" i="8"/>
  <c r="R27" i="8"/>
  <c r="R26" i="8"/>
  <c r="R8" i="8"/>
  <c r="R4" i="8"/>
  <c r="R14" i="8"/>
  <c r="R11" i="7"/>
  <c r="R29" i="8"/>
  <c r="S29" i="8" s="1"/>
  <c r="BB5" i="6" l="1"/>
  <c r="AI267" i="6"/>
  <c r="AX267" i="6" s="1"/>
  <c r="AZ267" i="6" s="1"/>
  <c r="S8" i="8"/>
  <c r="S21" i="8"/>
  <c r="AI107" i="6"/>
  <c r="AX107" i="6" s="1"/>
  <c r="AZ107" i="6" s="1"/>
  <c r="AI33" i="6"/>
  <c r="AX33" i="6" s="1"/>
  <c r="AZ33" i="6" s="1"/>
  <c r="AI62" i="6"/>
  <c r="AX62" i="6" s="1"/>
  <c r="AZ62" i="6" s="1"/>
  <c r="AI81" i="6"/>
  <c r="AX81" i="6" s="1"/>
  <c r="AZ81" i="6" s="1"/>
  <c r="AI53" i="6"/>
  <c r="AX53" i="6" s="1"/>
  <c r="AZ53" i="6" s="1"/>
  <c r="AI152" i="6"/>
  <c r="AX152" i="6" s="1"/>
  <c r="AZ152" i="6" s="1"/>
  <c r="AI102" i="6"/>
  <c r="AX102" i="6" s="1"/>
  <c r="AZ102" i="6" s="1"/>
  <c r="S12" i="8"/>
  <c r="AI61" i="6"/>
  <c r="AX61" i="6" s="1"/>
  <c r="AZ61" i="6" s="1"/>
  <c r="AI262" i="6"/>
  <c r="AX262" i="6" s="1"/>
  <c r="AZ262" i="6" s="1"/>
  <c r="AI101" i="6"/>
  <c r="AX101" i="6" s="1"/>
  <c r="AZ101" i="6" s="1"/>
  <c r="S25" i="8"/>
  <c r="BG5" i="6"/>
  <c r="AI144" i="6"/>
  <c r="AX144" i="6" s="1"/>
  <c r="AZ144" i="6" s="1"/>
  <c r="AI251" i="6"/>
  <c r="AX251" i="6" s="1"/>
  <c r="AZ251" i="6" s="1"/>
  <c r="AI249" i="6"/>
  <c r="AX249" i="6" s="1"/>
  <c r="AZ249" i="6" s="1"/>
  <c r="AI181" i="6"/>
  <c r="AX181" i="6" s="1"/>
  <c r="AZ181" i="6" s="1"/>
  <c r="AI120" i="6"/>
  <c r="AX120" i="6" s="1"/>
  <c r="AZ120" i="6" s="1"/>
  <c r="AI110" i="6"/>
  <c r="AX110" i="6" s="1"/>
  <c r="AZ110" i="6" s="1"/>
  <c r="AI50" i="6"/>
  <c r="AX50" i="6" s="1"/>
  <c r="AZ50" i="6" s="1"/>
  <c r="AI241" i="6"/>
  <c r="AX241" i="6" s="1"/>
  <c r="AZ241" i="6" s="1"/>
  <c r="AI184" i="6"/>
  <c r="AX184" i="6" s="1"/>
  <c r="AZ184" i="6" s="1"/>
  <c r="AI52" i="6"/>
  <c r="AX52" i="6" s="1"/>
  <c r="AZ52" i="6" s="1"/>
  <c r="AI141" i="6"/>
  <c r="AX141" i="6" s="1"/>
  <c r="AZ141" i="6" s="1"/>
  <c r="AI17" i="6"/>
  <c r="AX17" i="6" s="1"/>
  <c r="AZ17" i="6" s="1"/>
  <c r="AI190" i="6"/>
  <c r="AX190" i="6" s="1"/>
  <c r="AZ190" i="6" s="1"/>
  <c r="AI65" i="6"/>
  <c r="AX65" i="6" s="1"/>
  <c r="AZ65" i="6" s="1"/>
  <c r="AI63" i="6"/>
  <c r="AX63" i="6" s="1"/>
  <c r="AZ63" i="6" s="1"/>
  <c r="AI140" i="6"/>
  <c r="AX140" i="6" s="1"/>
  <c r="AZ140" i="6" s="1"/>
  <c r="AI199" i="6"/>
  <c r="AX199" i="6" s="1"/>
  <c r="AZ199" i="6" s="1"/>
  <c r="AI158" i="6"/>
  <c r="AX158" i="6" s="1"/>
  <c r="AZ158" i="6" s="1"/>
  <c r="AI56" i="6"/>
  <c r="AX56" i="6" s="1"/>
  <c r="AZ56" i="6" s="1"/>
  <c r="AI87" i="6"/>
  <c r="AX87" i="6" s="1"/>
  <c r="AZ87" i="6" s="1"/>
  <c r="AI208" i="6"/>
  <c r="AX208" i="6" s="1"/>
  <c r="AZ208" i="6" s="1"/>
  <c r="AI142" i="6"/>
  <c r="AX142" i="6" s="1"/>
  <c r="AZ142" i="6" s="1"/>
  <c r="AI150" i="6"/>
  <c r="AX150" i="6" s="1"/>
  <c r="AZ150" i="6" s="1"/>
  <c r="AI265" i="6"/>
  <c r="AX265" i="6" s="1"/>
  <c r="AZ265" i="6" s="1"/>
  <c r="AI19" i="6"/>
  <c r="AX19" i="6" s="1"/>
  <c r="AZ19" i="6" s="1"/>
  <c r="AI9" i="6"/>
  <c r="AX9" i="6" s="1"/>
  <c r="AI22" i="6"/>
  <c r="AX22" i="6" s="1"/>
  <c r="AZ22" i="6" s="1"/>
  <c r="AI206" i="6"/>
  <c r="AX206" i="6" s="1"/>
  <c r="AZ206" i="6" s="1"/>
  <c r="AI6" i="6"/>
  <c r="AX6" i="6" s="1"/>
  <c r="AI105" i="6"/>
  <c r="AX105" i="6" s="1"/>
  <c r="AZ105" i="6" s="1"/>
  <c r="AI188" i="6"/>
  <c r="AX188" i="6" s="1"/>
  <c r="AZ188" i="6" s="1"/>
  <c r="AI99" i="6"/>
  <c r="AX99" i="6" s="1"/>
  <c r="AZ99" i="6" s="1"/>
  <c r="AI57" i="6"/>
  <c r="AX57" i="6" s="1"/>
  <c r="AZ57" i="6" s="1"/>
  <c r="AI43" i="6"/>
  <c r="AX43" i="6" s="1"/>
  <c r="AZ43" i="6" s="1"/>
  <c r="AI14" i="6"/>
  <c r="AX14" i="6" s="1"/>
  <c r="AZ14" i="6" s="1"/>
  <c r="AI244" i="6"/>
  <c r="AX244" i="6" s="1"/>
  <c r="AZ244" i="6" s="1"/>
  <c r="AI85" i="6"/>
  <c r="AX85" i="6" s="1"/>
  <c r="AZ85" i="6" s="1"/>
  <c r="AI245" i="6"/>
  <c r="AX245" i="6" s="1"/>
  <c r="AZ245" i="6" s="1"/>
  <c r="AI118" i="6"/>
  <c r="AX118" i="6" s="1"/>
  <c r="AZ118" i="6" s="1"/>
  <c r="AI218" i="6"/>
  <c r="AX218" i="6" s="1"/>
  <c r="AZ218" i="6" s="1"/>
  <c r="S22" i="8"/>
  <c r="AI261" i="6"/>
  <c r="AX261" i="6" s="1"/>
  <c r="AZ261" i="6" s="1"/>
  <c r="AI204" i="6"/>
  <c r="AX204" i="6" s="1"/>
  <c r="AZ204" i="6" s="1"/>
  <c r="AI11" i="6"/>
  <c r="AX11" i="6" s="1"/>
  <c r="AI137" i="6"/>
  <c r="AX137" i="6" s="1"/>
  <c r="AZ137" i="6" s="1"/>
  <c r="AI146" i="6"/>
  <c r="AX146" i="6" s="1"/>
  <c r="AZ146" i="6" s="1"/>
  <c r="AI68" i="6"/>
  <c r="AX68" i="6" s="1"/>
  <c r="AZ68" i="6" s="1"/>
  <c r="AI73" i="6"/>
  <c r="AX73" i="6" s="1"/>
  <c r="AZ73" i="6" s="1"/>
  <c r="S10" i="8"/>
  <c r="AI124" i="6"/>
  <c r="AX124" i="6" s="1"/>
  <c r="AZ124" i="6" s="1"/>
  <c r="S6" i="8"/>
  <c r="S26" i="8"/>
  <c r="AI115" i="6"/>
  <c r="AX115" i="6" s="1"/>
  <c r="AZ115" i="6" s="1"/>
  <c r="AI253" i="6"/>
  <c r="AX253" i="6" s="1"/>
  <c r="AZ253" i="6" s="1"/>
  <c r="AI123" i="6"/>
  <c r="AX123" i="6" s="1"/>
  <c r="AZ123" i="6" s="1"/>
  <c r="S9" i="8"/>
  <c r="AI168" i="6"/>
  <c r="AX168" i="6" s="1"/>
  <c r="AZ168" i="6" s="1"/>
  <c r="AI126" i="6"/>
  <c r="AX126" i="6" s="1"/>
  <c r="AZ126" i="6" s="1"/>
  <c r="AI66" i="6"/>
  <c r="AX66" i="6" s="1"/>
  <c r="AZ66" i="6" s="1"/>
  <c r="AI185" i="6"/>
  <c r="AX185" i="6" s="1"/>
  <c r="AZ185" i="6" s="1"/>
  <c r="AI191" i="6"/>
  <c r="AX191" i="6" s="1"/>
  <c r="AZ191" i="6" s="1"/>
  <c r="AI160" i="6"/>
  <c r="AX160" i="6" s="1"/>
  <c r="AZ160" i="6" s="1"/>
  <c r="AI36" i="6"/>
  <c r="AX36" i="6" s="1"/>
  <c r="AZ36" i="6" s="1"/>
  <c r="AI180" i="6"/>
  <c r="AX180" i="6" s="1"/>
  <c r="AZ180" i="6" s="1"/>
  <c r="AI91" i="6"/>
  <c r="AX91" i="6" s="1"/>
  <c r="AZ91" i="6" s="1"/>
  <c r="AI28" i="6"/>
  <c r="AX28" i="6" s="1"/>
  <c r="AZ28" i="6" s="1"/>
  <c r="AI172" i="6"/>
  <c r="AX172" i="6" s="1"/>
  <c r="AZ172" i="6" s="1"/>
  <c r="S20" i="8"/>
  <c r="AI169" i="6"/>
  <c r="AX169" i="6" s="1"/>
  <c r="AZ169" i="6" s="1"/>
  <c r="AI72" i="6"/>
  <c r="AX72" i="6" s="1"/>
  <c r="AZ72" i="6" s="1"/>
  <c r="AI214" i="6"/>
  <c r="AX214" i="6" s="1"/>
  <c r="AZ214" i="6" s="1"/>
  <c r="AI213" i="6"/>
  <c r="AX213" i="6" s="1"/>
  <c r="AZ213" i="6" s="1"/>
  <c r="S16" i="8"/>
  <c r="AI247" i="6"/>
  <c r="AX247" i="6" s="1"/>
  <c r="AZ247" i="6" s="1"/>
  <c r="AI67" i="6"/>
  <c r="AX67" i="6" s="1"/>
  <c r="AZ67" i="6" s="1"/>
  <c r="AI84" i="6"/>
  <c r="AX84" i="6" s="1"/>
  <c r="AZ84" i="6" s="1"/>
  <c r="AI242" i="6"/>
  <c r="AX242" i="6" s="1"/>
  <c r="AZ242" i="6" s="1"/>
  <c r="AI216" i="6"/>
  <c r="AX216" i="6" s="1"/>
  <c r="AZ216" i="6" s="1"/>
  <c r="AI230" i="6"/>
  <c r="AX230" i="6" s="1"/>
  <c r="AZ230" i="6" s="1"/>
  <c r="AI171" i="6"/>
  <c r="AX171" i="6" s="1"/>
  <c r="AZ171" i="6" s="1"/>
  <c r="AI58" i="6"/>
  <c r="AX58" i="6" s="1"/>
  <c r="AZ58" i="6" s="1"/>
  <c r="AI194" i="6"/>
  <c r="AX194" i="6" s="1"/>
  <c r="AZ194" i="6" s="1"/>
  <c r="AI175" i="6"/>
  <c r="AX175" i="6" s="1"/>
  <c r="AZ175" i="6" s="1"/>
  <c r="AI44" i="6"/>
  <c r="AX44" i="6" s="1"/>
  <c r="AZ44" i="6" s="1"/>
  <c r="AI255" i="6"/>
  <c r="AX255" i="6" s="1"/>
  <c r="AZ255" i="6" s="1"/>
  <c r="AI12" i="6"/>
  <c r="AX12" i="6" s="1"/>
  <c r="AI98" i="6"/>
  <c r="AX98" i="6" s="1"/>
  <c r="AZ98" i="6" s="1"/>
  <c r="AI23" i="6"/>
  <c r="AX23" i="6" s="1"/>
  <c r="AZ23" i="6" s="1"/>
  <c r="AI122" i="6"/>
  <c r="AX122" i="6" s="1"/>
  <c r="AZ122" i="6" s="1"/>
  <c r="AI86" i="6"/>
  <c r="AX86" i="6" s="1"/>
  <c r="AZ86" i="6" s="1"/>
  <c r="AI156" i="6"/>
  <c r="AX156" i="6" s="1"/>
  <c r="AZ156" i="6" s="1"/>
  <c r="AI273" i="6"/>
  <c r="AX273" i="6" s="1"/>
  <c r="AZ273" i="6" s="1"/>
  <c r="AI80" i="6"/>
  <c r="AX80" i="6" s="1"/>
  <c r="AZ80" i="6" s="1"/>
  <c r="S4" i="8"/>
  <c r="AI129" i="6"/>
  <c r="AX129" i="6" s="1"/>
  <c r="AZ129" i="6" s="1"/>
  <c r="AI233" i="6"/>
  <c r="AX233" i="6" s="1"/>
  <c r="AZ233" i="6" s="1"/>
  <c r="AI41" i="6"/>
  <c r="AX41" i="6" s="1"/>
  <c r="AZ41" i="6" s="1"/>
  <c r="AI106" i="6"/>
  <c r="AX106" i="6" s="1"/>
  <c r="AZ106" i="6" s="1"/>
  <c r="AI271" i="6"/>
  <c r="AX271" i="6" s="1"/>
  <c r="AZ271" i="6" s="1"/>
  <c r="AI108" i="6"/>
  <c r="AX108" i="6" s="1"/>
  <c r="AZ108" i="6" s="1"/>
  <c r="AI135" i="6"/>
  <c r="AX135" i="6" s="1"/>
  <c r="AZ135" i="6" s="1"/>
  <c r="AI15" i="6"/>
  <c r="AX15" i="6" s="1"/>
  <c r="AZ15" i="6" s="1"/>
  <c r="AI165" i="6"/>
  <c r="AX165" i="6" s="1"/>
  <c r="AZ165" i="6" s="1"/>
  <c r="AI78" i="6"/>
  <c r="AX78" i="6" s="1"/>
  <c r="AZ78" i="6" s="1"/>
  <c r="AI55" i="6"/>
  <c r="AX55" i="6" s="1"/>
  <c r="AZ55" i="6" s="1"/>
  <c r="AI167" i="6"/>
  <c r="AX167" i="6" s="1"/>
  <c r="AZ167" i="6" s="1"/>
  <c r="AI176" i="6"/>
  <c r="AX176" i="6" s="1"/>
  <c r="AZ176" i="6" s="1"/>
  <c r="AI163" i="6"/>
  <c r="AX163" i="6" s="1"/>
  <c r="AZ163" i="6" s="1"/>
  <c r="AI38" i="6"/>
  <c r="AX38" i="6" s="1"/>
  <c r="AZ38" i="6" s="1"/>
  <c r="AI145" i="6"/>
  <c r="AX145" i="6" s="1"/>
  <c r="AZ145" i="6" s="1"/>
  <c r="AI27" i="6"/>
  <c r="AX27" i="6" s="1"/>
  <c r="AZ27" i="6" s="1"/>
  <c r="AI143" i="6"/>
  <c r="AX143" i="6" s="1"/>
  <c r="AZ143" i="6" s="1"/>
  <c r="AI153" i="6"/>
  <c r="AX153" i="6" s="1"/>
  <c r="AZ153" i="6" s="1"/>
  <c r="AI76" i="6"/>
  <c r="AX76" i="6" s="1"/>
  <c r="AZ76" i="6" s="1"/>
  <c r="S17" i="8"/>
  <c r="S34" i="8"/>
  <c r="AI7" i="6"/>
  <c r="AX7" i="6" s="1"/>
  <c r="AI103" i="6"/>
  <c r="AX103" i="6" s="1"/>
  <c r="AZ103" i="6" s="1"/>
  <c r="AI235" i="6"/>
  <c r="AX235" i="6" s="1"/>
  <c r="AZ235" i="6" s="1"/>
  <c r="S30" i="8"/>
  <c r="S33" i="8"/>
  <c r="S35" i="8"/>
  <c r="S5" i="8"/>
  <c r="AI51" i="6"/>
  <c r="AX51" i="6" s="1"/>
  <c r="AZ51" i="6" s="1"/>
  <c r="AI60" i="6"/>
  <c r="AX60" i="6" s="1"/>
  <c r="AZ60" i="6" s="1"/>
  <c r="AI117" i="6"/>
  <c r="AX117" i="6" s="1"/>
  <c r="AZ117" i="6" s="1"/>
  <c r="S31" i="8"/>
  <c r="S32" i="8"/>
  <c r="AI186" i="6"/>
  <c r="AX186" i="6" s="1"/>
  <c r="AZ186" i="6" s="1"/>
  <c r="AI243" i="6"/>
  <c r="AX243" i="6" s="1"/>
  <c r="AZ243" i="6" s="1"/>
  <c r="AI209" i="6"/>
  <c r="AX209" i="6" s="1"/>
  <c r="AZ209" i="6" s="1"/>
  <c r="AI151" i="6"/>
  <c r="AX151" i="6" s="1"/>
  <c r="AZ151" i="6" s="1"/>
  <c r="AI138" i="6"/>
  <c r="AX138" i="6" s="1"/>
  <c r="AZ138" i="6" s="1"/>
  <c r="AI35" i="6"/>
  <c r="AX35" i="6" s="1"/>
  <c r="AZ35" i="6" s="1"/>
  <c r="AI25" i="6"/>
  <c r="AX25" i="6" s="1"/>
  <c r="AZ25" i="6" s="1"/>
  <c r="AI189" i="6"/>
  <c r="AX189" i="6" s="1"/>
  <c r="AZ189" i="6" s="1"/>
  <c r="AI177" i="6"/>
  <c r="AX177" i="6" s="1"/>
  <c r="AZ177" i="6" s="1"/>
  <c r="AI125" i="6"/>
  <c r="AX125" i="6" s="1"/>
  <c r="AZ125" i="6" s="1"/>
  <c r="AI90" i="6"/>
  <c r="AX90" i="6" s="1"/>
  <c r="AZ90" i="6" s="1"/>
  <c r="S18" i="8"/>
  <c r="AI170" i="6"/>
  <c r="AX170" i="6" s="1"/>
  <c r="AZ170" i="6" s="1"/>
  <c r="S14" i="8"/>
  <c r="AI104" i="6"/>
  <c r="AX104" i="6" s="1"/>
  <c r="AZ104" i="6" s="1"/>
  <c r="AI231" i="6"/>
  <c r="AX231" i="6" s="1"/>
  <c r="AZ231" i="6" s="1"/>
  <c r="AI228" i="6"/>
  <c r="AX228" i="6" s="1"/>
  <c r="AZ228" i="6" s="1"/>
  <c r="AI260" i="6"/>
  <c r="AX260" i="6" s="1"/>
  <c r="AZ260" i="6" s="1"/>
  <c r="AI75" i="6"/>
  <c r="AX75" i="6" s="1"/>
  <c r="AZ75" i="6" s="1"/>
  <c r="AI205" i="6"/>
  <c r="AX205" i="6" s="1"/>
  <c r="AZ205" i="6" s="1"/>
  <c r="AI31" i="6"/>
  <c r="AX31" i="6" s="1"/>
  <c r="AZ31" i="6" s="1"/>
  <c r="S27" i="8"/>
  <c r="AI88" i="6"/>
  <c r="AX88" i="6" s="1"/>
  <c r="AZ88" i="6" s="1"/>
  <c r="AI234" i="6"/>
  <c r="AX234" i="6" s="1"/>
  <c r="AZ234" i="6" s="1"/>
  <c r="AI197" i="6"/>
  <c r="AX197" i="6" s="1"/>
  <c r="AZ197" i="6" s="1"/>
  <c r="AI268" i="6"/>
  <c r="AX268" i="6" s="1"/>
  <c r="AZ268" i="6" s="1"/>
  <c r="AI48" i="6"/>
  <c r="AX48" i="6" s="1"/>
  <c r="AZ48" i="6" s="1"/>
  <c r="S13" i="8"/>
  <c r="AI111" i="6"/>
  <c r="AX111" i="6" s="1"/>
  <c r="AZ111" i="6" s="1"/>
  <c r="AI193" i="6"/>
  <c r="AX193" i="6" s="1"/>
  <c r="AZ193" i="6" s="1"/>
  <c r="AI10" i="6"/>
  <c r="AX10" i="6" s="1"/>
  <c r="AZ10" i="6" s="1"/>
  <c r="AI161" i="6"/>
  <c r="AX161" i="6" s="1"/>
  <c r="AZ161" i="6" s="1"/>
  <c r="S15" i="8"/>
  <c r="AI240" i="6"/>
  <c r="AX240" i="6" s="1"/>
  <c r="AZ240" i="6" s="1"/>
  <c r="AI252" i="6"/>
  <c r="AX252" i="6" s="1"/>
  <c r="AZ252" i="6" s="1"/>
  <c r="AI239" i="6"/>
  <c r="AX239" i="6" s="1"/>
  <c r="AZ239" i="6" s="1"/>
  <c r="AI221" i="6"/>
  <c r="AX221" i="6" s="1"/>
  <c r="AZ221" i="6" s="1"/>
  <c r="AI97" i="6"/>
  <c r="AX97" i="6" s="1"/>
  <c r="AZ97" i="6" s="1"/>
  <c r="AI45" i="6"/>
  <c r="AX45" i="6" s="1"/>
  <c r="AZ45" i="6" s="1"/>
  <c r="AI24" i="6"/>
  <c r="AX24" i="6" s="1"/>
  <c r="AZ24" i="6" s="1"/>
  <c r="AI26" i="6"/>
  <c r="AX26" i="6" s="1"/>
  <c r="AZ26" i="6" s="1"/>
  <c r="AI94" i="6"/>
  <c r="AX94" i="6" s="1"/>
  <c r="AZ94" i="6" s="1"/>
  <c r="AI112" i="6"/>
  <c r="AX112" i="6" s="1"/>
  <c r="AZ112" i="6" s="1"/>
  <c r="AI121" i="6"/>
  <c r="AX121" i="6" s="1"/>
  <c r="AZ121" i="6" s="1"/>
  <c r="AI21" i="6"/>
  <c r="AX21" i="6" s="1"/>
  <c r="AZ21" i="6" s="1"/>
  <c r="AI119" i="6"/>
  <c r="AX119" i="6" s="1"/>
  <c r="AZ119" i="6" s="1"/>
  <c r="AI198" i="6"/>
  <c r="AX198" i="6" s="1"/>
  <c r="AZ198" i="6" s="1"/>
  <c r="AI32" i="6"/>
  <c r="AX32" i="6" s="1"/>
  <c r="AZ32" i="6" s="1"/>
  <c r="AI49" i="6"/>
  <c r="AX49" i="6" s="1"/>
  <c r="AZ49" i="6" s="1"/>
  <c r="AI179" i="6"/>
  <c r="AX179" i="6" s="1"/>
  <c r="AZ179" i="6" s="1"/>
  <c r="AI64" i="6"/>
  <c r="AX64" i="6" s="1"/>
  <c r="AZ64" i="6" s="1"/>
  <c r="AI222" i="6"/>
  <c r="AX222" i="6" s="1"/>
  <c r="AZ222" i="6" s="1"/>
  <c r="AI109" i="6"/>
  <c r="AX109" i="6" s="1"/>
  <c r="AZ109" i="6" s="1"/>
  <c r="AI69" i="6"/>
  <c r="AX69" i="6" s="1"/>
  <c r="AZ69" i="6" s="1"/>
  <c r="AI95" i="6"/>
  <c r="AX95" i="6" s="1"/>
  <c r="AZ95" i="6" s="1"/>
  <c r="AI8" i="6"/>
  <c r="AX8" i="6" s="1"/>
  <c r="AI257" i="6"/>
  <c r="AX257" i="6" s="1"/>
  <c r="AZ257" i="6" s="1"/>
  <c r="AI155" i="6"/>
  <c r="AX155" i="6" s="1"/>
  <c r="AZ155" i="6" s="1"/>
  <c r="AI39" i="6"/>
  <c r="AX39" i="6" s="1"/>
  <c r="AZ39" i="6" s="1"/>
  <c r="S28" i="8"/>
  <c r="AI264" i="6"/>
  <c r="AX264" i="6" s="1"/>
  <c r="AZ264" i="6" s="1"/>
  <c r="AI183" i="6"/>
  <c r="AX183" i="6" s="1"/>
  <c r="AZ183" i="6" s="1"/>
  <c r="AI157" i="6"/>
  <c r="AX157" i="6" s="1"/>
  <c r="AZ157" i="6" s="1"/>
  <c r="AI263" i="6"/>
  <c r="AX263" i="6" s="1"/>
  <c r="AZ263" i="6" s="1"/>
  <c r="AI71" i="6"/>
  <c r="AX71" i="6" s="1"/>
  <c r="AZ71" i="6" s="1"/>
  <c r="S11" i="8"/>
  <c r="AI34" i="6"/>
  <c r="AX34" i="6" s="1"/>
  <c r="AZ34" i="6" s="1"/>
  <c r="AI159" i="6"/>
  <c r="AX159" i="6" s="1"/>
  <c r="AZ159" i="6" s="1"/>
  <c r="S23" i="8"/>
  <c r="AI256" i="6"/>
  <c r="AX256" i="6" s="1"/>
  <c r="AZ256" i="6" s="1"/>
  <c r="AI182" i="6"/>
  <c r="AX182" i="6" s="1"/>
  <c r="AZ182" i="6" s="1"/>
  <c r="AI270" i="6"/>
  <c r="AX270" i="6" s="1"/>
  <c r="AZ270" i="6" s="1"/>
  <c r="AI202" i="6"/>
  <c r="AX202" i="6" s="1"/>
  <c r="AZ202" i="6" s="1"/>
  <c r="AI130" i="6"/>
  <c r="AX130" i="6" s="1"/>
  <c r="AZ130" i="6" s="1"/>
  <c r="AI166" i="6"/>
  <c r="AX166" i="6" s="1"/>
  <c r="AZ166" i="6" s="1"/>
  <c r="AI30" i="6"/>
  <c r="AX30" i="6" s="1"/>
  <c r="AZ30" i="6" s="1"/>
  <c r="AI210" i="6"/>
  <c r="AX210" i="6" s="1"/>
  <c r="AZ210" i="6" s="1"/>
  <c r="AI132" i="6"/>
  <c r="AX132" i="6" s="1"/>
  <c r="AZ132" i="6" s="1"/>
  <c r="AI116" i="6"/>
  <c r="AX116" i="6" s="1"/>
  <c r="AZ116" i="6" s="1"/>
  <c r="AI77" i="6"/>
  <c r="AX77" i="6" s="1"/>
  <c r="AZ77" i="6" s="1"/>
  <c r="AI217" i="6"/>
  <c r="AX217" i="6" s="1"/>
  <c r="AZ217" i="6" s="1"/>
  <c r="AI238" i="6"/>
  <c r="AX238" i="6" s="1"/>
  <c r="AZ238" i="6" s="1"/>
  <c r="AI248" i="6"/>
  <c r="AX248" i="6" s="1"/>
  <c r="AZ248" i="6" s="1"/>
  <c r="AI196" i="6"/>
  <c r="AX196" i="6" s="1"/>
  <c r="AZ196" i="6" s="1"/>
  <c r="S19" i="8"/>
  <c r="AI174" i="6"/>
  <c r="AX174" i="6" s="1"/>
  <c r="AZ174" i="6" s="1"/>
  <c r="AI5" i="6"/>
  <c r="AX5" i="6" s="1"/>
  <c r="AI37" i="6"/>
  <c r="AX37" i="6" s="1"/>
  <c r="AZ37" i="6" s="1"/>
  <c r="AI232" i="6"/>
  <c r="AX232" i="6" s="1"/>
  <c r="AZ232" i="6" s="1"/>
  <c r="AI246" i="6"/>
  <c r="AX246" i="6" s="1"/>
  <c r="AZ246" i="6" s="1"/>
  <c r="AI40" i="6"/>
  <c r="AX40" i="6" s="1"/>
  <c r="AZ40" i="6" s="1"/>
  <c r="AI227" i="6"/>
  <c r="AX227" i="6" s="1"/>
  <c r="AZ227" i="6" s="1"/>
  <c r="AI134" i="6"/>
  <c r="AX134" i="6" s="1"/>
  <c r="AZ134" i="6" s="1"/>
  <c r="AI236" i="6"/>
  <c r="AX236" i="6" s="1"/>
  <c r="AZ236" i="6" s="1"/>
  <c r="AI128" i="6"/>
  <c r="AX128" i="6" s="1"/>
  <c r="AZ128" i="6" s="1"/>
  <c r="AI113" i="6"/>
  <c r="AX113" i="6" s="1"/>
  <c r="AZ113" i="6" s="1"/>
  <c r="AI192" i="6"/>
  <c r="AX192" i="6" s="1"/>
  <c r="AZ192" i="6" s="1"/>
  <c r="AI70" i="6"/>
  <c r="AX70" i="6" s="1"/>
  <c r="AZ70" i="6" s="1"/>
  <c r="AI229" i="6"/>
  <c r="AX229" i="6" s="1"/>
  <c r="AZ229" i="6" s="1"/>
  <c r="AI92" i="6"/>
  <c r="AX92" i="6" s="1"/>
  <c r="AZ92" i="6" s="1"/>
  <c r="AI266" i="6"/>
  <c r="AX266" i="6" s="1"/>
  <c r="AZ266" i="6" s="1"/>
  <c r="AI187" i="6"/>
  <c r="AX187" i="6" s="1"/>
  <c r="AZ187" i="6" s="1"/>
  <c r="S7" i="8"/>
  <c r="AI220" i="6"/>
  <c r="AX220" i="6" s="1"/>
  <c r="AZ220" i="6" s="1"/>
  <c r="AI219" i="6"/>
  <c r="AX219" i="6" s="1"/>
  <c r="AZ219" i="6" s="1"/>
  <c r="AI258" i="6"/>
  <c r="AX258" i="6" s="1"/>
  <c r="AZ258" i="6" s="1"/>
  <c r="AI212" i="6"/>
  <c r="AX212" i="6" s="1"/>
  <c r="AZ212" i="6" s="1"/>
  <c r="AI93" i="6"/>
  <c r="AX93" i="6" s="1"/>
  <c r="AZ93" i="6" s="1"/>
  <c r="AI114" i="6"/>
  <c r="AX114" i="6" s="1"/>
  <c r="AZ114" i="6" s="1"/>
  <c r="AI250" i="6"/>
  <c r="AX250" i="6" s="1"/>
  <c r="AZ250" i="6" s="1"/>
  <c r="AI148" i="6"/>
  <c r="AX148" i="6" s="1"/>
  <c r="AZ148" i="6" s="1"/>
  <c r="AI215" i="6"/>
  <c r="AX215" i="6" s="1"/>
  <c r="AZ215" i="6" s="1"/>
  <c r="AI59" i="6"/>
  <c r="AX59" i="6" s="1"/>
  <c r="AZ59" i="6" s="1"/>
  <c r="AI203" i="6"/>
  <c r="AX203" i="6" s="1"/>
  <c r="AZ203" i="6" s="1"/>
  <c r="AI154" i="6"/>
  <c r="AX154" i="6" s="1"/>
  <c r="AZ154" i="6" s="1"/>
  <c r="AI47" i="6"/>
  <c r="AX47" i="6" s="1"/>
  <c r="AZ47" i="6" s="1"/>
  <c r="AI20" i="6"/>
  <c r="AX20" i="6" s="1"/>
  <c r="AZ20" i="6" s="1"/>
  <c r="AI16" i="6"/>
  <c r="AX16" i="6" s="1"/>
  <c r="AZ16" i="6" s="1"/>
  <c r="AI269" i="6"/>
  <c r="AX269" i="6" s="1"/>
  <c r="AZ269" i="6" s="1"/>
  <c r="AI164" i="6"/>
  <c r="AX164" i="6" s="1"/>
  <c r="AZ164" i="6" s="1"/>
  <c r="AI237" i="6"/>
  <c r="AX237" i="6" s="1"/>
  <c r="AZ237" i="6" s="1"/>
  <c r="AI83" i="6"/>
  <c r="AX83" i="6" s="1"/>
  <c r="AZ83" i="6" s="1"/>
  <c r="AI54" i="6"/>
  <c r="AX54" i="6" s="1"/>
  <c r="AZ54" i="6" s="1"/>
  <c r="AI89" i="6"/>
  <c r="AX89" i="6" s="1"/>
  <c r="AZ89" i="6" s="1"/>
  <c r="AI201" i="6"/>
  <c r="AX201" i="6" s="1"/>
  <c r="AZ201" i="6" s="1"/>
  <c r="AI139" i="6"/>
  <c r="AX139" i="6" s="1"/>
  <c r="AZ139" i="6" s="1"/>
  <c r="AI225" i="6"/>
  <c r="AX225" i="6" s="1"/>
  <c r="AZ225" i="6" s="1"/>
  <c r="AI207" i="6"/>
  <c r="AX207" i="6" s="1"/>
  <c r="AZ207" i="6" s="1"/>
  <c r="AI259" i="6"/>
  <c r="AX259" i="6" s="1"/>
  <c r="AZ259" i="6" s="1"/>
  <c r="AI226" i="6"/>
  <c r="AX226" i="6" s="1"/>
  <c r="AZ226" i="6" s="1"/>
  <c r="AI127" i="6"/>
  <c r="AX127" i="6" s="1"/>
  <c r="AZ127" i="6" s="1"/>
  <c r="AI195" i="6"/>
  <c r="AX195" i="6" s="1"/>
  <c r="AZ195" i="6" s="1"/>
  <c r="AI211" i="6"/>
  <c r="AX211" i="6" s="1"/>
  <c r="AZ211" i="6" s="1"/>
  <c r="AI100" i="6"/>
  <c r="AX100" i="6" s="1"/>
  <c r="AZ100" i="6" s="1"/>
  <c r="AI272" i="6"/>
  <c r="AX272" i="6" s="1"/>
  <c r="AZ272" i="6" s="1"/>
  <c r="AI200" i="6"/>
  <c r="AX200" i="6" s="1"/>
  <c r="AZ200" i="6" s="1"/>
  <c r="AI96" i="6"/>
  <c r="AX96" i="6" s="1"/>
  <c r="AZ96" i="6" s="1"/>
  <c r="AI82" i="6"/>
  <c r="AX82" i="6" s="1"/>
  <c r="AZ82" i="6" s="1"/>
  <c r="AI149" i="6"/>
  <c r="AX149" i="6" s="1"/>
  <c r="AZ149" i="6" s="1"/>
  <c r="AI131" i="6"/>
  <c r="AX131" i="6" s="1"/>
  <c r="AZ131" i="6" s="1"/>
  <c r="AI79" i="6"/>
  <c r="AX79" i="6" s="1"/>
  <c r="AZ79" i="6" s="1"/>
  <c r="AI147" i="6"/>
  <c r="AX147" i="6" s="1"/>
  <c r="AZ147" i="6" s="1"/>
  <c r="AI74" i="6"/>
  <c r="AX74" i="6" s="1"/>
  <c r="AZ74" i="6" s="1"/>
  <c r="AI46" i="6"/>
  <c r="AX46" i="6" s="1"/>
  <c r="AZ46" i="6" s="1"/>
  <c r="AI162" i="6"/>
  <c r="AX162" i="6" s="1"/>
  <c r="AZ162" i="6" s="1"/>
  <c r="AI223" i="6"/>
  <c r="AX223" i="6" s="1"/>
  <c r="AZ223" i="6" s="1"/>
  <c r="AI13" i="6"/>
  <c r="AX13" i="6" s="1"/>
  <c r="AZ13" i="6" s="1"/>
  <c r="AI42" i="6"/>
  <c r="AX42" i="6" s="1"/>
  <c r="AZ42" i="6" s="1"/>
  <c r="AI29" i="6"/>
  <c r="AX29" i="6" s="1"/>
  <c r="AZ29" i="6" s="1"/>
  <c r="AI173" i="6"/>
  <c r="AX173" i="6" s="1"/>
  <c r="AZ173" i="6" s="1"/>
  <c r="AI133" i="6"/>
  <c r="AX133" i="6" s="1"/>
  <c r="AZ133" i="6" s="1"/>
  <c r="AI254" i="6"/>
  <c r="AX254" i="6" s="1"/>
  <c r="AZ254" i="6" s="1"/>
  <c r="AI18" i="6"/>
  <c r="AX18" i="6" s="1"/>
  <c r="AZ18" i="6" s="1"/>
  <c r="AI178" i="6"/>
  <c r="AX178" i="6" s="1"/>
  <c r="AZ178" i="6" s="1"/>
  <c r="AI224" i="6"/>
  <c r="AX224" i="6" s="1"/>
  <c r="AZ224" i="6" s="1"/>
  <c r="AI136" i="6"/>
  <c r="AX136" i="6" s="1"/>
  <c r="AZ136" i="6" s="1"/>
  <c r="R12" i="7"/>
  <c r="AH173" i="6" l="1"/>
  <c r="AQ173" i="6" s="1"/>
  <c r="AS173" i="6" s="1"/>
  <c r="AU173" i="6" s="1"/>
  <c r="BA173" i="6" s="1"/>
  <c r="AH128" i="6"/>
  <c r="AQ128" i="6" s="1"/>
  <c r="AS128" i="6" s="1"/>
  <c r="AU128" i="6" s="1"/>
  <c r="AH50" i="6"/>
  <c r="AL50" i="6" s="1"/>
  <c r="AN50" i="6" s="1"/>
  <c r="AH265" i="6"/>
  <c r="AQ265" i="6" s="1"/>
  <c r="AS265" i="6" s="1"/>
  <c r="AU265" i="6" s="1"/>
  <c r="BA265" i="6" s="1"/>
  <c r="BB265" i="6" s="1"/>
  <c r="AH253" i="6"/>
  <c r="AQ253" i="6" s="1"/>
  <c r="AS253" i="6" s="1"/>
  <c r="AU253" i="6" s="1"/>
  <c r="BA253" i="6" s="1"/>
  <c r="BG253" i="6" s="1"/>
  <c r="AH47" i="6"/>
  <c r="AH206" i="6"/>
  <c r="AQ206" i="6" s="1"/>
  <c r="AS206" i="6" s="1"/>
  <c r="AU206" i="6" s="1"/>
  <c r="BA206" i="6" s="1"/>
  <c r="BB206" i="6" s="1"/>
  <c r="AH181" i="6"/>
  <c r="AQ181" i="6" s="1"/>
  <c r="AS181" i="6" s="1"/>
  <c r="AU181" i="6" s="1"/>
  <c r="BA181" i="6" s="1"/>
  <c r="BG181" i="6" s="1"/>
  <c r="N4" i="21"/>
  <c r="N10" i="21"/>
  <c r="AH110" i="6"/>
  <c r="AL110" i="6" s="1"/>
  <c r="AN110" i="6" s="1"/>
  <c r="AH52" i="6"/>
  <c r="AQ52" i="6" s="1"/>
  <c r="AS52" i="6" s="1"/>
  <c r="AU52" i="6" s="1"/>
  <c r="AH260" i="6"/>
  <c r="AQ260" i="6" s="1"/>
  <c r="AS260" i="6" s="1"/>
  <c r="AU260" i="6" s="1"/>
  <c r="BA260" i="6" s="1"/>
  <c r="BB260" i="6" s="1"/>
  <c r="AH63" i="6"/>
  <c r="AH252" i="6"/>
  <c r="AQ252" i="6" s="1"/>
  <c r="AS252" i="6" s="1"/>
  <c r="AU252" i="6" s="1"/>
  <c r="BA252" i="6" s="1"/>
  <c r="BB252" i="6" s="1"/>
  <c r="AH49" i="6"/>
  <c r="AQ49" i="6" s="1"/>
  <c r="AS49" i="6" s="1"/>
  <c r="AU49" i="6" s="1"/>
  <c r="AH145" i="6"/>
  <c r="AQ145" i="6" s="1"/>
  <c r="AS145" i="6" s="1"/>
  <c r="AU145" i="6" s="1"/>
  <c r="AH117" i="6"/>
  <c r="AQ117" i="6" s="1"/>
  <c r="AS117" i="6" s="1"/>
  <c r="AU117" i="6" s="1"/>
  <c r="AH241" i="6"/>
  <c r="AQ241" i="6" s="1"/>
  <c r="AS241" i="6" s="1"/>
  <c r="AU241" i="6" s="1"/>
  <c r="BA241" i="6" s="1"/>
  <c r="BB241" i="6" s="1"/>
  <c r="N6" i="21"/>
  <c r="AH251" i="6"/>
  <c r="AQ251" i="6" s="1"/>
  <c r="AS251" i="6" s="1"/>
  <c r="AU251" i="6" s="1"/>
  <c r="BA251" i="6" s="1"/>
  <c r="BB251" i="6" s="1"/>
  <c r="AH141" i="6"/>
  <c r="AQ141" i="6" s="1"/>
  <c r="AS141" i="6" s="1"/>
  <c r="AU141" i="6" s="1"/>
  <c r="AH245" i="6"/>
  <c r="AQ245" i="6" s="1"/>
  <c r="AS245" i="6" s="1"/>
  <c r="AU245" i="6" s="1"/>
  <c r="BA245" i="6" s="1"/>
  <c r="BB245" i="6" s="1"/>
  <c r="AH14" i="6"/>
  <c r="AQ14" i="6" s="1"/>
  <c r="AS14" i="6" s="1"/>
  <c r="AU14" i="6" s="1"/>
  <c r="AH129" i="6"/>
  <c r="AQ129" i="6" s="1"/>
  <c r="AS129" i="6" s="1"/>
  <c r="AU129" i="6" s="1"/>
  <c r="AH162" i="6"/>
  <c r="AQ162" i="6" s="1"/>
  <c r="AS162" i="6" s="1"/>
  <c r="AU162" i="6" s="1"/>
  <c r="AH213" i="6"/>
  <c r="AQ213" i="6" s="1"/>
  <c r="AS213" i="6" s="1"/>
  <c r="AU213" i="6" s="1"/>
  <c r="BA213" i="6" s="1"/>
  <c r="BB213" i="6" s="1"/>
  <c r="N8" i="21"/>
  <c r="N11" i="21"/>
  <c r="N5" i="21"/>
  <c r="AH154" i="6"/>
  <c r="AQ154" i="6" s="1"/>
  <c r="AS154" i="6" s="1"/>
  <c r="AU154" i="6" s="1"/>
  <c r="AH131" i="6"/>
  <c r="AQ131" i="6" s="1"/>
  <c r="AS131" i="6" s="1"/>
  <c r="AU131" i="6" s="1"/>
  <c r="AH151" i="6"/>
  <c r="AQ151" i="6" s="1"/>
  <c r="AS151" i="6" s="1"/>
  <c r="AU151" i="6" s="1"/>
  <c r="AH216" i="6"/>
  <c r="AQ216" i="6" s="1"/>
  <c r="AS216" i="6" s="1"/>
  <c r="AU216" i="6" s="1"/>
  <c r="BA216" i="6" s="1"/>
  <c r="BB216" i="6" s="1"/>
  <c r="AH68" i="6"/>
  <c r="AQ68" i="6" s="1"/>
  <c r="AS68" i="6" s="1"/>
  <c r="AU68" i="6" s="1"/>
  <c r="AH270" i="6"/>
  <c r="AQ270" i="6" s="1"/>
  <c r="AS270" i="6" s="1"/>
  <c r="AU270" i="6" s="1"/>
  <c r="BA270" i="6" s="1"/>
  <c r="BB270" i="6" s="1"/>
  <c r="AH193" i="6"/>
  <c r="AQ193" i="6" s="1"/>
  <c r="AS193" i="6" s="1"/>
  <c r="AU193" i="6" s="1"/>
  <c r="BA193" i="6" s="1"/>
  <c r="BB193" i="6" s="1"/>
  <c r="AH115" i="6"/>
  <c r="AQ115" i="6" s="1"/>
  <c r="AS115" i="6" s="1"/>
  <c r="AU115" i="6" s="1"/>
  <c r="AH84" i="6"/>
  <c r="AQ84" i="6" s="1"/>
  <c r="AS84" i="6" s="1"/>
  <c r="AU84" i="6" s="1"/>
  <c r="AH144" i="6"/>
  <c r="AQ144" i="6" s="1"/>
  <c r="AS144" i="6" s="1"/>
  <c r="AU144" i="6" s="1"/>
  <c r="AH224" i="6"/>
  <c r="AQ224" i="6" s="1"/>
  <c r="AS224" i="6" s="1"/>
  <c r="AU224" i="6" s="1"/>
  <c r="BA224" i="6" s="1"/>
  <c r="AH247" i="6"/>
  <c r="AQ247" i="6" s="1"/>
  <c r="AS247" i="6" s="1"/>
  <c r="AU247" i="6" s="1"/>
  <c r="BA247" i="6" s="1"/>
  <c r="BG247" i="6" s="1"/>
  <c r="AH123" i="6"/>
  <c r="AQ123" i="6" s="1"/>
  <c r="AS123" i="6" s="1"/>
  <c r="AU123" i="6" s="1"/>
  <c r="AH204" i="6"/>
  <c r="AQ204" i="6" s="1"/>
  <c r="AS204" i="6" s="1"/>
  <c r="AU204" i="6" s="1"/>
  <c r="BA204" i="6" s="1"/>
  <c r="BG204" i="6" s="1"/>
  <c r="AH168" i="6"/>
  <c r="AQ168" i="6" s="1"/>
  <c r="AS168" i="6" s="1"/>
  <c r="AU168" i="6" s="1"/>
  <c r="AH194" i="6"/>
  <c r="AQ194" i="6" s="1"/>
  <c r="AS194" i="6" s="1"/>
  <c r="AU194" i="6" s="1"/>
  <c r="BA194" i="6" s="1"/>
  <c r="BB194" i="6" s="1"/>
  <c r="AH227" i="6"/>
  <c r="AQ227" i="6" s="1"/>
  <c r="AS227" i="6" s="1"/>
  <c r="AU227" i="6" s="1"/>
  <c r="BA227" i="6" s="1"/>
  <c r="AH29" i="6"/>
  <c r="AH231" i="6"/>
  <c r="AQ231" i="6" s="1"/>
  <c r="AS231" i="6" s="1"/>
  <c r="AU231" i="6" s="1"/>
  <c r="BA231" i="6" s="1"/>
  <c r="BB231" i="6" s="1"/>
  <c r="AH147" i="6"/>
  <c r="AQ147" i="6" s="1"/>
  <c r="AS147" i="6" s="1"/>
  <c r="AU147" i="6" s="1"/>
  <c r="AH221" i="6"/>
  <c r="AQ221" i="6" s="1"/>
  <c r="AS221" i="6" s="1"/>
  <c r="AU221" i="6" s="1"/>
  <c r="BA221" i="6" s="1"/>
  <c r="BB221" i="6" s="1"/>
  <c r="AH101" i="6"/>
  <c r="AQ101" i="6" s="1"/>
  <c r="AS101" i="6" s="1"/>
  <c r="AU101" i="6" s="1"/>
  <c r="AH215" i="6"/>
  <c r="AQ215" i="6" s="1"/>
  <c r="AS215" i="6" s="1"/>
  <c r="AU215" i="6" s="1"/>
  <c r="BA215" i="6" s="1"/>
  <c r="AH133" i="6"/>
  <c r="AQ133" i="6" s="1"/>
  <c r="AS133" i="6" s="1"/>
  <c r="AU133" i="6" s="1"/>
  <c r="AH262" i="6"/>
  <c r="AQ262" i="6" s="1"/>
  <c r="AS262" i="6" s="1"/>
  <c r="AU262" i="6" s="1"/>
  <c r="BA262" i="6" s="1"/>
  <c r="BG262" i="6" s="1"/>
  <c r="AH15" i="6"/>
  <c r="AQ15" i="6" s="1"/>
  <c r="AS15" i="6" s="1"/>
  <c r="AU15" i="6" s="1"/>
  <c r="AH229" i="6"/>
  <c r="AQ229" i="6" s="1"/>
  <c r="AS229" i="6" s="1"/>
  <c r="AU229" i="6" s="1"/>
  <c r="BA229" i="6" s="1"/>
  <c r="AH77" i="6"/>
  <c r="AQ77" i="6" s="1"/>
  <c r="AS77" i="6" s="1"/>
  <c r="AU77" i="6" s="1"/>
  <c r="AH54" i="6"/>
  <c r="AH166" i="6"/>
  <c r="AQ166" i="6" s="1"/>
  <c r="AS166" i="6" s="1"/>
  <c r="AU166" i="6" s="1"/>
  <c r="AH17" i="6"/>
  <c r="AQ17" i="6" s="1"/>
  <c r="AS17" i="6" s="1"/>
  <c r="AU17" i="6" s="1"/>
  <c r="AH256" i="6"/>
  <c r="AQ256" i="6" s="1"/>
  <c r="AS256" i="6" s="1"/>
  <c r="AU256" i="6" s="1"/>
  <c r="BA256" i="6" s="1"/>
  <c r="BB256" i="6" s="1"/>
  <c r="AH41" i="6"/>
  <c r="AH191" i="6"/>
  <c r="AQ191" i="6" s="1"/>
  <c r="AS191" i="6" s="1"/>
  <c r="AU191" i="6" s="1"/>
  <c r="BA191" i="6" s="1"/>
  <c r="AH222" i="6"/>
  <c r="AQ222" i="6" s="1"/>
  <c r="AS222" i="6" s="1"/>
  <c r="AU222" i="6" s="1"/>
  <c r="BA222" i="6" s="1"/>
  <c r="BB222" i="6" s="1"/>
  <c r="AH27" i="6"/>
  <c r="AH36" i="6"/>
  <c r="AL36" i="6" s="1"/>
  <c r="AN36" i="6" s="1"/>
  <c r="AH59" i="6"/>
  <c r="AQ59" i="6" s="1"/>
  <c r="AS59" i="6" s="1"/>
  <c r="AU59" i="6" s="1"/>
  <c r="AH107" i="6"/>
  <c r="AQ107" i="6" s="1"/>
  <c r="AS107" i="6" s="1"/>
  <c r="AU107" i="6" s="1"/>
  <c r="AH45" i="6"/>
  <c r="AH208" i="6"/>
  <c r="AQ208" i="6" s="1"/>
  <c r="AS208" i="6" s="1"/>
  <c r="AU208" i="6" s="1"/>
  <c r="BA208" i="6" s="1"/>
  <c r="BG208" i="6" s="1"/>
  <c r="AH124" i="6"/>
  <c r="AQ124" i="6" s="1"/>
  <c r="AS124" i="6" s="1"/>
  <c r="AU124" i="6" s="1"/>
  <c r="AH56" i="6"/>
  <c r="AQ56" i="6" s="1"/>
  <c r="AS56" i="6" s="1"/>
  <c r="AU56" i="6" s="1"/>
  <c r="AH55" i="6"/>
  <c r="AQ55" i="6" s="1"/>
  <c r="AS55" i="6" s="1"/>
  <c r="AU55" i="6" s="1"/>
  <c r="AH5" i="6"/>
  <c r="AH169" i="6"/>
  <c r="AQ169" i="6" s="1"/>
  <c r="AS169" i="6" s="1"/>
  <c r="AU169" i="6" s="1"/>
  <c r="BA169" i="6" s="1"/>
  <c r="BB169" i="6" s="1"/>
  <c r="AH113" i="6"/>
  <c r="AQ113" i="6" s="1"/>
  <c r="AS113" i="6" s="1"/>
  <c r="AU113" i="6" s="1"/>
  <c r="AH214" i="6"/>
  <c r="AQ214" i="6" s="1"/>
  <c r="AS214" i="6" s="1"/>
  <c r="AU214" i="6" s="1"/>
  <c r="BA214" i="6" s="1"/>
  <c r="AH72" i="6"/>
  <c r="AQ72" i="6" s="1"/>
  <c r="AS72" i="6" s="1"/>
  <c r="AU72" i="6" s="1"/>
  <c r="AH78" i="6"/>
  <c r="AQ78" i="6" s="1"/>
  <c r="AS78" i="6" s="1"/>
  <c r="AU78" i="6" s="1"/>
  <c r="AH167" i="6"/>
  <c r="AQ167" i="6" s="1"/>
  <c r="AS167" i="6" s="1"/>
  <c r="AU167" i="6" s="1"/>
  <c r="AH12" i="6"/>
  <c r="AH202" i="6"/>
  <c r="AQ202" i="6" s="1"/>
  <c r="AS202" i="6" s="1"/>
  <c r="AU202" i="6" s="1"/>
  <c r="BA202" i="6" s="1"/>
  <c r="BB202" i="6" s="1"/>
  <c r="AH211" i="6"/>
  <c r="AQ211" i="6" s="1"/>
  <c r="AS211" i="6" s="1"/>
  <c r="AU211" i="6" s="1"/>
  <c r="BA211" i="6" s="1"/>
  <c r="AH220" i="6"/>
  <c r="AQ220" i="6" s="1"/>
  <c r="AS220" i="6" s="1"/>
  <c r="AU220" i="6" s="1"/>
  <c r="BA220" i="6" s="1"/>
  <c r="AH35" i="6"/>
  <c r="AH108" i="6"/>
  <c r="AH175" i="6"/>
  <c r="AQ175" i="6" s="1"/>
  <c r="AS175" i="6" s="1"/>
  <c r="AU175" i="6" s="1"/>
  <c r="BA175" i="6" s="1"/>
  <c r="BG175" i="6" s="1"/>
  <c r="AH272" i="6"/>
  <c r="AQ272" i="6" s="1"/>
  <c r="AS272" i="6" s="1"/>
  <c r="AU272" i="6" s="1"/>
  <c r="BA272" i="6" s="1"/>
  <c r="BB272" i="6" s="1"/>
  <c r="AH210" i="6"/>
  <c r="AQ210" i="6" s="1"/>
  <c r="AS210" i="6" s="1"/>
  <c r="AU210" i="6" s="1"/>
  <c r="BA210" i="6" s="1"/>
  <c r="BB210" i="6" s="1"/>
  <c r="AH160" i="6"/>
  <c r="AQ160" i="6" s="1"/>
  <c r="AS160" i="6" s="1"/>
  <c r="AU160" i="6" s="1"/>
  <c r="AH236" i="6"/>
  <c r="AQ236" i="6" s="1"/>
  <c r="AS236" i="6" s="1"/>
  <c r="AU236" i="6" s="1"/>
  <c r="BA236" i="6" s="1"/>
  <c r="BB236" i="6" s="1"/>
  <c r="AH143" i="6"/>
  <c r="AQ143" i="6" s="1"/>
  <c r="AS143" i="6" s="1"/>
  <c r="AU143" i="6" s="1"/>
  <c r="AH185" i="6"/>
  <c r="AQ185" i="6" s="1"/>
  <c r="AS185" i="6" s="1"/>
  <c r="AU185" i="6" s="1"/>
  <c r="BA185" i="6" s="1"/>
  <c r="AH130" i="6"/>
  <c r="AH172" i="6"/>
  <c r="AQ172" i="6" s="1"/>
  <c r="AS172" i="6" s="1"/>
  <c r="AU172" i="6" s="1"/>
  <c r="BA172" i="6" s="1"/>
  <c r="AH97" i="6"/>
  <c r="AQ97" i="6" s="1"/>
  <c r="AS97" i="6" s="1"/>
  <c r="AU97" i="6" s="1"/>
  <c r="AH269" i="6"/>
  <c r="AQ269" i="6" s="1"/>
  <c r="AS269" i="6" s="1"/>
  <c r="AU269" i="6" s="1"/>
  <c r="BA269" i="6" s="1"/>
  <c r="AH122" i="6"/>
  <c r="AQ122" i="6" s="1"/>
  <c r="AS122" i="6" s="1"/>
  <c r="AU122" i="6" s="1"/>
  <c r="AH18" i="6"/>
  <c r="AL18" i="6" s="1"/>
  <c r="AN18" i="6" s="1"/>
  <c r="AH192" i="6"/>
  <c r="AQ192" i="6" s="1"/>
  <c r="AS192" i="6" s="1"/>
  <c r="AU192" i="6" s="1"/>
  <c r="BA192" i="6" s="1"/>
  <c r="BB192" i="6" s="1"/>
  <c r="AH73" i="6"/>
  <c r="AH65" i="6"/>
  <c r="AH64" i="6"/>
  <c r="AQ64" i="6" s="1"/>
  <c r="AS64" i="6" s="1"/>
  <c r="AU64" i="6" s="1"/>
  <c r="AH11" i="6"/>
  <c r="AH218" i="6"/>
  <c r="AQ218" i="6" s="1"/>
  <c r="AS218" i="6" s="1"/>
  <c r="AU218" i="6" s="1"/>
  <c r="BA218" i="6" s="1"/>
  <c r="BB218" i="6" s="1"/>
  <c r="AH6" i="6"/>
  <c r="AQ6" i="6" s="1"/>
  <c r="AS6" i="6" s="1"/>
  <c r="AH259" i="6"/>
  <c r="AQ259" i="6" s="1"/>
  <c r="AS259" i="6" s="1"/>
  <c r="AU259" i="6" s="1"/>
  <c r="BA259" i="6" s="1"/>
  <c r="AH126" i="6"/>
  <c r="AQ126" i="6" s="1"/>
  <c r="AS126" i="6" s="1"/>
  <c r="AU126" i="6" s="1"/>
  <c r="AH81" i="6"/>
  <c r="AQ81" i="6" s="1"/>
  <c r="AS81" i="6" s="1"/>
  <c r="AU81" i="6" s="1"/>
  <c r="AH34" i="6"/>
  <c r="AQ34" i="6" s="1"/>
  <c r="AS34" i="6" s="1"/>
  <c r="AU34" i="6" s="1"/>
  <c r="AH255" i="6"/>
  <c r="AQ255" i="6" s="1"/>
  <c r="AS255" i="6" s="1"/>
  <c r="AU255" i="6" s="1"/>
  <c r="BA255" i="6" s="1"/>
  <c r="BB255" i="6" s="1"/>
  <c r="AH7" i="6"/>
  <c r="AH246" i="6"/>
  <c r="AQ246" i="6" s="1"/>
  <c r="AS246" i="6" s="1"/>
  <c r="AU246" i="6" s="1"/>
  <c r="BA246" i="6" s="1"/>
  <c r="BB246" i="6" s="1"/>
  <c r="AH119" i="6"/>
  <c r="AQ119" i="6" s="1"/>
  <c r="AS119" i="6" s="1"/>
  <c r="AU119" i="6" s="1"/>
  <c r="AH43" i="6"/>
  <c r="AH99" i="6"/>
  <c r="AQ99" i="6" s="1"/>
  <c r="AS99" i="6" s="1"/>
  <c r="AU99" i="6" s="1"/>
  <c r="AH258" i="6"/>
  <c r="AQ258" i="6" s="1"/>
  <c r="AS258" i="6" s="1"/>
  <c r="AU258" i="6" s="1"/>
  <c r="BA258" i="6" s="1"/>
  <c r="AH23" i="6"/>
  <c r="AQ23" i="6" s="1"/>
  <c r="AS23" i="6" s="1"/>
  <c r="AU23" i="6" s="1"/>
  <c r="AH40" i="6"/>
  <c r="AH83" i="6"/>
  <c r="AQ83" i="6" s="1"/>
  <c r="AS83" i="6" s="1"/>
  <c r="AU83" i="6" s="1"/>
  <c r="AH10" i="6"/>
  <c r="AH209" i="6"/>
  <c r="AQ209" i="6" s="1"/>
  <c r="AS209" i="6" s="1"/>
  <c r="AU209" i="6" s="1"/>
  <c r="BA209" i="6" s="1"/>
  <c r="BB209" i="6" s="1"/>
  <c r="AH85" i="6"/>
  <c r="AQ85" i="6" s="1"/>
  <c r="AS85" i="6" s="1"/>
  <c r="AU85" i="6" s="1"/>
  <c r="AH156" i="6"/>
  <c r="AQ156" i="6" s="1"/>
  <c r="AS156" i="6" s="1"/>
  <c r="AU156" i="6" s="1"/>
  <c r="AH179" i="6"/>
  <c r="AQ179" i="6" s="1"/>
  <c r="AS179" i="6" s="1"/>
  <c r="AU179" i="6" s="1"/>
  <c r="BA179" i="6" s="1"/>
  <c r="BG179" i="6" s="1"/>
  <c r="AH82" i="6"/>
  <c r="AQ82" i="6" s="1"/>
  <c r="AS82" i="6" s="1"/>
  <c r="AU82" i="6" s="1"/>
  <c r="AH150" i="6"/>
  <c r="AQ150" i="6" s="1"/>
  <c r="AS150" i="6" s="1"/>
  <c r="AU150" i="6" s="1"/>
  <c r="AH90" i="6"/>
  <c r="AQ90" i="6" s="1"/>
  <c r="AS90" i="6" s="1"/>
  <c r="AU90" i="6" s="1"/>
  <c r="AH188" i="6"/>
  <c r="AQ188" i="6" s="1"/>
  <c r="AS188" i="6" s="1"/>
  <c r="AU188" i="6" s="1"/>
  <c r="BA188" i="6" s="1"/>
  <c r="BG188" i="6" s="1"/>
  <c r="AH87" i="6"/>
  <c r="AQ87" i="6" s="1"/>
  <c r="AS87" i="6" s="1"/>
  <c r="AU87" i="6" s="1"/>
  <c r="AH89" i="6"/>
  <c r="AQ89" i="6" s="1"/>
  <c r="AS89" i="6" s="1"/>
  <c r="AU89" i="6" s="1"/>
  <c r="AH196" i="6"/>
  <c r="AQ196" i="6" s="1"/>
  <c r="AS196" i="6" s="1"/>
  <c r="AU196" i="6" s="1"/>
  <c r="BA196" i="6" s="1"/>
  <c r="BB196" i="6" s="1"/>
  <c r="AH86" i="6"/>
  <c r="AQ86" i="6" s="1"/>
  <c r="AS86" i="6" s="1"/>
  <c r="AU86" i="6" s="1"/>
  <c r="AH105" i="6"/>
  <c r="AQ105" i="6" s="1"/>
  <c r="AS105" i="6" s="1"/>
  <c r="AU105" i="6" s="1"/>
  <c r="AH44" i="6"/>
  <c r="AQ44" i="6" s="1"/>
  <c r="AS44" i="6" s="1"/>
  <c r="AU44" i="6" s="1"/>
  <c r="AH263" i="6"/>
  <c r="AQ263" i="6" s="1"/>
  <c r="AS263" i="6" s="1"/>
  <c r="AU263" i="6" s="1"/>
  <c r="BA263" i="6" s="1"/>
  <c r="BB263" i="6" s="1"/>
  <c r="AH79" i="6"/>
  <c r="AL79" i="6" s="1"/>
  <c r="AN79" i="6" s="1"/>
  <c r="AH80" i="6"/>
  <c r="AQ80" i="6" s="1"/>
  <c r="AS80" i="6" s="1"/>
  <c r="AU80" i="6" s="1"/>
  <c r="AH267" i="6"/>
  <c r="AQ267" i="6" s="1"/>
  <c r="AS267" i="6" s="1"/>
  <c r="AU267" i="6" s="1"/>
  <c r="BA267" i="6" s="1"/>
  <c r="BG267" i="6" s="1"/>
  <c r="AH61" i="6"/>
  <c r="AQ61" i="6" s="1"/>
  <c r="AS61" i="6" s="1"/>
  <c r="AH118" i="6"/>
  <c r="AQ118" i="6" s="1"/>
  <c r="AS118" i="6" s="1"/>
  <c r="AU118" i="6" s="1"/>
  <c r="AH184" i="6"/>
  <c r="AQ184" i="6" s="1"/>
  <c r="AS184" i="6" s="1"/>
  <c r="AU184" i="6" s="1"/>
  <c r="BA184" i="6" s="1"/>
  <c r="BG184" i="6" s="1"/>
  <c r="AH67" i="6"/>
  <c r="AL67" i="6" s="1"/>
  <c r="AN67" i="6" s="1"/>
  <c r="AH190" i="6"/>
  <c r="AQ190" i="6" s="1"/>
  <c r="AS190" i="6" s="1"/>
  <c r="AU190" i="6" s="1"/>
  <c r="BA190" i="6" s="1"/>
  <c r="BB190" i="6" s="1"/>
  <c r="AH134" i="6"/>
  <c r="AQ134" i="6" s="1"/>
  <c r="AS134" i="6" s="1"/>
  <c r="AU134" i="6" s="1"/>
  <c r="AH230" i="6"/>
  <c r="AQ230" i="6" s="1"/>
  <c r="AS230" i="6" s="1"/>
  <c r="AU230" i="6" s="1"/>
  <c r="BA230" i="6" s="1"/>
  <c r="BB230" i="6" s="1"/>
  <c r="AH106" i="6"/>
  <c r="AL106" i="6" s="1"/>
  <c r="AN106" i="6" s="1"/>
  <c r="AH13" i="6"/>
  <c r="AQ13" i="6" s="1"/>
  <c r="AS13" i="6" s="1"/>
  <c r="AU13" i="6" s="1"/>
  <c r="AH136" i="6"/>
  <c r="AQ136" i="6" s="1"/>
  <c r="AS136" i="6" s="1"/>
  <c r="AU136" i="6" s="1"/>
  <c r="AH37" i="6"/>
  <c r="AH111" i="6"/>
  <c r="AQ111" i="6" s="1"/>
  <c r="AS111" i="6" s="1"/>
  <c r="AU111" i="6" s="1"/>
  <c r="AH187" i="6"/>
  <c r="AQ187" i="6" s="1"/>
  <c r="AS187" i="6" s="1"/>
  <c r="AU187" i="6" s="1"/>
  <c r="BA187" i="6" s="1"/>
  <c r="AH203" i="6"/>
  <c r="AQ203" i="6" s="1"/>
  <c r="AS203" i="6" s="1"/>
  <c r="AU203" i="6" s="1"/>
  <c r="BA203" i="6" s="1"/>
  <c r="BG203" i="6" s="1"/>
  <c r="AH159" i="6"/>
  <c r="AQ159" i="6" s="1"/>
  <c r="AS159" i="6" s="1"/>
  <c r="AU159" i="6" s="1"/>
  <c r="AH153" i="6"/>
  <c r="AQ153" i="6" s="1"/>
  <c r="AS153" i="6" s="1"/>
  <c r="AU153" i="6" s="1"/>
  <c r="AH9" i="6"/>
  <c r="AQ9" i="6" s="1"/>
  <c r="AS9" i="6" s="1"/>
  <c r="AH232" i="6"/>
  <c r="AQ232" i="6" s="1"/>
  <c r="AS232" i="6" s="1"/>
  <c r="AU232" i="6" s="1"/>
  <c r="BA232" i="6" s="1"/>
  <c r="BG232" i="6" s="1"/>
  <c r="AH158" i="6"/>
  <c r="AQ158" i="6" s="1"/>
  <c r="AS158" i="6" s="1"/>
  <c r="AU158" i="6" s="1"/>
  <c r="AH178" i="6"/>
  <c r="AQ178" i="6" s="1"/>
  <c r="AS178" i="6" s="1"/>
  <c r="AU178" i="6" s="1"/>
  <c r="BA178" i="6" s="1"/>
  <c r="AH195" i="6"/>
  <c r="AQ195" i="6" s="1"/>
  <c r="AS195" i="6" s="1"/>
  <c r="AU195" i="6" s="1"/>
  <c r="BA195" i="6" s="1"/>
  <c r="AH135" i="6"/>
  <c r="AQ135" i="6" s="1"/>
  <c r="AS135" i="6" s="1"/>
  <c r="AU135" i="6" s="1"/>
  <c r="AH212" i="6"/>
  <c r="AQ212" i="6" s="1"/>
  <c r="AS212" i="6" s="1"/>
  <c r="AU212" i="6" s="1"/>
  <c r="BA212" i="6" s="1"/>
  <c r="AH39" i="6"/>
  <c r="AQ39" i="6" s="1"/>
  <c r="AS39" i="6" s="1"/>
  <c r="AU39" i="6" s="1"/>
  <c r="AH104" i="6"/>
  <c r="AQ104" i="6" s="1"/>
  <c r="AS104" i="6" s="1"/>
  <c r="AU104" i="6" s="1"/>
  <c r="AH91" i="6"/>
  <c r="AQ91" i="6" s="1"/>
  <c r="AS91" i="6" s="1"/>
  <c r="AU91" i="6" s="1"/>
  <c r="AH257" i="6"/>
  <c r="AQ257" i="6" s="1"/>
  <c r="AS257" i="6" s="1"/>
  <c r="AU257" i="6" s="1"/>
  <c r="BA257" i="6" s="1"/>
  <c r="BB257" i="6" s="1"/>
  <c r="AH62" i="6"/>
  <c r="AH53" i="6"/>
  <c r="AH60" i="6"/>
  <c r="AQ60" i="6" s="1"/>
  <c r="AS60" i="6" s="1"/>
  <c r="AU60" i="6" s="1"/>
  <c r="AH127" i="6"/>
  <c r="AQ127" i="6" s="1"/>
  <c r="AS127" i="6" s="1"/>
  <c r="AU127" i="6" s="1"/>
  <c r="AH46" i="6"/>
  <c r="AQ46" i="6" s="1"/>
  <c r="AS46" i="6" s="1"/>
  <c r="AU46" i="6" s="1"/>
  <c r="AH152" i="6"/>
  <c r="AQ152" i="6" s="1"/>
  <c r="AS152" i="6" s="1"/>
  <c r="AU152" i="6" s="1"/>
  <c r="AH58" i="6"/>
  <c r="AH57" i="6"/>
  <c r="AH248" i="6"/>
  <c r="AQ248" i="6" s="1"/>
  <c r="AS248" i="6" s="1"/>
  <c r="AU248" i="6" s="1"/>
  <c r="BA248" i="6" s="1"/>
  <c r="AH249" i="6"/>
  <c r="AQ249" i="6" s="1"/>
  <c r="AS249" i="6" s="1"/>
  <c r="AU249" i="6" s="1"/>
  <c r="BA249" i="6" s="1"/>
  <c r="BG249" i="6" s="1"/>
  <c r="AH198" i="6"/>
  <c r="AQ198" i="6" s="1"/>
  <c r="AS198" i="6" s="1"/>
  <c r="AU198" i="6" s="1"/>
  <c r="BA198" i="6" s="1"/>
  <c r="BB198" i="6" s="1"/>
  <c r="AH171" i="6"/>
  <c r="AQ171" i="6" s="1"/>
  <c r="AS171" i="6" s="1"/>
  <c r="AU171" i="6" s="1"/>
  <c r="BA171" i="6" s="1"/>
  <c r="BG171" i="6" s="1"/>
  <c r="AH66" i="6"/>
  <c r="AH98" i="6"/>
  <c r="AQ98" i="6" s="1"/>
  <c r="AS98" i="6" s="1"/>
  <c r="AU98" i="6" s="1"/>
  <c r="AH30" i="6"/>
  <c r="AQ30" i="6" s="1"/>
  <c r="AS30" i="6" s="1"/>
  <c r="AU30" i="6" s="1"/>
  <c r="AH137" i="6"/>
  <c r="AQ137" i="6" s="1"/>
  <c r="AS137" i="6" s="1"/>
  <c r="AU137" i="6" s="1"/>
  <c r="AH92" i="6"/>
  <c r="AQ92" i="6" s="1"/>
  <c r="AS92" i="6" s="1"/>
  <c r="AU92" i="6" s="1"/>
  <c r="AH217" i="6"/>
  <c r="AQ217" i="6" s="1"/>
  <c r="AS217" i="6" s="1"/>
  <c r="AU217" i="6" s="1"/>
  <c r="BA217" i="6" s="1"/>
  <c r="AH33" i="6"/>
  <c r="AH242" i="6"/>
  <c r="AQ242" i="6" s="1"/>
  <c r="AS242" i="6" s="1"/>
  <c r="AU242" i="6" s="1"/>
  <c r="BA242" i="6" s="1"/>
  <c r="BG242" i="6" s="1"/>
  <c r="AH146" i="6"/>
  <c r="AQ146" i="6" s="1"/>
  <c r="AS146" i="6" s="1"/>
  <c r="AU146" i="6" s="1"/>
  <c r="AH100" i="6"/>
  <c r="AQ100" i="6" s="1"/>
  <c r="AS100" i="6" s="1"/>
  <c r="AU100" i="6" s="1"/>
  <c r="AH51" i="6"/>
  <c r="AH199" i="6"/>
  <c r="AQ199" i="6" s="1"/>
  <c r="AS199" i="6" s="1"/>
  <c r="AU199" i="6" s="1"/>
  <c r="BA199" i="6" s="1"/>
  <c r="BG199" i="6" s="1"/>
  <c r="AH201" i="6"/>
  <c r="AQ201" i="6" s="1"/>
  <c r="AS201" i="6" s="1"/>
  <c r="AU201" i="6" s="1"/>
  <c r="BA201" i="6" s="1"/>
  <c r="AH238" i="6"/>
  <c r="AQ238" i="6" s="1"/>
  <c r="AS238" i="6" s="1"/>
  <c r="AU238" i="6" s="1"/>
  <c r="BA238" i="6" s="1"/>
  <c r="BB238" i="6" s="1"/>
  <c r="AH164" i="6"/>
  <c r="AQ164" i="6" s="1"/>
  <c r="AS164" i="6" s="1"/>
  <c r="AU164" i="6" s="1"/>
  <c r="AH42" i="6"/>
  <c r="AQ42" i="6" s="1"/>
  <c r="AS42" i="6" s="1"/>
  <c r="AU42" i="6" s="1"/>
  <c r="AH74" i="6"/>
  <c r="AH95" i="6"/>
  <c r="AQ95" i="6" s="1"/>
  <c r="AS95" i="6" s="1"/>
  <c r="AU95" i="6" s="1"/>
  <c r="AH200" i="6"/>
  <c r="AQ200" i="6" s="1"/>
  <c r="AS200" i="6" s="1"/>
  <c r="AU200" i="6" s="1"/>
  <c r="BA200" i="6" s="1"/>
  <c r="AH163" i="6"/>
  <c r="AQ163" i="6" s="1"/>
  <c r="AS163" i="6" s="1"/>
  <c r="AU163" i="6" s="1"/>
  <c r="AH266" i="6"/>
  <c r="AQ266" i="6" s="1"/>
  <c r="AS266" i="6" s="1"/>
  <c r="AU266" i="6" s="1"/>
  <c r="BA266" i="6" s="1"/>
  <c r="AH20" i="6"/>
  <c r="AQ20" i="6" s="1"/>
  <c r="AS20" i="6" s="1"/>
  <c r="AU20" i="6" s="1"/>
  <c r="AH228" i="6"/>
  <c r="AQ228" i="6" s="1"/>
  <c r="AS228" i="6" s="1"/>
  <c r="AU228" i="6" s="1"/>
  <c r="BA228" i="6" s="1"/>
  <c r="BG228" i="6" s="1"/>
  <c r="AH32" i="6"/>
  <c r="AH223" i="6"/>
  <c r="AQ223" i="6" s="1"/>
  <c r="AS223" i="6" s="1"/>
  <c r="AU223" i="6" s="1"/>
  <c r="BA223" i="6" s="1"/>
  <c r="AH244" i="6"/>
  <c r="AQ244" i="6" s="1"/>
  <c r="AS244" i="6" s="1"/>
  <c r="AU244" i="6" s="1"/>
  <c r="BA244" i="6" s="1"/>
  <c r="BG244" i="6" s="1"/>
  <c r="AH219" i="6"/>
  <c r="AQ219" i="6" s="1"/>
  <c r="AS219" i="6" s="1"/>
  <c r="AU219" i="6" s="1"/>
  <c r="BA219" i="6" s="1"/>
  <c r="BG219" i="6" s="1"/>
  <c r="AH174" i="6"/>
  <c r="AQ174" i="6" s="1"/>
  <c r="AS174" i="6" s="1"/>
  <c r="AU174" i="6" s="1"/>
  <c r="BA174" i="6" s="1"/>
  <c r="BB174" i="6" s="1"/>
  <c r="AH237" i="6"/>
  <c r="AQ237" i="6" s="1"/>
  <c r="AS237" i="6" s="1"/>
  <c r="AU237" i="6" s="1"/>
  <c r="BA237" i="6" s="1"/>
  <c r="AH180" i="6"/>
  <c r="AQ180" i="6" s="1"/>
  <c r="AS180" i="6" s="1"/>
  <c r="AU180" i="6" s="1"/>
  <c r="BA180" i="6" s="1"/>
  <c r="BB180" i="6" s="1"/>
  <c r="AH76" i="6"/>
  <c r="AH109" i="6"/>
  <c r="AL109" i="6" s="1"/>
  <c r="AN109" i="6" s="1"/>
  <c r="AH225" i="6"/>
  <c r="AQ225" i="6" s="1"/>
  <c r="AS225" i="6" s="1"/>
  <c r="AU225" i="6" s="1"/>
  <c r="BA225" i="6" s="1"/>
  <c r="BB225" i="6" s="1"/>
  <c r="AH233" i="6"/>
  <c r="AQ233" i="6" s="1"/>
  <c r="AS233" i="6" s="1"/>
  <c r="AU233" i="6" s="1"/>
  <c r="BA233" i="6" s="1"/>
  <c r="BG233" i="6" s="1"/>
  <c r="AH38" i="6"/>
  <c r="AL38" i="6" s="1"/>
  <c r="AN38" i="6" s="1"/>
  <c r="AH28" i="6"/>
  <c r="AQ28" i="6" s="1"/>
  <c r="AS28" i="6" s="1"/>
  <c r="AU28" i="6" s="1"/>
  <c r="AH182" i="6"/>
  <c r="AQ182" i="6" s="1"/>
  <c r="AS182" i="6" s="1"/>
  <c r="AU182" i="6" s="1"/>
  <c r="BA182" i="6" s="1"/>
  <c r="AH176" i="6"/>
  <c r="AQ176" i="6" s="1"/>
  <c r="AS176" i="6" s="1"/>
  <c r="AU176" i="6" s="1"/>
  <c r="AH22" i="6"/>
  <c r="AQ22" i="6" s="1"/>
  <c r="AS22" i="6" s="1"/>
  <c r="AU22" i="6" s="1"/>
  <c r="AH207" i="6"/>
  <c r="AQ207" i="6" s="1"/>
  <c r="AS207" i="6" s="1"/>
  <c r="AU207" i="6" s="1"/>
  <c r="BA207" i="6" s="1"/>
  <c r="BG207" i="6" s="1"/>
  <c r="AH103" i="6"/>
  <c r="AQ103" i="6" s="1"/>
  <c r="AS103" i="6" s="1"/>
  <c r="AU103" i="6" s="1"/>
  <c r="AH19" i="6"/>
  <c r="AH48" i="6"/>
  <c r="AQ48" i="6" s="1"/>
  <c r="AS48" i="6" s="1"/>
  <c r="AU48" i="6" s="1"/>
  <c r="AH69" i="6"/>
  <c r="AH250" i="6"/>
  <c r="AQ250" i="6" s="1"/>
  <c r="AS250" i="6" s="1"/>
  <c r="AU250" i="6" s="1"/>
  <c r="BA250" i="6" s="1"/>
  <c r="AH148" i="6"/>
  <c r="AQ148" i="6" s="1"/>
  <c r="AS148" i="6" s="1"/>
  <c r="AU148" i="6" s="1"/>
  <c r="AH140" i="6"/>
  <c r="AQ140" i="6" s="1"/>
  <c r="AS140" i="6" s="1"/>
  <c r="AU140" i="6" s="1"/>
  <c r="AH142" i="6"/>
  <c r="AQ142" i="6" s="1"/>
  <c r="AS142" i="6" s="1"/>
  <c r="AU142" i="6" s="1"/>
  <c r="AH102" i="6"/>
  <c r="AQ102" i="6" s="1"/>
  <c r="AS102" i="6" s="1"/>
  <c r="AU102" i="6" s="1"/>
  <c r="AH271" i="6"/>
  <c r="AQ271" i="6" s="1"/>
  <c r="AS271" i="6" s="1"/>
  <c r="AU271" i="6" s="1"/>
  <c r="BA271" i="6" s="1"/>
  <c r="BB271" i="6" s="1"/>
  <c r="N7" i="21"/>
  <c r="AH8" i="6"/>
  <c r="AQ8" i="6" s="1"/>
  <c r="AS8" i="6" s="1"/>
  <c r="AH240" i="6"/>
  <c r="AQ240" i="6" s="1"/>
  <c r="AS240" i="6" s="1"/>
  <c r="AU240" i="6" s="1"/>
  <c r="BA240" i="6" s="1"/>
  <c r="BB240" i="6" s="1"/>
  <c r="AH239" i="6"/>
  <c r="AQ239" i="6" s="1"/>
  <c r="AS239" i="6" s="1"/>
  <c r="AU239" i="6" s="1"/>
  <c r="BA239" i="6" s="1"/>
  <c r="BB239" i="6" s="1"/>
  <c r="AH161" i="6"/>
  <c r="AQ161" i="6" s="1"/>
  <c r="AS161" i="6" s="1"/>
  <c r="AU161" i="6" s="1"/>
  <c r="AH139" i="6"/>
  <c r="AQ139" i="6" s="1"/>
  <c r="AS139" i="6" s="1"/>
  <c r="AU139" i="6" s="1"/>
  <c r="AH235" i="6"/>
  <c r="AQ235" i="6" s="1"/>
  <c r="AS235" i="6" s="1"/>
  <c r="AU235" i="6" s="1"/>
  <c r="BA235" i="6" s="1"/>
  <c r="AH243" i="6"/>
  <c r="AQ243" i="6" s="1"/>
  <c r="AS243" i="6" s="1"/>
  <c r="AU243" i="6" s="1"/>
  <c r="BA243" i="6" s="1"/>
  <c r="N12" i="21"/>
  <c r="AL168" i="6"/>
  <c r="AN168" i="6" s="1"/>
  <c r="N9" i="21"/>
  <c r="AL162" i="6"/>
  <c r="AN162" i="6" s="1"/>
  <c r="AL154" i="6"/>
  <c r="AN154" i="6" s="1"/>
  <c r="AH114" i="6"/>
  <c r="AQ114" i="6" s="1"/>
  <c r="AS114" i="6" s="1"/>
  <c r="AU114" i="6" s="1"/>
  <c r="AH31" i="6"/>
  <c r="AQ31" i="6" s="1"/>
  <c r="AS31" i="6" s="1"/>
  <c r="AU31" i="6" s="1"/>
  <c r="AH165" i="6"/>
  <c r="AQ165" i="6" s="1"/>
  <c r="AS165" i="6" s="1"/>
  <c r="AU165" i="6" s="1"/>
  <c r="AH88" i="6"/>
  <c r="AQ88" i="6" s="1"/>
  <c r="AS88" i="6" s="1"/>
  <c r="AU88" i="6" s="1"/>
  <c r="AH177" i="6"/>
  <c r="AQ177" i="6" s="1"/>
  <c r="AS177" i="6" s="1"/>
  <c r="AU177" i="6" s="1"/>
  <c r="BA177" i="6" s="1"/>
  <c r="BG177" i="6" s="1"/>
  <c r="AH157" i="6"/>
  <c r="AH186" i="6"/>
  <c r="AQ186" i="6" s="1"/>
  <c r="AS186" i="6" s="1"/>
  <c r="AU186" i="6" s="1"/>
  <c r="BA186" i="6" s="1"/>
  <c r="BB186" i="6" s="1"/>
  <c r="AH155" i="6"/>
  <c r="AQ155" i="6" s="1"/>
  <c r="AS155" i="6" s="1"/>
  <c r="AU155" i="6" s="1"/>
  <c r="AH138" i="6"/>
  <c r="AQ138" i="6" s="1"/>
  <c r="AS138" i="6" s="1"/>
  <c r="AU138" i="6" s="1"/>
  <c r="AH254" i="6"/>
  <c r="AQ254" i="6" s="1"/>
  <c r="AS254" i="6" s="1"/>
  <c r="AU254" i="6" s="1"/>
  <c r="BA254" i="6" s="1"/>
  <c r="AH70" i="6"/>
  <c r="AH116" i="6"/>
  <c r="AQ116" i="6" s="1"/>
  <c r="AS116" i="6" s="1"/>
  <c r="AU116" i="6" s="1"/>
  <c r="AH75" i="6"/>
  <c r="AH16" i="6"/>
  <c r="AH149" i="6"/>
  <c r="AH197" i="6"/>
  <c r="AQ197" i="6" s="1"/>
  <c r="AS197" i="6" s="1"/>
  <c r="AU197" i="6" s="1"/>
  <c r="BA197" i="6" s="1"/>
  <c r="BG197" i="6" s="1"/>
  <c r="AH189" i="6"/>
  <c r="AQ189" i="6" s="1"/>
  <c r="AS189" i="6" s="1"/>
  <c r="AU189" i="6" s="1"/>
  <c r="BA189" i="6" s="1"/>
  <c r="BG189" i="6" s="1"/>
  <c r="AH205" i="6"/>
  <c r="AQ205" i="6" s="1"/>
  <c r="AS205" i="6" s="1"/>
  <c r="AU205" i="6" s="1"/>
  <c r="BA205" i="6" s="1"/>
  <c r="BB205" i="6" s="1"/>
  <c r="AH264" i="6"/>
  <c r="AQ264" i="6" s="1"/>
  <c r="AS264" i="6" s="1"/>
  <c r="AU264" i="6" s="1"/>
  <c r="BA264" i="6" s="1"/>
  <c r="BG264" i="6" s="1"/>
  <c r="AH71" i="6"/>
  <c r="AH25" i="6"/>
  <c r="AL25" i="6" s="1"/>
  <c r="AN25" i="6" s="1"/>
  <c r="AH226" i="6"/>
  <c r="AQ226" i="6" s="1"/>
  <c r="AS226" i="6" s="1"/>
  <c r="AU226" i="6" s="1"/>
  <c r="BA226" i="6" s="1"/>
  <c r="AH93" i="6"/>
  <c r="AQ93" i="6" s="1"/>
  <c r="AS93" i="6" s="1"/>
  <c r="AU93" i="6" s="1"/>
  <c r="AH234" i="6"/>
  <c r="AQ234" i="6" s="1"/>
  <c r="AS234" i="6" s="1"/>
  <c r="AU234" i="6" s="1"/>
  <c r="BA234" i="6" s="1"/>
  <c r="BB234" i="6" s="1"/>
  <c r="AH261" i="6"/>
  <c r="AQ261" i="6" s="1"/>
  <c r="AS261" i="6" s="1"/>
  <c r="AU261" i="6" s="1"/>
  <c r="BA261" i="6" s="1"/>
  <c r="BB261" i="6" s="1"/>
  <c r="AH120" i="6"/>
  <c r="AQ120" i="6" s="1"/>
  <c r="AS120" i="6" s="1"/>
  <c r="AU120" i="6" s="1"/>
  <c r="AH268" i="6"/>
  <c r="AQ268" i="6" s="1"/>
  <c r="AS268" i="6" s="1"/>
  <c r="AU268" i="6" s="1"/>
  <c r="BA268" i="6" s="1"/>
  <c r="BB268" i="6" s="1"/>
  <c r="AH96" i="6"/>
  <c r="AH112" i="6"/>
  <c r="AQ112" i="6" s="1"/>
  <c r="AS112" i="6" s="1"/>
  <c r="AU112" i="6" s="1"/>
  <c r="AH132" i="6"/>
  <c r="AQ132" i="6" s="1"/>
  <c r="AS132" i="6" s="1"/>
  <c r="AU132" i="6" s="1"/>
  <c r="AH26" i="6"/>
  <c r="AH121" i="6"/>
  <c r="AQ121" i="6" s="1"/>
  <c r="AS121" i="6" s="1"/>
  <c r="AU121" i="6" s="1"/>
  <c r="AH21" i="6"/>
  <c r="AH170" i="6"/>
  <c r="AQ170" i="6" s="1"/>
  <c r="AS170" i="6" s="1"/>
  <c r="AU170" i="6" s="1"/>
  <c r="BA170" i="6" s="1"/>
  <c r="BB170" i="6" s="1"/>
  <c r="AH24" i="6"/>
  <c r="AQ24" i="6" s="1"/>
  <c r="AS24" i="6" s="1"/>
  <c r="AU24" i="6" s="1"/>
  <c r="AH94" i="6"/>
  <c r="AH273" i="6"/>
  <c r="AQ273" i="6" s="1"/>
  <c r="AS273" i="6" s="1"/>
  <c r="AU273" i="6" s="1"/>
  <c r="BA273" i="6" s="1"/>
  <c r="BB273" i="6" s="1"/>
  <c r="AH183" i="6"/>
  <c r="AQ183" i="6" s="1"/>
  <c r="AS183" i="6" s="1"/>
  <c r="AU183" i="6" s="1"/>
  <c r="BA183" i="6" s="1"/>
  <c r="BG183" i="6" s="1"/>
  <c r="AH125" i="6"/>
  <c r="AQ125" i="6" s="1"/>
  <c r="AS125" i="6" s="1"/>
  <c r="AU125" i="6" s="1"/>
  <c r="R13" i="7"/>
  <c r="AL15" i="6"/>
  <c r="AN15" i="6" s="1"/>
  <c r="AL159" i="6"/>
  <c r="AN159" i="6" s="1"/>
  <c r="AL156" i="6"/>
  <c r="AN156" i="6" s="1"/>
  <c r="AL166" i="6"/>
  <c r="AN166" i="6" s="1"/>
  <c r="AL49" i="6"/>
  <c r="AN49" i="6" s="1"/>
  <c r="AL153" i="6"/>
  <c r="AN153" i="6" s="1"/>
  <c r="AL167" i="6"/>
  <c r="AN167" i="6" s="1"/>
  <c r="AL163" i="6"/>
  <c r="AN163" i="6" s="1"/>
  <c r="AQ62" i="6" l="1"/>
  <c r="AS62" i="6" s="1"/>
  <c r="AU62" i="6" s="1"/>
  <c r="AL62" i="6"/>
  <c r="AN62" i="6" s="1"/>
  <c r="AL129" i="6"/>
  <c r="AN129" i="6" s="1"/>
  <c r="BA129" i="6" s="1"/>
  <c r="AL147" i="6"/>
  <c r="AN147" i="6" s="1"/>
  <c r="BA147" i="6" s="1"/>
  <c r="AL141" i="6"/>
  <c r="AN141" i="6" s="1"/>
  <c r="BA141" i="6" s="1"/>
  <c r="AL128" i="6"/>
  <c r="AN128" i="6" s="1"/>
  <c r="BA128" i="6" s="1"/>
  <c r="AL146" i="6"/>
  <c r="AN146" i="6" s="1"/>
  <c r="BA146" i="6" s="1"/>
  <c r="AL142" i="6"/>
  <c r="AN142" i="6" s="1"/>
  <c r="BA142" i="6" s="1"/>
  <c r="AL52" i="6"/>
  <c r="AN52" i="6" s="1"/>
  <c r="BA52" i="6" s="1"/>
  <c r="AQ50" i="6"/>
  <c r="AS50" i="6" s="1"/>
  <c r="AU50" i="6" s="1"/>
  <c r="BA50" i="6" s="1"/>
  <c r="AL145" i="6"/>
  <c r="AN145" i="6" s="1"/>
  <c r="BA145" i="6" s="1"/>
  <c r="AL99" i="6"/>
  <c r="AN99" i="6" s="1"/>
  <c r="BA99" i="6" s="1"/>
  <c r="AL143" i="6"/>
  <c r="AN143" i="6" s="1"/>
  <c r="BA143" i="6" s="1"/>
  <c r="AQ37" i="6"/>
  <c r="AS37" i="6" s="1"/>
  <c r="AU37" i="6" s="1"/>
  <c r="AL37" i="6"/>
  <c r="AN37" i="6" s="1"/>
  <c r="AL144" i="6"/>
  <c r="AN144" i="6" s="1"/>
  <c r="BA144" i="6" s="1"/>
  <c r="AL64" i="6"/>
  <c r="AN64" i="6" s="1"/>
  <c r="BA64" i="6" s="1"/>
  <c r="AL134" i="6"/>
  <c r="AN134" i="6" s="1"/>
  <c r="BA134" i="6" s="1"/>
  <c r="AL82" i="6"/>
  <c r="AN82" i="6" s="1"/>
  <c r="BA82" i="6" s="1"/>
  <c r="AL59" i="6"/>
  <c r="AN59" i="6" s="1"/>
  <c r="BA59" i="6" s="1"/>
  <c r="AL133" i="6"/>
  <c r="AN133" i="6" s="1"/>
  <c r="BA133" i="6" s="1"/>
  <c r="AL48" i="6"/>
  <c r="AN48" i="6" s="1"/>
  <c r="BA48" i="6" s="1"/>
  <c r="AL139" i="6"/>
  <c r="AN139" i="6" s="1"/>
  <c r="BA139" i="6" s="1"/>
  <c r="AQ66" i="6"/>
  <c r="AS66" i="6" s="1"/>
  <c r="AU66" i="6" s="1"/>
  <c r="AL66" i="6"/>
  <c r="AN66" i="6" s="1"/>
  <c r="AQ45" i="6"/>
  <c r="AS45" i="6" s="1"/>
  <c r="AU45" i="6" s="1"/>
  <c r="AL45" i="6"/>
  <c r="AN45" i="6" s="1"/>
  <c r="AQ7" i="6"/>
  <c r="AS7" i="6" s="1"/>
  <c r="AL7" i="6"/>
  <c r="AQ33" i="6"/>
  <c r="AS33" i="6" s="1"/>
  <c r="AU33" i="6" s="1"/>
  <c r="AL33" i="6"/>
  <c r="AN33" i="6" s="1"/>
  <c r="AQ51" i="6"/>
  <c r="AS51" i="6" s="1"/>
  <c r="AU51" i="6" s="1"/>
  <c r="AL51" i="6"/>
  <c r="AN51" i="6" s="1"/>
  <c r="AQ58" i="6"/>
  <c r="AS58" i="6" s="1"/>
  <c r="AU58" i="6" s="1"/>
  <c r="AL58" i="6"/>
  <c r="AN58" i="6" s="1"/>
  <c r="AL22" i="6"/>
  <c r="AN22" i="6" s="1"/>
  <c r="BA22" i="6" s="1"/>
  <c r="AL107" i="6"/>
  <c r="AN107" i="6" s="1"/>
  <c r="BA107" i="6" s="1"/>
  <c r="AL84" i="6"/>
  <c r="AN84" i="6" s="1"/>
  <c r="H6" i="21" s="1"/>
  <c r="AQ110" i="6"/>
  <c r="AS110" i="6" s="1"/>
  <c r="AU110" i="6" s="1"/>
  <c r="BA110" i="6" s="1"/>
  <c r="AL8" i="6"/>
  <c r="AL31" i="6"/>
  <c r="AN31" i="6" s="1"/>
  <c r="BA31" i="6" s="1"/>
  <c r="AQ73" i="6"/>
  <c r="AS73" i="6" s="1"/>
  <c r="AU73" i="6" s="1"/>
  <c r="AL73" i="6"/>
  <c r="AN73" i="6" s="1"/>
  <c r="AQ63" i="6"/>
  <c r="AS63" i="6" s="1"/>
  <c r="AU63" i="6" s="1"/>
  <c r="AL63" i="6"/>
  <c r="AN63" i="6" s="1"/>
  <c r="AQ69" i="6"/>
  <c r="AS69" i="6" s="1"/>
  <c r="AU69" i="6" s="1"/>
  <c r="AL69" i="6"/>
  <c r="AN69" i="6" s="1"/>
  <c r="AQ47" i="6"/>
  <c r="AS47" i="6" s="1"/>
  <c r="AU47" i="6" s="1"/>
  <c r="AL47" i="6"/>
  <c r="AN47" i="6" s="1"/>
  <c r="AL14" i="6"/>
  <c r="AN14" i="6" s="1"/>
  <c r="BA14" i="6" s="1"/>
  <c r="AL86" i="6"/>
  <c r="AN86" i="6" s="1"/>
  <c r="BA86" i="6" s="1"/>
  <c r="AL90" i="6"/>
  <c r="AN90" i="6" s="1"/>
  <c r="BA90" i="6" s="1"/>
  <c r="AL98" i="6"/>
  <c r="AN98" i="6" s="1"/>
  <c r="BA98" i="6" s="1"/>
  <c r="AL97" i="6"/>
  <c r="AN97" i="6" s="1"/>
  <c r="BA97" i="6" s="1"/>
  <c r="AL61" i="6"/>
  <c r="AN61" i="6" s="1"/>
  <c r="AL116" i="6"/>
  <c r="AN116" i="6" s="1"/>
  <c r="BA116" i="6" s="1"/>
  <c r="AL131" i="6"/>
  <c r="AN131" i="6" s="1"/>
  <c r="BA131" i="6" s="1"/>
  <c r="AL115" i="6"/>
  <c r="AN115" i="6" s="1"/>
  <c r="BA115" i="6" s="1"/>
  <c r="AL117" i="6"/>
  <c r="AN117" i="6" s="1"/>
  <c r="BA117" i="6" s="1"/>
  <c r="AL81" i="6"/>
  <c r="AN81" i="6" s="1"/>
  <c r="BA81" i="6" s="1"/>
  <c r="J12" i="21"/>
  <c r="AL78" i="6"/>
  <c r="AN78" i="6" s="1"/>
  <c r="BA78" i="6" s="1"/>
  <c r="AL126" i="6"/>
  <c r="AN126" i="6" s="1"/>
  <c r="BA126" i="6" s="1"/>
  <c r="AL113" i="6"/>
  <c r="AN113" i="6" s="1"/>
  <c r="BA113" i="6" s="1"/>
  <c r="AL20" i="6"/>
  <c r="AN20" i="6" s="1"/>
  <c r="BA20" i="6" s="1"/>
  <c r="AL111" i="6"/>
  <c r="AN111" i="6" s="1"/>
  <c r="BA111" i="6" s="1"/>
  <c r="AL72" i="6"/>
  <c r="AN72" i="6" s="1"/>
  <c r="BA72" i="6" s="1"/>
  <c r="AL124" i="6"/>
  <c r="AN124" i="6" s="1"/>
  <c r="BA124" i="6" s="1"/>
  <c r="AL83" i="6"/>
  <c r="AN83" i="6" s="1"/>
  <c r="BA83" i="6" s="1"/>
  <c r="AL77" i="6"/>
  <c r="AN77" i="6" s="1"/>
  <c r="BA77" i="6" s="1"/>
  <c r="AQ5" i="6"/>
  <c r="AS5" i="6" s="1"/>
  <c r="AL5" i="6"/>
  <c r="AQ27" i="6"/>
  <c r="AS27" i="6" s="1"/>
  <c r="AU27" i="6" s="1"/>
  <c r="AL27" i="6"/>
  <c r="AN27" i="6" s="1"/>
  <c r="AQ76" i="6"/>
  <c r="AS76" i="6" s="1"/>
  <c r="AU76" i="6" s="1"/>
  <c r="AL76" i="6"/>
  <c r="AN76" i="6" s="1"/>
  <c r="AQ54" i="6"/>
  <c r="AS54" i="6" s="1"/>
  <c r="AU54" i="6" s="1"/>
  <c r="AL54" i="6"/>
  <c r="AN54" i="6" s="1"/>
  <c r="AQ75" i="6"/>
  <c r="AS75" i="6" s="1"/>
  <c r="AU75" i="6" s="1"/>
  <c r="AL75" i="6"/>
  <c r="AN75" i="6" s="1"/>
  <c r="AQ43" i="6"/>
  <c r="AS43" i="6" s="1"/>
  <c r="AU43" i="6" s="1"/>
  <c r="AL43" i="6"/>
  <c r="AN43" i="6" s="1"/>
  <c r="AQ12" i="6"/>
  <c r="AS12" i="6" s="1"/>
  <c r="AL12" i="6"/>
  <c r="AQ29" i="6"/>
  <c r="AS29" i="6" s="1"/>
  <c r="AU29" i="6" s="1"/>
  <c r="AL29" i="6"/>
  <c r="AN29" i="6" s="1"/>
  <c r="AL138" i="6"/>
  <c r="AN138" i="6" s="1"/>
  <c r="BA138" i="6" s="1"/>
  <c r="BG265" i="6"/>
  <c r="AL13" i="6"/>
  <c r="AN13" i="6" s="1"/>
  <c r="BA13" i="6" s="1"/>
  <c r="BG241" i="6"/>
  <c r="BB181" i="6"/>
  <c r="BG251" i="6"/>
  <c r="AL44" i="6"/>
  <c r="AN44" i="6" s="1"/>
  <c r="BA44" i="6" s="1"/>
  <c r="AL135" i="6"/>
  <c r="AN135" i="6" s="1"/>
  <c r="BA135" i="6" s="1"/>
  <c r="AL151" i="6"/>
  <c r="AN151" i="6" s="1"/>
  <c r="BA151" i="6" s="1"/>
  <c r="AL152" i="6"/>
  <c r="AN152" i="6" s="1"/>
  <c r="BA152" i="6" s="1"/>
  <c r="AL92" i="6"/>
  <c r="AN92" i="6" s="1"/>
  <c r="BA92" i="6" s="1"/>
  <c r="AL101" i="6"/>
  <c r="AN101" i="6" s="1"/>
  <c r="BA101" i="6" s="1"/>
  <c r="AL102" i="6"/>
  <c r="AN102" i="6" s="1"/>
  <c r="BA102" i="6" s="1"/>
  <c r="AL68" i="6"/>
  <c r="AN68" i="6" s="1"/>
  <c r="BA68" i="6" s="1"/>
  <c r="AL158" i="6"/>
  <c r="AN158" i="6" s="1"/>
  <c r="BA158" i="6" s="1"/>
  <c r="AL161" i="6"/>
  <c r="AN161" i="6" s="1"/>
  <c r="BA161" i="6" s="1"/>
  <c r="AL164" i="6"/>
  <c r="AN164" i="6" s="1"/>
  <c r="BA164" i="6" s="1"/>
  <c r="AL123" i="6"/>
  <c r="AN123" i="6" s="1"/>
  <c r="BA123" i="6" s="1"/>
  <c r="AL95" i="6"/>
  <c r="AN95" i="6" s="1"/>
  <c r="BA95" i="6" s="1"/>
  <c r="AL121" i="6"/>
  <c r="AN121" i="6" s="1"/>
  <c r="BA121" i="6" s="1"/>
  <c r="AL132" i="6"/>
  <c r="AN132" i="6" s="1"/>
  <c r="BA132" i="6" s="1"/>
  <c r="AQ21" i="6"/>
  <c r="AS21" i="6" s="1"/>
  <c r="AU21" i="6" s="1"/>
  <c r="AL21" i="6"/>
  <c r="AN21" i="6" s="1"/>
  <c r="AL100" i="6"/>
  <c r="AN100" i="6" s="1"/>
  <c r="BA100" i="6" s="1"/>
  <c r="AL120" i="6"/>
  <c r="AN120" i="6" s="1"/>
  <c r="BA120" i="6" s="1"/>
  <c r="AL127" i="6"/>
  <c r="AN127" i="6" s="1"/>
  <c r="BA127" i="6" s="1"/>
  <c r="AQ130" i="6"/>
  <c r="AS130" i="6" s="1"/>
  <c r="AU130" i="6" s="1"/>
  <c r="AL130" i="6"/>
  <c r="AN130" i="6" s="1"/>
  <c r="AL150" i="6"/>
  <c r="AN150" i="6" s="1"/>
  <c r="BA150" i="6" s="1"/>
  <c r="AQ19" i="6"/>
  <c r="AS19" i="6" s="1"/>
  <c r="AU19" i="6" s="1"/>
  <c r="AL19" i="6"/>
  <c r="AN19" i="6" s="1"/>
  <c r="AQ32" i="6"/>
  <c r="AS32" i="6" s="1"/>
  <c r="AU32" i="6" s="1"/>
  <c r="AL32" i="6"/>
  <c r="AN32" i="6" s="1"/>
  <c r="AQ70" i="6"/>
  <c r="AS70" i="6" s="1"/>
  <c r="AU70" i="6" s="1"/>
  <c r="AL70" i="6"/>
  <c r="AN70" i="6" s="1"/>
  <c r="AQ10" i="6"/>
  <c r="AS10" i="6" s="1"/>
  <c r="AU10" i="6" s="1"/>
  <c r="AL10" i="6"/>
  <c r="AN10" i="6" s="1"/>
  <c r="AQ11" i="6"/>
  <c r="AS11" i="6" s="1"/>
  <c r="AL11" i="6"/>
  <c r="AQ41" i="6"/>
  <c r="AS41" i="6" s="1"/>
  <c r="AU41" i="6" s="1"/>
  <c r="AL41" i="6"/>
  <c r="AN41" i="6" s="1"/>
  <c r="AQ157" i="6"/>
  <c r="AS157" i="6" s="1"/>
  <c r="AU157" i="6" s="1"/>
  <c r="L10" i="21" s="1"/>
  <c r="AL157" i="6"/>
  <c r="AN157" i="6" s="1"/>
  <c r="AQ74" i="6"/>
  <c r="AS74" i="6" s="1"/>
  <c r="AU74" i="6" s="1"/>
  <c r="AL74" i="6"/>
  <c r="AN74" i="6" s="1"/>
  <c r="AQ108" i="6"/>
  <c r="AS108" i="6" s="1"/>
  <c r="AU108" i="6" s="1"/>
  <c r="AL108" i="6"/>
  <c r="AN108" i="6" s="1"/>
  <c r="AQ57" i="6"/>
  <c r="AS57" i="6" s="1"/>
  <c r="AU57" i="6" s="1"/>
  <c r="AL57" i="6"/>
  <c r="AN57" i="6" s="1"/>
  <c r="AQ53" i="6"/>
  <c r="AS53" i="6" s="1"/>
  <c r="AU53" i="6" s="1"/>
  <c r="AL53" i="6"/>
  <c r="AN53" i="6" s="1"/>
  <c r="AQ40" i="6"/>
  <c r="AS40" i="6" s="1"/>
  <c r="AU40" i="6" s="1"/>
  <c r="AL40" i="6"/>
  <c r="AN40" i="6" s="1"/>
  <c r="AQ65" i="6"/>
  <c r="AS65" i="6" s="1"/>
  <c r="AU65" i="6" s="1"/>
  <c r="AL65" i="6"/>
  <c r="AN65" i="6" s="1"/>
  <c r="AQ35" i="6"/>
  <c r="AS35" i="6" s="1"/>
  <c r="AU35" i="6" s="1"/>
  <c r="AL35" i="6"/>
  <c r="AN35" i="6" s="1"/>
  <c r="AQ36" i="6"/>
  <c r="AS36" i="6" s="1"/>
  <c r="AU36" i="6" s="1"/>
  <c r="BA36" i="6" s="1"/>
  <c r="BB262" i="6"/>
  <c r="BB204" i="6"/>
  <c r="AL125" i="6"/>
  <c r="AN125" i="6" s="1"/>
  <c r="BA125" i="6" s="1"/>
  <c r="AL114" i="6"/>
  <c r="AN114" i="6" s="1"/>
  <c r="BA114" i="6" s="1"/>
  <c r="AL112" i="6"/>
  <c r="AN112" i="6" s="1"/>
  <c r="BA112" i="6" s="1"/>
  <c r="AL122" i="6"/>
  <c r="AN122" i="6" s="1"/>
  <c r="BA122" i="6" s="1"/>
  <c r="AL119" i="6"/>
  <c r="AN119" i="6" s="1"/>
  <c r="BA119" i="6" s="1"/>
  <c r="AL140" i="6"/>
  <c r="AN140" i="6" s="1"/>
  <c r="BA140" i="6" s="1"/>
  <c r="AL104" i="6"/>
  <c r="AN104" i="6" s="1"/>
  <c r="BA104" i="6" s="1"/>
  <c r="AL87" i="6"/>
  <c r="AN87" i="6" s="1"/>
  <c r="BA87" i="6" s="1"/>
  <c r="AL176" i="6"/>
  <c r="AN176" i="6" s="1"/>
  <c r="BA176" i="6" s="1"/>
  <c r="AL93" i="6"/>
  <c r="AN93" i="6" s="1"/>
  <c r="BA93" i="6" s="1"/>
  <c r="AL155" i="6"/>
  <c r="AN155" i="6" s="1"/>
  <c r="BA155" i="6" s="1"/>
  <c r="AL165" i="6"/>
  <c r="AN165" i="6" s="1"/>
  <c r="BA165" i="6" s="1"/>
  <c r="J6" i="21"/>
  <c r="BG222" i="6"/>
  <c r="BG206" i="6"/>
  <c r="BG193" i="6"/>
  <c r="AL56" i="6"/>
  <c r="AN56" i="6" s="1"/>
  <c r="BA56" i="6" s="1"/>
  <c r="AL17" i="6"/>
  <c r="AN17" i="6" s="1"/>
  <c r="BB253" i="6"/>
  <c r="AL80" i="6"/>
  <c r="AN80" i="6" s="1"/>
  <c r="BA80" i="6" s="1"/>
  <c r="BG191" i="6"/>
  <c r="BB191" i="6"/>
  <c r="BB208" i="6"/>
  <c r="AL55" i="6"/>
  <c r="AN55" i="6" s="1"/>
  <c r="BA55" i="6" s="1"/>
  <c r="AQ106" i="6"/>
  <c r="AS106" i="6" s="1"/>
  <c r="AU106" i="6" s="1"/>
  <c r="BA106" i="6" s="1"/>
  <c r="AL6" i="6"/>
  <c r="AL160" i="6"/>
  <c r="AN160" i="6" s="1"/>
  <c r="BA160" i="6" s="1"/>
  <c r="BG230" i="6"/>
  <c r="AQ18" i="6"/>
  <c r="AS18" i="6" s="1"/>
  <c r="AU18" i="6" s="1"/>
  <c r="BA18" i="6" s="1"/>
  <c r="BB244" i="6"/>
  <c r="AL118" i="6"/>
  <c r="AN118" i="6" s="1"/>
  <c r="BA118" i="6" s="1"/>
  <c r="BG194" i="6"/>
  <c r="AL34" i="6"/>
  <c r="AN34" i="6" s="1"/>
  <c r="BA34" i="6" s="1"/>
  <c r="AQ79" i="6"/>
  <c r="AS79" i="6" s="1"/>
  <c r="AU79" i="6" s="1"/>
  <c r="BA79" i="6" s="1"/>
  <c r="BB79" i="6" s="1"/>
  <c r="AL30" i="6"/>
  <c r="AN30" i="6" s="1"/>
  <c r="BA30" i="6" s="1"/>
  <c r="BG190" i="6"/>
  <c r="AL89" i="6"/>
  <c r="AN89" i="6" s="1"/>
  <c r="BA89" i="6" s="1"/>
  <c r="BB89" i="6" s="1"/>
  <c r="BG255" i="6"/>
  <c r="BG214" i="6"/>
  <c r="BB214" i="6"/>
  <c r="BG196" i="6"/>
  <c r="BB188" i="6"/>
  <c r="BG172" i="6"/>
  <c r="BB172" i="6"/>
  <c r="AL9" i="6"/>
  <c r="AL85" i="6"/>
  <c r="AN85" i="6" s="1"/>
  <c r="BA85" i="6" s="1"/>
  <c r="BG185" i="6"/>
  <c r="BB185" i="6"/>
  <c r="AL28" i="6"/>
  <c r="AN28" i="6" s="1"/>
  <c r="BA28" i="6" s="1"/>
  <c r="AQ25" i="6"/>
  <c r="AS25" i="6" s="1"/>
  <c r="AU25" i="6" s="1"/>
  <c r="BA25" i="6" s="1"/>
  <c r="BG169" i="6"/>
  <c r="AL46" i="6"/>
  <c r="AN46" i="6" s="1"/>
  <c r="BA46" i="6" s="1"/>
  <c r="BB46" i="6" s="1"/>
  <c r="BG245" i="6"/>
  <c r="AL23" i="6"/>
  <c r="AN23" i="6" s="1"/>
  <c r="BA23" i="6" s="1"/>
  <c r="AQ67" i="6"/>
  <c r="AS67" i="6" s="1"/>
  <c r="AU67" i="6" s="1"/>
  <c r="BA67" i="6" s="1"/>
  <c r="AQ38" i="6"/>
  <c r="AS38" i="6" s="1"/>
  <c r="AU38" i="6" s="1"/>
  <c r="BA38" i="6" s="1"/>
  <c r="BG216" i="6"/>
  <c r="AL39" i="6"/>
  <c r="AN39" i="6" s="1"/>
  <c r="BA39" i="6" s="1"/>
  <c r="AL105" i="6"/>
  <c r="AN105" i="6" s="1"/>
  <c r="BA105" i="6" s="1"/>
  <c r="BG213" i="6"/>
  <c r="BB184" i="6"/>
  <c r="BG218" i="6"/>
  <c r="BB267" i="6"/>
  <c r="BG174" i="6"/>
  <c r="BB247" i="6"/>
  <c r="AQ109" i="6"/>
  <c r="AS109" i="6" s="1"/>
  <c r="AU109" i="6" s="1"/>
  <c r="BA109" i="6" s="1"/>
  <c r="BB175" i="6"/>
  <c r="AL136" i="6"/>
  <c r="AN136" i="6" s="1"/>
  <c r="BA136" i="6" s="1"/>
  <c r="AL60" i="6"/>
  <c r="AN60" i="6" s="1"/>
  <c r="BG239" i="6"/>
  <c r="AL88" i="6"/>
  <c r="AN88" i="6" s="1"/>
  <c r="BA88" i="6" s="1"/>
  <c r="BB203" i="6"/>
  <c r="BB242" i="6"/>
  <c r="BB249" i="6"/>
  <c r="BG260" i="6"/>
  <c r="BB232" i="6"/>
  <c r="BG231" i="6"/>
  <c r="BA162" i="6"/>
  <c r="BB162" i="6" s="1"/>
  <c r="BG252" i="6"/>
  <c r="BB264" i="6"/>
  <c r="BG198" i="6"/>
  <c r="AL91" i="6"/>
  <c r="AN91" i="6" s="1"/>
  <c r="BA91" i="6" s="1"/>
  <c r="AL148" i="6"/>
  <c r="AN148" i="6" s="1"/>
  <c r="BA148" i="6" s="1"/>
  <c r="BG148" i="6" s="1"/>
  <c r="AL103" i="6"/>
  <c r="AN103" i="6" s="1"/>
  <c r="BA103" i="6" s="1"/>
  <c r="BG205" i="6"/>
  <c r="BB197" i="6"/>
  <c r="BB228" i="6"/>
  <c r="BB199" i="6"/>
  <c r="BG270" i="6"/>
  <c r="BB233" i="6"/>
  <c r="BG209" i="6"/>
  <c r="BG263" i="6"/>
  <c r="BB201" i="6"/>
  <c r="BG201" i="6"/>
  <c r="BB219" i="6"/>
  <c r="AL42" i="6"/>
  <c r="AN42" i="6" s="1"/>
  <c r="BA42" i="6" s="1"/>
  <c r="AL137" i="6"/>
  <c r="AN137" i="6" s="1"/>
  <c r="BA137" i="6" s="1"/>
  <c r="BB171" i="6"/>
  <c r="BB177" i="6"/>
  <c r="BB189" i="6"/>
  <c r="BB179" i="6"/>
  <c r="BG226" i="6"/>
  <c r="BB226" i="6"/>
  <c r="BG180" i="6"/>
  <c r="BG221" i="6"/>
  <c r="BB207" i="6"/>
  <c r="BB182" i="6"/>
  <c r="BG182" i="6"/>
  <c r="BG271" i="6"/>
  <c r="BG240" i="6"/>
  <c r="BG186" i="6"/>
  <c r="BG272" i="6"/>
  <c r="BB183" i="6"/>
  <c r="BB243" i="6"/>
  <c r="BG243" i="6"/>
  <c r="BB235" i="6"/>
  <c r="BG235" i="6"/>
  <c r="BA154" i="6"/>
  <c r="AQ96" i="6"/>
  <c r="AS96" i="6" s="1"/>
  <c r="AU96" i="6" s="1"/>
  <c r="AL96" i="6"/>
  <c r="AN96" i="6" s="1"/>
  <c r="AQ94" i="6"/>
  <c r="AS94" i="6" s="1"/>
  <c r="AU94" i="6" s="1"/>
  <c r="AL94" i="6"/>
  <c r="AN94" i="6" s="1"/>
  <c r="AQ16" i="6"/>
  <c r="AS16" i="6" s="1"/>
  <c r="AU16" i="6" s="1"/>
  <c r="AL16" i="6"/>
  <c r="AN16" i="6" s="1"/>
  <c r="AQ26" i="6"/>
  <c r="AS26" i="6" s="1"/>
  <c r="AU26" i="6" s="1"/>
  <c r="AL26" i="6"/>
  <c r="AN26" i="6" s="1"/>
  <c r="AQ149" i="6"/>
  <c r="AS149" i="6" s="1"/>
  <c r="AU149" i="6" s="1"/>
  <c r="AL149" i="6"/>
  <c r="AN149" i="6" s="1"/>
  <c r="J5" i="21"/>
  <c r="AQ71" i="6"/>
  <c r="AS71" i="6" s="1"/>
  <c r="AU71" i="6" s="1"/>
  <c r="AL71" i="6"/>
  <c r="AN71" i="6" s="1"/>
  <c r="BA168" i="6"/>
  <c r="BG192" i="6"/>
  <c r="BG225" i="6"/>
  <c r="BG238" i="6"/>
  <c r="BG268" i="6"/>
  <c r="BG261" i="6"/>
  <c r="AL24" i="6"/>
  <c r="AN24" i="6" s="1"/>
  <c r="BA24" i="6" s="1"/>
  <c r="BG234" i="6"/>
  <c r="BG246" i="6"/>
  <c r="BG257" i="6"/>
  <c r="BG236" i="6"/>
  <c r="BG210" i="6"/>
  <c r="BG202" i="6"/>
  <c r="BG170" i="6"/>
  <c r="BG273" i="6"/>
  <c r="BG256" i="6"/>
  <c r="AU61" i="6"/>
  <c r="L5" i="21" s="1"/>
  <c r="L6" i="21"/>
  <c r="L12" i="21"/>
  <c r="BB178" i="6"/>
  <c r="BG178" i="6"/>
  <c r="BB215" i="6"/>
  <c r="BG215" i="6"/>
  <c r="BB229" i="6"/>
  <c r="BG229" i="6"/>
  <c r="BB237" i="6"/>
  <c r="BG237" i="6"/>
  <c r="BB211" i="6"/>
  <c r="BG211" i="6"/>
  <c r="BB250" i="6"/>
  <c r="BG250" i="6"/>
  <c r="BB195" i="6"/>
  <c r="BG195" i="6"/>
  <c r="BB259" i="6"/>
  <c r="BG259" i="6"/>
  <c r="BB223" i="6"/>
  <c r="BG223" i="6"/>
  <c r="BB200" i="6"/>
  <c r="BG200" i="6"/>
  <c r="BB173" i="6"/>
  <c r="BG173" i="6"/>
  <c r="BB266" i="6"/>
  <c r="BG266" i="6"/>
  <c r="BB217" i="6"/>
  <c r="BG217" i="6"/>
  <c r="BB212" i="6"/>
  <c r="BG212" i="6"/>
  <c r="BB224" i="6"/>
  <c r="BG224" i="6"/>
  <c r="BB254" i="6"/>
  <c r="BG254" i="6"/>
  <c r="BB269" i="6"/>
  <c r="BG269" i="6"/>
  <c r="BB187" i="6"/>
  <c r="BG187" i="6"/>
  <c r="BB248" i="6"/>
  <c r="BG248" i="6"/>
  <c r="BB220" i="6"/>
  <c r="BG220" i="6"/>
  <c r="BB227" i="6"/>
  <c r="BG227" i="6"/>
  <c r="BB258" i="6"/>
  <c r="BG258" i="6"/>
  <c r="BA167" i="6"/>
  <c r="BA166" i="6"/>
  <c r="BA49" i="6"/>
  <c r="BA156" i="6"/>
  <c r="BA159" i="6"/>
  <c r="BA15" i="6"/>
  <c r="BA163" i="6"/>
  <c r="BA153" i="6"/>
  <c r="R14" i="7"/>
  <c r="BA62" i="6" l="1"/>
  <c r="H5" i="21"/>
  <c r="H10" i="21"/>
  <c r="L9" i="21"/>
  <c r="J10" i="21"/>
  <c r="L11" i="21"/>
  <c r="J9" i="21"/>
  <c r="J11" i="21"/>
  <c r="BA37" i="6"/>
  <c r="H4" i="21"/>
  <c r="BA84" i="6"/>
  <c r="BB84" i="6" s="1"/>
  <c r="BA58" i="6"/>
  <c r="BA33" i="6"/>
  <c r="BA45" i="6"/>
  <c r="BA51" i="6"/>
  <c r="BA66" i="6"/>
  <c r="H7" i="21"/>
  <c r="BA69" i="6"/>
  <c r="BG69" i="6" s="1"/>
  <c r="BA60" i="6"/>
  <c r="BB60" i="6" s="1"/>
  <c r="H9" i="21"/>
  <c r="BA47" i="6"/>
  <c r="BA63" i="6"/>
  <c r="BA73" i="6"/>
  <c r="J8" i="21"/>
  <c r="L8" i="21"/>
  <c r="J4" i="21"/>
  <c r="BA27" i="6"/>
  <c r="BA76" i="6"/>
  <c r="BA75" i="6"/>
  <c r="L4" i="21"/>
  <c r="BA29" i="6"/>
  <c r="BA43" i="6"/>
  <c r="E4" i="21" s="1"/>
  <c r="BA54" i="6"/>
  <c r="H11" i="21"/>
  <c r="BA10" i="6"/>
  <c r="BA21" i="6"/>
  <c r="BG21" i="6" s="1"/>
  <c r="L7" i="21"/>
  <c r="J7" i="21"/>
  <c r="BA130" i="6"/>
  <c r="BA108" i="6"/>
  <c r="BG108" i="6" s="1"/>
  <c r="BA35" i="6"/>
  <c r="BA40" i="6"/>
  <c r="BA57" i="6"/>
  <c r="BA74" i="6"/>
  <c r="BA41" i="6"/>
  <c r="BA32" i="6"/>
  <c r="BA157" i="6"/>
  <c r="BA70" i="6"/>
  <c r="BA19" i="6"/>
  <c r="BA17" i="6"/>
  <c r="BB17" i="6" s="1"/>
  <c r="H8" i="21"/>
  <c r="BA65" i="6"/>
  <c r="BA53" i="6"/>
  <c r="BG162" i="6"/>
  <c r="BG79" i="6"/>
  <c r="BB136" i="6"/>
  <c r="BG136" i="6"/>
  <c r="BG46" i="6"/>
  <c r="BB148" i="6"/>
  <c r="BG89" i="6"/>
  <c r="BA61" i="6"/>
  <c r="BG61" i="6" s="1"/>
  <c r="BA149" i="6"/>
  <c r="BB105" i="6"/>
  <c r="BG105" i="6"/>
  <c r="BG91" i="6"/>
  <c r="BB91" i="6"/>
  <c r="BB118" i="6"/>
  <c r="BG118" i="6"/>
  <c r="BA16" i="6"/>
  <c r="BA96" i="6"/>
  <c r="BB154" i="6"/>
  <c r="BG154" i="6"/>
  <c r="BB80" i="6"/>
  <c r="BG80" i="6"/>
  <c r="BG52" i="6"/>
  <c r="BB52" i="6"/>
  <c r="BB106" i="6"/>
  <c r="BG106" i="6"/>
  <c r="BB85" i="6"/>
  <c r="BG85" i="6"/>
  <c r="BB160" i="6"/>
  <c r="BG160" i="6"/>
  <c r="BA71" i="6"/>
  <c r="BA94" i="6"/>
  <c r="BB55" i="6"/>
  <c r="BG55" i="6"/>
  <c r="BG103" i="6"/>
  <c r="BB103" i="6"/>
  <c r="BG56" i="6"/>
  <c r="BB56" i="6"/>
  <c r="BG67" i="6"/>
  <c r="BB67" i="6"/>
  <c r="BB168" i="6"/>
  <c r="BG168" i="6"/>
  <c r="BB14" i="6"/>
  <c r="BG14" i="6"/>
  <c r="BA26" i="6"/>
  <c r="BB39" i="6"/>
  <c r="BG39" i="6"/>
  <c r="BG62" i="6"/>
  <c r="BB62" i="6"/>
  <c r="E6" i="21"/>
  <c r="G6" i="21" s="1"/>
  <c r="E11" i="21"/>
  <c r="BG23" i="6"/>
  <c r="BB23" i="6"/>
  <c r="E12" i="21"/>
  <c r="BB50" i="6"/>
  <c r="BG50" i="6"/>
  <c r="BB119" i="6"/>
  <c r="BG119" i="6"/>
  <c r="BB48" i="6"/>
  <c r="BG48" i="6"/>
  <c r="BB161" i="6"/>
  <c r="BG161" i="6"/>
  <c r="BB93" i="6"/>
  <c r="BG93" i="6"/>
  <c r="BB25" i="6"/>
  <c r="BG25" i="6"/>
  <c r="BB131" i="6"/>
  <c r="BG131" i="6"/>
  <c r="BB30" i="6"/>
  <c r="BG30" i="6"/>
  <c r="BB147" i="6"/>
  <c r="BG147" i="6"/>
  <c r="BB101" i="6"/>
  <c r="BG101" i="6"/>
  <c r="BB132" i="6"/>
  <c r="BG132" i="6"/>
  <c r="BB36" i="6"/>
  <c r="BG36" i="6"/>
  <c r="BB72" i="6"/>
  <c r="BG72" i="6"/>
  <c r="BB122" i="6"/>
  <c r="BG122" i="6"/>
  <c r="BB176" i="6"/>
  <c r="BG176" i="6"/>
  <c r="BB78" i="6"/>
  <c r="BG78" i="6"/>
  <c r="BB87" i="6"/>
  <c r="BG87" i="6"/>
  <c r="BB102" i="6"/>
  <c r="BG102" i="6"/>
  <c r="BB127" i="6"/>
  <c r="BG127" i="6"/>
  <c r="BB112" i="6"/>
  <c r="BG112" i="6"/>
  <c r="BB140" i="6"/>
  <c r="BG140" i="6"/>
  <c r="BB158" i="6"/>
  <c r="BG158" i="6"/>
  <c r="BB138" i="6"/>
  <c r="BG138" i="6"/>
  <c r="BB15" i="6"/>
  <c r="BG15" i="6"/>
  <c r="BB86" i="6"/>
  <c r="BG86" i="6"/>
  <c r="BB42" i="6"/>
  <c r="BG42" i="6"/>
  <c r="BB143" i="6"/>
  <c r="BG143" i="6"/>
  <c r="BB99" i="6"/>
  <c r="BG99" i="6"/>
  <c r="BB165" i="6"/>
  <c r="BG165" i="6"/>
  <c r="BB98" i="6"/>
  <c r="BG98" i="6"/>
  <c r="BB88" i="6"/>
  <c r="BG88" i="6"/>
  <c r="BB100" i="6"/>
  <c r="BG100" i="6"/>
  <c r="BB68" i="6"/>
  <c r="BG68" i="6"/>
  <c r="BB49" i="6"/>
  <c r="BG49" i="6"/>
  <c r="BB90" i="6"/>
  <c r="BG90" i="6"/>
  <c r="BB107" i="6"/>
  <c r="BG107" i="6"/>
  <c r="BB145" i="6"/>
  <c r="BG145" i="6"/>
  <c r="BB59" i="6"/>
  <c r="BG59" i="6"/>
  <c r="BB134" i="6"/>
  <c r="BG134" i="6"/>
  <c r="BB115" i="6"/>
  <c r="BG115" i="6"/>
  <c r="BB104" i="6"/>
  <c r="BG104" i="6"/>
  <c r="BB139" i="6"/>
  <c r="BG139" i="6"/>
  <c r="BB156" i="6"/>
  <c r="BG156" i="6"/>
  <c r="BB34" i="6"/>
  <c r="BG34" i="6"/>
  <c r="BB128" i="6"/>
  <c r="BG128" i="6"/>
  <c r="BB22" i="6"/>
  <c r="BG22" i="6"/>
  <c r="BB97" i="6"/>
  <c r="BG97" i="6"/>
  <c r="BB31" i="6"/>
  <c r="BG31" i="6"/>
  <c r="BB114" i="6"/>
  <c r="BG114" i="6"/>
  <c r="BB20" i="6"/>
  <c r="BG20" i="6"/>
  <c r="BB116" i="6"/>
  <c r="BG116" i="6"/>
  <c r="BB95" i="6"/>
  <c r="BG95" i="6"/>
  <c r="BB124" i="6"/>
  <c r="BG124" i="6"/>
  <c r="BB129" i="6"/>
  <c r="BG129" i="6"/>
  <c r="BB150" i="6"/>
  <c r="BG150" i="6"/>
  <c r="BB166" i="6"/>
  <c r="BG166" i="6"/>
  <c r="BB24" i="6"/>
  <c r="BG24" i="6"/>
  <c r="BB111" i="6"/>
  <c r="BG111" i="6"/>
  <c r="BB141" i="6"/>
  <c r="BG141" i="6"/>
  <c r="BB77" i="6"/>
  <c r="BG77" i="6"/>
  <c r="BB153" i="6"/>
  <c r="BG153" i="6"/>
  <c r="BB120" i="6"/>
  <c r="BG120" i="6"/>
  <c r="BB163" i="6"/>
  <c r="BG163" i="6"/>
  <c r="BB133" i="6"/>
  <c r="BG133" i="6"/>
  <c r="BB159" i="6"/>
  <c r="BG159" i="6"/>
  <c r="BB83" i="6"/>
  <c r="BG83" i="6"/>
  <c r="BB152" i="6"/>
  <c r="BG152" i="6"/>
  <c r="BB142" i="6"/>
  <c r="BG142" i="6"/>
  <c r="BB28" i="6"/>
  <c r="BG28" i="6"/>
  <c r="BB82" i="6"/>
  <c r="BG82" i="6"/>
  <c r="BB151" i="6"/>
  <c r="BG151" i="6"/>
  <c r="BB135" i="6"/>
  <c r="BG135" i="6"/>
  <c r="BB18" i="6"/>
  <c r="BG18" i="6"/>
  <c r="BB109" i="6"/>
  <c r="BG109" i="6"/>
  <c r="BB13" i="6"/>
  <c r="BG13" i="6"/>
  <c r="BB123" i="6"/>
  <c r="BG123" i="6"/>
  <c r="BB164" i="6"/>
  <c r="BG164" i="6"/>
  <c r="BB146" i="6"/>
  <c r="BG146" i="6"/>
  <c r="BB155" i="6"/>
  <c r="BG155" i="6"/>
  <c r="BB126" i="6"/>
  <c r="BG126" i="6"/>
  <c r="BB117" i="6"/>
  <c r="BG117" i="6"/>
  <c r="BB167" i="6"/>
  <c r="BG167" i="6"/>
  <c r="BB125" i="6"/>
  <c r="BG125" i="6"/>
  <c r="BB110" i="6"/>
  <c r="BG110" i="6"/>
  <c r="BB137" i="6"/>
  <c r="BG137" i="6"/>
  <c r="BB144" i="6"/>
  <c r="BG144" i="6"/>
  <c r="BB38" i="6"/>
  <c r="BG38" i="6"/>
  <c r="BB81" i="6"/>
  <c r="BG81" i="6"/>
  <c r="BB113" i="6"/>
  <c r="BG113" i="6"/>
  <c r="BB92" i="6"/>
  <c r="BG92" i="6"/>
  <c r="BB64" i="6"/>
  <c r="BG64" i="6"/>
  <c r="BB121" i="6"/>
  <c r="BG121" i="6"/>
  <c r="BB44" i="6"/>
  <c r="BG44" i="6"/>
  <c r="R15" i="7"/>
  <c r="BG10" i="6" l="1"/>
  <c r="W3" i="7"/>
  <c r="E7" i="21"/>
  <c r="G7" i="21" s="1"/>
  <c r="E5" i="21"/>
  <c r="G5" i="21" s="1"/>
  <c r="E9" i="21"/>
  <c r="G9" i="21" s="1"/>
  <c r="E10" i="21"/>
  <c r="G10" i="21" s="1"/>
  <c r="BB37" i="6"/>
  <c r="BG37" i="6"/>
  <c r="BG84" i="6"/>
  <c r="BB69" i="6"/>
  <c r="BG60" i="6"/>
  <c r="BG33" i="6"/>
  <c r="BB33" i="6"/>
  <c r="BG58" i="6"/>
  <c r="BB58" i="6"/>
  <c r="BB45" i="6"/>
  <c r="BG45" i="6"/>
  <c r="BB66" i="6"/>
  <c r="BG66" i="6"/>
  <c r="BB51" i="6"/>
  <c r="BG51" i="6"/>
  <c r="BB63" i="6"/>
  <c r="BG63" i="6"/>
  <c r="BB47" i="6"/>
  <c r="BG47" i="6"/>
  <c r="BB73" i="6"/>
  <c r="BG73" i="6"/>
  <c r="BB76" i="6"/>
  <c r="BG76" i="6"/>
  <c r="BB27" i="6"/>
  <c r="BG27" i="6"/>
  <c r="BB21" i="6"/>
  <c r="BB43" i="6"/>
  <c r="BG43" i="6"/>
  <c r="BG29" i="6"/>
  <c r="BB29" i="6"/>
  <c r="BB54" i="6"/>
  <c r="BG54" i="6"/>
  <c r="BB75" i="6"/>
  <c r="BG75" i="6"/>
  <c r="BB10" i="6"/>
  <c r="BB108" i="6"/>
  <c r="E8" i="21"/>
  <c r="G8" i="21" s="1"/>
  <c r="BG17" i="6"/>
  <c r="BB130" i="6"/>
  <c r="BG130" i="6"/>
  <c r="BB70" i="6"/>
  <c r="BG70" i="6"/>
  <c r="BB74" i="6"/>
  <c r="BG74" i="6"/>
  <c r="BG157" i="6"/>
  <c r="BB157" i="6"/>
  <c r="BG57" i="6"/>
  <c r="BB57" i="6"/>
  <c r="BB32" i="6"/>
  <c r="BG32" i="6"/>
  <c r="BB40" i="6"/>
  <c r="BG40" i="6"/>
  <c r="BG19" i="6"/>
  <c r="BB19" i="6"/>
  <c r="BG41" i="6"/>
  <c r="BB41" i="6"/>
  <c r="BB35" i="6"/>
  <c r="BG35" i="6"/>
  <c r="BG53" i="6"/>
  <c r="BB53" i="6"/>
  <c r="BG65" i="6"/>
  <c r="BB65" i="6"/>
  <c r="W4" i="7"/>
  <c r="U4" i="7" s="1"/>
  <c r="BB61" i="6"/>
  <c r="W8" i="7"/>
  <c r="V8" i="7" s="1"/>
  <c r="W12" i="7"/>
  <c r="U12" i="7" s="1"/>
  <c r="W6" i="7"/>
  <c r="V6" i="7" s="1"/>
  <c r="W13" i="7"/>
  <c r="T13" i="7" s="1"/>
  <c r="W7" i="7"/>
  <c r="V7" i="7" s="1"/>
  <c r="W2" i="7"/>
  <c r="T2" i="7" s="1"/>
  <c r="W14" i="7"/>
  <c r="V14" i="7" s="1"/>
  <c r="V3" i="7"/>
  <c r="W5" i="7"/>
  <c r="T5" i="7" s="1"/>
  <c r="W11" i="7"/>
  <c r="V11" i="7" s="1"/>
  <c r="W9" i="7"/>
  <c r="V9" i="7" s="1"/>
  <c r="W10" i="7"/>
  <c r="BG16" i="6"/>
  <c r="BB16" i="6"/>
  <c r="BG96" i="6"/>
  <c r="BB96" i="6"/>
  <c r="BG149" i="6"/>
  <c r="BB149" i="6"/>
  <c r="BB94" i="6"/>
  <c r="BG94" i="6"/>
  <c r="BB26" i="6"/>
  <c r="BG26" i="6"/>
  <c r="BB71" i="6"/>
  <c r="BG71" i="6"/>
  <c r="G4" i="21"/>
  <c r="R16" i="7"/>
  <c r="W15" i="7"/>
  <c r="E13" i="21" l="1"/>
  <c r="G13" i="21"/>
  <c r="V4" i="7"/>
  <c r="T4" i="7"/>
  <c r="V13" i="7"/>
  <c r="U6" i="7"/>
  <c r="U11" i="7"/>
  <c r="T8" i="7"/>
  <c r="U8" i="7"/>
  <c r="V12" i="7"/>
  <c r="U13" i="7"/>
  <c r="T6" i="7"/>
  <c r="U14" i="7"/>
  <c r="T11" i="7"/>
  <c r="V2" i="7"/>
  <c r="T12" i="7"/>
  <c r="U2" i="7"/>
  <c r="T14" i="7"/>
  <c r="U9" i="7"/>
  <c r="U3" i="7"/>
  <c r="T3" i="7"/>
  <c r="T9" i="7"/>
  <c r="U7" i="7"/>
  <c r="U5" i="7"/>
  <c r="T7" i="7"/>
  <c r="V5" i="7"/>
  <c r="T10" i="7"/>
  <c r="U10" i="7"/>
  <c r="V10" i="7"/>
  <c r="T15" i="7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  <c r="I35" i="20" l="1"/>
  <c r="S35" i="20" s="1"/>
  <c r="G3" i="20"/>
  <c r="S21" i="20"/>
  <c r="J17" i="20" l="1"/>
  <c r="M11" i="20" l="1"/>
  <c r="M4" i="20"/>
  <c r="Q4" i="20" s="1"/>
  <c r="M5" i="20"/>
  <c r="Q5" i="20" s="1"/>
  <c r="G17" i="20"/>
  <c r="M7" i="20"/>
  <c r="Q7" i="20" s="1"/>
  <c r="M3" i="20"/>
  <c r="M6" i="20"/>
  <c r="Q6" i="20" s="1"/>
  <c r="Q3" i="20" l="1"/>
  <c r="Q8" i="20" s="1"/>
  <c r="M10" i="20"/>
  <c r="M12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<sst xmlns="http://schemas.openxmlformats.org/spreadsheetml/2006/main" count="31061" uniqueCount="4046">
  <si>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</si>
  <si>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</si>
  <si>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</si>
  <si>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</si>
  <si>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</si>
  <si>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</si>
  <si>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</si>
  <si>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</si>
  <si>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</si>
  <si>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</si>
  <si>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</si>
  <si>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</si>
  <si>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</si>
  <si>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</si>
  <si>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</si>
  <si>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</si>
  <si>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</si>
  <si>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</si>
  <si>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</si>
  <si>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</si>
  <si>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</si>
  <si>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</si>
  <si>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</si>
  <si>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</si>
  <si>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</si>
  <si>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</si>
  <si>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</si>
  <si>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</si>
  <si>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</si>
  <si>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</si>
  <si>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</si>
  <si>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</si>
  <si>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</si>
  <si>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</si>
  <si>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</si>
  <si>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</si>
  <si>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</si>
  <si>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</si>
  <si>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</si>
  <si>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</si>
  <si>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</si>
  <si>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</si>
  <si>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</si>
  <si>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</si>
  <si>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</si>
  <si>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</si>
  <si>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</si>
  <si>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</si>
  <si>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</si>
  <si>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</si>
  <si>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</si>
  <si>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</si>
  <si>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</si>
  <si>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</si>
  <si>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</si>
  <si>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</si>
  <si>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</si>
  <si>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</si>
  <si>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</si>
  <si>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</si>
  <si>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</si>
  <si>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</si>
  <si>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</si>
  <si>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</si>
  <si>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</si>
  <si>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</si>
  <si>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</si>
  <si>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</si>
  <si>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</si>
  <si>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</si>
  <si>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</si>
  <si>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</si>
  <si>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</si>
  <si>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</si>
  <si>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</si>
  <si>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</si>
  <si>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</si>
  <si>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</si>
  <si>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</si>
  <si>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</si>
  <si>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</si>
  <si>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</si>
  <si>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</si>
  <si>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</si>
  <si>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</si>
  <si>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</si>
  <si>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</si>
  <si>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</si>
  <si>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</si>
  <si>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</si>
  <si>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</si>
  <si>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</si>
  <si>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</si>
  <si>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</si>
  <si>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</si>
  <si>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</si>
  <si>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</si>
  <si>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</si>
  <si>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</si>
  <si>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</si>
  <si>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</si>
  <si>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</si>
  <si>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</si>
  <si>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</si>
  <si>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</si>
  <si>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</si>
  <si>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</si>
  <si>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</si>
  <si>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</si>
  <si>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</si>
  <si>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</si>
  <si>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</si>
  <si>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</si>
  <si>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</si>
  <si>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</si>
  <si>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</si>
  <si>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</si>
  <si>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</si>
  <si>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</si>
  <si>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</si>
  <si>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</si>
  <si>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</si>
  <si>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</si>
  <si>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</si>
  <si>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</si>
  <si>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</si>
  <si>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</si>
  <si>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</si>
  <si>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</si>
  <si>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</si>
  <si>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</si>
  <si>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</si>
  <si>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</si>
  <si>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</si>
  <si>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</si>
  <si>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</si>
  <si>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</si>
  <si>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</si>
  <si>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</si>
  <si>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</si>
  <si>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</si>
  <si>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</si>
  <si>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</si>
  <si>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</si>
  <si>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</si>
  <si>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</si>
  <si>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</si>
  <si>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</si>
  <si>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</si>
  <si>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</si>
  <si>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</si>
  <si>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</si>
  <si>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</si>
  <si>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</si>
  <si>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</si>
  <si>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</si>
  <si>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</si>
  <si>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</si>
  <si>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</si>
  <si>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</si>
  <si>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</si>
  <si>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</si>
  <si>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</si>
  <si>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</si>
  <si>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</si>
  <si>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</si>
  <si>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</si>
  <si>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</si>
  <si>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</si>
  <si>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</si>
  <si>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</si>
  <si>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</si>
  <si>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</si>
  <si>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</si>
  <si>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</si>
  <si>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</si>
  <si>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</si>
  <si>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</si>
  <si>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</si>
  <si>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</si>
  <si>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</si>
  <si>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</si>
  <si>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</si>
  <si>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</si>
  <si>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</si>
  <si>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</si>
  <si>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</si>
  <si>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</si>
  <si>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</si>
  <si>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</si>
  <si>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</si>
  <si>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</si>
  <si>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</si>
  <si>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</si>
  <si>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</si>
  <si>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</si>
  <si>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</si>
  <si>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</si>
  <si>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</si>
  <si>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</si>
  <si>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</si>
  <si>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</si>
  <si>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</si>
  <si>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</si>
  <si>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</si>
  <si>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</si>
  <si>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</si>
  <si>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</si>
  <si>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</si>
  <si>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</si>
  <si>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</si>
  <si>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</si>
  <si>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</si>
  <si>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</si>
  <si>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</si>
  <si>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</si>
  <si>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</si>
  <si>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</si>
  <si>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</si>
  <si>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</si>
  <si>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</si>
  <si>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</si>
  <si>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</si>
  <si>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</si>
  <si>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</si>
  <si>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</si>
  <si>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</si>
  <si>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</si>
  <si>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</si>
  <si>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</si>
  <si>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</si>
  <si>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</si>
  <si>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</si>
  <si>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</si>
  <si>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</si>
  <si>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</si>
  <si>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</si>
  <si>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</si>
  <si>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</si>
  <si>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</si>
  <si>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</si>
  <si>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</si>
  <si>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</si>
  <si>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</si>
  <si>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</si>
  <si>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</si>
  <si>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</si>
  <si>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</si>
  <si>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</si>
  <si>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</si>
  <si>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</si>
  <si>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</si>
  <si>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</si>
  <si>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</si>
  <si>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</si>
  <si>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</si>
  <si>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</si>
  <si>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</si>
  <si>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</si>
  <si>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</si>
  <si>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</si>
  <si>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</si>
  <si>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</si>
  <si>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</si>
  <si>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</si>
  <si>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</si>
  <si>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</si>
  <si>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</si>
  <si>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</si>
  <si>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</si>
  <si>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</si>
  <si>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</si>
  <si>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</si>
  <si>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</si>
  <si>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</si>
  <si>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</si>
  <si>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</si>
  <si>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</si>
  <si>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</si>
  <si>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</si>
  <si>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</si>
  <si>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</si>
  <si>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</si>
  <si>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</si>
  <si>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</si>
  <si>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</si>
  <si>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</si>
  <si>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</si>
  <si>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</si>
  <si>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</si>
  <si>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</si>
  <si>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</si>
  <si>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</si>
  <si>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</si>
  <si>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</si>
  <si>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</si>
  <si>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</si>
  <si>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</si>
  <si>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</si>
  <si>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</si>
  <si>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</si>
  <si>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</si>
  <si>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</si>
  <si>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</si>
  <si>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</si>
  <si>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</si>
  <si>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</si>
  <si>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</si>
  <si>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</si>
  <si>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</si>
  <si>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</si>
  <si>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</si>
  <si>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</si>
  <si>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</si>
  <si>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</si>
  <si>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</si>
  <si>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</si>
  <si>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</si>
  <si>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</si>
  <si>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</si>
  <si>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</si>
  <si>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</si>
  <si>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</si>
  <si>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</si>
  <si>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</si>
  <si>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</si>
  <si>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</si>
  <si>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</si>
  <si>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</si>
  <si>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</si>
  <si>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</si>
  <si>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</si>
  <si>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</si>
  <si>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</si>
  <si>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</si>
  <si>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</si>
  <si>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</si>
  <si>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</si>
  <si>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</si>
  <si>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</si>
  <si>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</si>
  <si>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</si>
  <si>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</si>
  <si>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</si>
  <si>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</si>
  <si>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</si>
  <si>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</si>
  <si>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</si>
  <si>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</si>
  <si>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</si>
  <si>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</si>
  <si>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</si>
  <si>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</si>
  <si>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</si>
  <si>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</si>
  <si>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</si>
  <si>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</si>
  <si>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</si>
  <si>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</si>
  <si>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</si>
  <si>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</si>
  <si>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</si>
  <si>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</si>
  <si>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</si>
  <si>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</si>
  <si>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</si>
  <si>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</si>
  <si>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</si>
  <si>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</si>
  <si>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</si>
  <si>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</si>
  <si>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</si>
  <si>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</si>
  <si>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</si>
  <si>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</si>
  <si>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</si>
  <si>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</si>
  <si>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</si>
  <si>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</si>
  <si>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</si>
  <si>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</si>
  <si>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</si>
  <si>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</si>
  <si>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</si>
  <si>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</si>
  <si>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</si>
  <si>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</si>
  <si>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</si>
  <si>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</si>
  <si>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</si>
  <si>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</si>
  <si>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</si>
  <si>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</si>
  <si>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</si>
  <si>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</si>
  <si>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</si>
  <si>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</si>
  <si>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</si>
  <si>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</si>
  <si>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</si>
  <si>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</si>
  <si>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</si>
  <si>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</si>
  <si>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</si>
  <si>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</si>
  <si>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</si>
  <si>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</si>
  <si>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</si>
  <si>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</si>
  <si>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</si>
  <si>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</si>
  <si>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</si>
  <si>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</si>
  <si>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</si>
  <si>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</si>
  <si>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</si>
  <si>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</si>
  <si>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</si>
  <si>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</si>
  <si>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</si>
  <si>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</si>
  <si>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</si>
  <si>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</si>
  <si>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</si>
  <si>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</si>
  <si>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</si>
  <si>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</si>
  <si>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</si>
  <si>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</si>
  <si>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</si>
  <si>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</si>
  <si>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</si>
  <si>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</si>
  <si>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</si>
  <si>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</si>
  <si>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</si>
  <si>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</si>
  <si>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</si>
  <si>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</si>
  <si>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</si>
  <si>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</si>
  <si>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</si>
  <si>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</si>
  <si>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</si>
  <si>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</si>
  <si>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</si>
  <si>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</si>
  <si>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</si>
  <si>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</si>
  <si>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</si>
  <si>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</si>
  <si>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</si>
  <si>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</si>
  <si>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</si>
  <si>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</si>
  <si>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</si>
  <si>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</si>
  <si>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</si>
  <si>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</si>
  <si>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</si>
  <si>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</si>
  <si>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</si>
  <si>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</si>
  <si>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</si>
  <si>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</si>
  <si>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</si>
  <si>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</si>
  <si>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</si>
  <si>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</si>
  <si>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</si>
  <si>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</si>
  <si>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</si>
  <si>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</si>
  <si>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</si>
  <si>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</si>
  <si>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</si>
  <si>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</si>
  <si>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</si>
  <si>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</si>
  <si>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</si>
  <si>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</si>
  <si>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</si>
  <si>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</si>
  <si>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</si>
  <si>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</si>
  <si>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</si>
  <si>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</si>
  <si>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</si>
  <si>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</si>
  <si>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</si>
  <si>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</si>
  <si>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</si>
  <si>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</si>
  <si>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</si>
  <si>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</si>
  <si>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</si>
  <si>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</si>
  <si>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</si>
  <si>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</si>
  <si>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</si>
  <si>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</si>
  <si>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</si>
  <si>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</si>
  <si>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</si>
  <si>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</si>
  <si>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</si>
  <si>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</si>
  <si>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</si>
  <si>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</si>
  <si>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</si>
  <si>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</si>
  <si>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</si>
  <si>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</si>
  <si>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</si>
  <si>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</si>
  <si>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</si>
  <si>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</si>
  <si>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</si>
  <si>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</si>
  <si>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</si>
  <si>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</si>
  <si>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</si>
  <si>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</si>
  <si>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</si>
  <si>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</si>
  <si>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</si>
  <si>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</si>
  <si>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</si>
  <si>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</si>
  <si>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</si>
  <si>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</si>
  <si>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</si>
  <si>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</si>
  <si>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</si>
  <si>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</si>
  <si>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</si>
  <si>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</si>
  <si>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</si>
  <si>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</si>
  <si>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</si>
  <si>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</si>
  <si>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</si>
  <si>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</si>
  <si>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</si>
  <si>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</si>
  <si>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</si>
  <si>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</si>
  <si>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</si>
  <si>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</si>
  <si>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</si>
  <si>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</si>
  <si>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</si>
  <si>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</si>
  <si>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</si>
  <si>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</si>
  <si>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</si>
  <si>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</si>
  <si>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</si>
  <si>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</si>
  <si>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</si>
  <si>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</si>
  <si>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</si>
  <si>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</si>
  <si>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</si>
  <si>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</si>
  <si>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</si>
  <si>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</si>
  <si>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</si>
  <si>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</si>
  <si>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</si>
  <si>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</si>
  <si>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</si>
  <si>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</si>
  <si>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</si>
  <si>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</si>
  <si>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</si>
  <si>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</si>
  <si>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</si>
  <si>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</si>
  <si>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</si>
  <si>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</si>
  <si>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</si>
  <si>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</si>
  <si>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</si>
  <si>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</si>
  <si>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</si>
  <si>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</si>
  <si>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</si>
  <si>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</si>
  <si>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</si>
  <si>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</si>
  <si>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</si>
  <si>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</si>
  <si>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</si>
  <si>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</si>
  <si>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</si>
  <si>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</si>
  <si>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</si>
  <si>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</si>
  <si>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</si>
  <si>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</si>
  <si>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</si>
  <si>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</si>
  <si>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</si>
  <si>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</si>
  <si>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</si>
  <si>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</si>
  <si>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</si>
  <si>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</si>
  <si>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</si>
  <si>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</si>
  <si>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</si>
  <si>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</si>
  <si>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</si>
  <si>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</si>
  <si>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</si>
  <si>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</si>
  <si>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</si>
  <si>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</si>
  <si>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</si>
  <si>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</si>
  <si>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</si>
  <si>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</si>
  <si>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</si>
  <si>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</si>
  <si>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</si>
  <si>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</si>
  <si>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</si>
  <si>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</si>
  <si>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</si>
  <si>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</si>
  <si>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</si>
  <si>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</si>
  <si>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</si>
  <si>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</si>
  <si>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</si>
  <si>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</si>
  <si>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</si>
  <si>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</si>
  <si>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</si>
  <si>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</si>
  <si>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</si>
  <si>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</si>
  <si>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</si>
  <si>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</si>
  <si>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</si>
  <si>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</si>
  <si>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</si>
  <si>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</si>
  <si>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</si>
  <si>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</si>
  <si>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</si>
  <si>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</si>
  <si>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</si>
  <si>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</si>
  <si>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</si>
  <si>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</si>
  <si>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</si>
  <si>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</si>
  <si>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</si>
  <si>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</si>
  <si>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</si>
  <si>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</si>
  <si>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</si>
  <si>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</si>
  <si>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</si>
  <si>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</si>
  <si>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</si>
  <si>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</si>
  <si>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</si>
  <si>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</si>
  <si>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</si>
  <si>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</si>
  <si>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</si>
  <si>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</si>
  <si>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</si>
  <si>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</si>
  <si>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</si>
  <si>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</si>
  <si>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</si>
  <si>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</si>
  <si>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</si>
  <si>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</si>
  <si>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</si>
  <si>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</si>
  <si>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</si>
  <si>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</si>
  <si>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</si>
  <si>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</si>
  <si>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</si>
  <si>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</si>
  <si>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</si>
  <si>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</si>
  <si>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</si>
  <si>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</si>
  <si>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</si>
  <si>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</si>
  <si>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</si>
  <si>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</si>
  <si>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</si>
  <si>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</si>
  <si>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</si>
  <si>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</si>
  <si>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</si>
  <si>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</si>
  <si>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</si>
  <si>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</si>
  <si>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</si>
  <si>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</si>
  <si>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</si>
  <si>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</si>
  <si>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</si>
  <si>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</si>
  <si>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</si>
  <si>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</si>
  <si>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</si>
  <si>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</si>
  <si>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</si>
  <si>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</si>
  <si>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</si>
  <si>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</si>
  <si>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</si>
  <si>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</si>
  <si>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</si>
  <si>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</si>
  <si>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</si>
  <si>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</si>
  <si>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</si>
  <si>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</si>
  <si>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</si>
  <si>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</si>
  <si>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</si>
  <si>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</si>
  <si>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</si>
  <si>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</si>
  <si>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</si>
  <si>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</si>
  <si>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</si>
  <si>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</si>
  <si>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</si>
  <si>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</si>
  <si>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</si>
  <si>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</si>
  <si>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</si>
  <si>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</si>
  <si>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</si>
  <si>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A.J. Derby</t>
  </si>
  <si>
    <t>Corey Grant</t>
  </si>
  <si>
    <t>Tommylee Lewis</t>
  </si>
  <si>
    <t>Keith Ford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</si>
  <si>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</si>
  <si>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</si>
  <si>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</si>
  <si>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</si>
  <si>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</si>
  <si>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</si>
  <si>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</si>
  <si>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</si>
  <si>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</si>
  <si>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</si>
  <si>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</si>
  <si>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</si>
  <si>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</si>
  <si>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</si>
  <si>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</si>
  <si>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</si>
  <si>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</si>
  <si>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</si>
  <si>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</si>
  <si>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</si>
  <si>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</si>
  <si>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</si>
  <si>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</si>
  <si>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</si>
  <si>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</si>
  <si>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</si>
  <si>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</si>
  <si>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</si>
  <si>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</si>
  <si>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</si>
  <si>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</si>
  <si>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</si>
  <si>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</si>
  <si>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</si>
  <si>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</si>
  <si>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</si>
  <si>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</si>
  <si>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</si>
  <si>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</si>
  <si>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</si>
  <si>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</si>
  <si>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</si>
  <si>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</si>
  <si>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</si>
  <si>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</si>
  <si>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</si>
  <si>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</si>
  <si>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</si>
  <si>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</si>
  <si>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</si>
  <si>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</si>
  <si>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</si>
  <si>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</si>
  <si>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</si>
  <si>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</si>
  <si>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</si>
  <si>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</si>
  <si>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</si>
  <si>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</si>
  <si>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</si>
  <si>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</si>
  <si>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</si>
  <si>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</si>
  <si>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</si>
  <si>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</si>
  <si>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</si>
  <si>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</si>
  <si>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</si>
  <si>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</si>
  <si>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</si>
  <si>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</si>
  <si>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</si>
  <si>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</si>
  <si>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</si>
  <si>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</si>
  <si>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</si>
  <si>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</si>
  <si>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</si>
  <si>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</si>
  <si>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</si>
  <si>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</si>
  <si>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</si>
  <si>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</si>
  <si>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</si>
  <si>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</si>
  <si>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</si>
  <si>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</si>
  <si>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</si>
  <si>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</si>
  <si>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</si>
  <si>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</si>
  <si>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</si>
  <si>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</si>
  <si>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</si>
  <si>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</si>
  <si>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</si>
  <si>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</si>
  <si>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</si>
  <si>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</si>
  <si>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</si>
  <si>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</si>
  <si>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</si>
  <si>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</si>
  <si>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</si>
  <si>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</si>
  <si>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</si>
  <si>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</si>
  <si>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</si>
  <si>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</si>
  <si>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</si>
  <si>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</si>
  <si>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</si>
  <si>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</si>
  <si>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</si>
  <si>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</si>
  <si>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</si>
  <si>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</si>
  <si>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</si>
  <si>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</si>
  <si>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</si>
  <si>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</si>
  <si>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</si>
  <si>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</si>
  <si>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</si>
  <si>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</si>
  <si>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</si>
  <si>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</si>
  <si>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</si>
  <si>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</si>
  <si>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</si>
  <si>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</si>
  <si>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</si>
  <si>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</si>
  <si>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</si>
  <si>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</si>
  <si>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</si>
  <si>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</si>
  <si>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</si>
  <si>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</si>
  <si>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</si>
  <si>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</si>
  <si>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</si>
  <si>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</si>
  <si>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</si>
  <si>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</si>
  <si>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</si>
  <si>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</si>
  <si>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</si>
  <si>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</si>
  <si>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</si>
  <si>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</si>
  <si>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</si>
  <si>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</si>
  <si>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</si>
  <si>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</si>
  <si>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</si>
  <si>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</si>
  <si>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</si>
  <si>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</si>
  <si>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</si>
  <si>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</si>
  <si>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</si>
  <si>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</si>
  <si>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</si>
  <si>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</si>
  <si>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</si>
  <si>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</si>
  <si>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</si>
  <si>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</si>
  <si>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</si>
  <si>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</si>
  <si>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</si>
  <si>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</si>
  <si>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</si>
  <si>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</si>
  <si>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</si>
  <si>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</si>
  <si>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</si>
  <si>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</si>
  <si>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</si>
  <si>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</si>
  <si>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</si>
  <si>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</si>
  <si>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</si>
  <si>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</si>
  <si>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</si>
  <si>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</si>
  <si>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</si>
  <si>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Will Tye</t>
  </si>
  <si>
    <t>Emanuel Byrd</t>
  </si>
  <si>
    <t>Jordan Leslie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</si>
  <si>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</si>
  <si>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</si>
  <si>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</si>
  <si>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</si>
  <si>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</si>
  <si>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</si>
  <si>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</si>
  <si>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</si>
  <si>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</si>
  <si>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</si>
  <si>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</si>
  <si>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</si>
  <si>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</si>
  <si>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</si>
  <si>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</si>
  <si>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</si>
  <si>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</si>
  <si>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</si>
  <si>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</si>
  <si>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</si>
  <si>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</si>
  <si>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</si>
  <si>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</si>
  <si>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</si>
  <si>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</si>
  <si>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</si>
  <si>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</si>
  <si>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</si>
  <si>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</si>
  <si>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</si>
  <si>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</si>
  <si>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</si>
  <si>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</si>
  <si>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</si>
  <si>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</si>
  <si>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</si>
  <si>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</si>
  <si>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</si>
  <si>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</si>
  <si>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</si>
  <si>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</si>
  <si>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</si>
  <si>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</si>
  <si>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</si>
  <si>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</si>
  <si>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</si>
  <si>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</si>
  <si>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</si>
  <si>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</si>
  <si>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</si>
  <si>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</si>
  <si>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</si>
  <si>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</si>
  <si>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</si>
  <si>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</si>
  <si>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</si>
  <si>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</si>
  <si>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</si>
  <si>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</si>
  <si>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</si>
  <si>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</si>
  <si>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</si>
  <si>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</si>
  <si>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</si>
  <si>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</si>
  <si>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</si>
  <si>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</si>
  <si>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</si>
  <si>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</si>
  <si>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</si>
  <si>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</si>
  <si>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</si>
  <si>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</si>
  <si>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</si>
  <si>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</si>
  <si>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</si>
  <si>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</si>
  <si>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</si>
  <si>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</si>
  <si>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</si>
  <si>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</si>
  <si>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</si>
  <si>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</si>
  <si>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</si>
  <si>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</si>
  <si>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</si>
  <si>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</si>
  <si>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</si>
  <si>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</si>
  <si>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</si>
  <si>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</si>
  <si>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</si>
  <si>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</si>
  <si>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</si>
  <si>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</si>
  <si>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</si>
  <si>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</si>
  <si>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</si>
  <si>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</si>
  <si>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</si>
  <si>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</si>
  <si>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</si>
  <si>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</si>
  <si>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</si>
  <si>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</si>
  <si>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</si>
  <si>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</si>
  <si>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</si>
  <si>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</si>
  <si>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</si>
  <si>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</si>
  <si>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</si>
  <si>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</si>
  <si>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</si>
  <si>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</si>
  <si>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</si>
  <si>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</si>
  <si>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</si>
  <si>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</si>
  <si>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</si>
  <si>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</si>
  <si>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</si>
  <si>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</si>
  <si>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</si>
  <si>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</si>
  <si>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</si>
  <si>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</si>
  <si>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</si>
  <si>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</si>
  <si>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</si>
  <si>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</si>
  <si>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</si>
  <si>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</si>
  <si>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</si>
  <si>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</si>
  <si>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</si>
  <si>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</si>
  <si>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</si>
  <si>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</si>
  <si>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</si>
  <si>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</si>
  <si>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</si>
  <si>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</si>
  <si>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</si>
  <si>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</si>
  <si>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</si>
  <si>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</si>
  <si>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</si>
  <si>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</si>
  <si>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</si>
  <si>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</si>
  <si>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</si>
  <si>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</si>
  <si>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</si>
  <si>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</si>
  <si>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</si>
  <si>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</si>
  <si>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</si>
  <si>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</si>
  <si>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</si>
  <si>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</si>
  <si>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</si>
  <si>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</si>
  <si>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</si>
  <si>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</si>
  <si>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</si>
  <si>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</si>
  <si>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Las Vegas Raiders</t>
  </si>
  <si>
    <t>Spread</t>
  </si>
  <si>
    <t>Indicator</t>
  </si>
  <si>
    <t>ML</t>
  </si>
  <si>
    <t>O</t>
  </si>
  <si>
    <t>Average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</si>
  <si>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</si>
  <si>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</si>
  <si>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</si>
  <si>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</si>
  <si>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</si>
  <si>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</si>
  <si>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</si>
  <si>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</si>
  <si>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</si>
  <si>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</si>
  <si>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</si>
  <si>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</si>
  <si>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</si>
  <si>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</si>
  <si>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</si>
  <si>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</si>
  <si>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</si>
  <si>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</si>
  <si>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</si>
  <si>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</si>
  <si>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</si>
  <si>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</si>
  <si>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</si>
  <si>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</si>
  <si>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</si>
  <si>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</si>
  <si>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</si>
  <si>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</si>
  <si>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</si>
  <si>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</si>
  <si>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</si>
  <si>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</si>
  <si>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</si>
  <si>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</si>
  <si>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</si>
  <si>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</si>
  <si>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</si>
  <si>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</si>
  <si>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</si>
  <si>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</si>
  <si>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</si>
  <si>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</si>
  <si>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</si>
  <si>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</si>
  <si>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</si>
  <si>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</si>
  <si>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</si>
  <si>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</si>
  <si>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</si>
  <si>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</si>
  <si>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</si>
  <si>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</si>
  <si>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</si>
  <si>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</si>
  <si>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</si>
  <si>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</si>
  <si>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</si>
  <si>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</si>
  <si>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</si>
  <si>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</si>
  <si>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</si>
  <si>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</si>
  <si>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</si>
  <si>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</si>
  <si>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</si>
  <si>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</si>
  <si>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</si>
  <si>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</si>
  <si>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</si>
  <si>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</si>
  <si>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</si>
  <si>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</si>
  <si>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</si>
  <si>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</si>
  <si>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</si>
  <si>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</si>
  <si>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</si>
  <si>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</si>
  <si>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</si>
  <si>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</si>
  <si>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</si>
  <si>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</si>
  <si>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</si>
  <si>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</si>
  <si>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</si>
  <si>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</si>
  <si>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</si>
  <si>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</si>
  <si>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</si>
  <si>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</si>
  <si>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</si>
  <si>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</si>
  <si>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</si>
  <si>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</si>
  <si>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</si>
  <si>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</si>
  <si>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</si>
  <si>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</si>
  <si>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</si>
  <si>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</si>
  <si>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</si>
  <si>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</si>
  <si>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</si>
  <si>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</si>
  <si>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</si>
  <si>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</si>
  <si>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</si>
  <si>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</si>
  <si>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</si>
  <si>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</si>
  <si>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</si>
  <si>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</si>
  <si>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</si>
  <si>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</si>
  <si>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</si>
  <si>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</si>
  <si>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</si>
  <si>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</si>
  <si>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</si>
  <si>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</si>
  <si>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</si>
  <si>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</si>
  <si>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</si>
  <si>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</si>
  <si>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</si>
  <si>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</si>
  <si>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</si>
  <si>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</si>
  <si>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</si>
  <si>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</si>
  <si>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</si>
  <si>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</si>
  <si>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</si>
  <si>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</si>
  <si>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</si>
  <si>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</si>
  <si>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</si>
  <si>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</si>
  <si>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</si>
  <si>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</si>
  <si>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</si>
  <si>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</si>
  <si>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</si>
  <si>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</si>
  <si>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</si>
  <si>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</si>
  <si>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</si>
  <si>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</si>
  <si>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</si>
  <si>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</si>
  <si>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</si>
  <si>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</si>
  <si>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</si>
  <si>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</si>
  <si>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</si>
  <si>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</si>
  <si>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</si>
  <si>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</si>
  <si>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</si>
  <si>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</si>
  <si>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</si>
  <si>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</si>
  <si>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</si>
  <si>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</si>
  <si>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</si>
  <si>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</si>
  <si>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</si>
  <si>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</si>
  <si>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</si>
  <si>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</si>
  <si>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</si>
  <si>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</si>
  <si>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</si>
  <si>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</si>
  <si>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</si>
  <si>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</si>
  <si>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</si>
  <si>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</si>
  <si>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</si>
  <si>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</si>
  <si>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</si>
  <si>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</si>
  <si>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</si>
  <si>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</si>
  <si>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</si>
  <si>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</si>
  <si>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</si>
  <si>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</si>
  <si>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</si>
  <si>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</si>
  <si>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</si>
  <si>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</si>
  <si>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</si>
  <si>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</si>
  <si>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</si>
  <si>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</si>
  <si>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</si>
  <si>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</si>
  <si>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</si>
  <si>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</si>
  <si>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</si>
  <si>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</si>
  <si>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</si>
  <si>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</si>
  <si>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</si>
  <si>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</si>
  <si>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</si>
  <si>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</si>
  <si>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</si>
  <si>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</si>
  <si>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</si>
  <si>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</si>
  <si>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</si>
  <si>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</si>
  <si>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</si>
  <si>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</si>
  <si>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</si>
  <si>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</si>
  <si>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</si>
  <si>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</si>
  <si>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</si>
  <si>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</si>
  <si>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</si>
  <si>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</si>
  <si>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</si>
  <si>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</si>
  <si>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</si>
  <si>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</si>
  <si>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</si>
  <si>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</si>
  <si>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</si>
  <si>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</si>
  <si>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</si>
  <si>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</si>
  <si>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</si>
  <si>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</si>
  <si>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</si>
  <si>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</si>
  <si>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</si>
  <si>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</si>
  <si>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</si>
  <si>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</si>
  <si>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</si>
  <si>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</si>
  <si>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</si>
  <si>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</si>
  <si>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</si>
  <si>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</si>
  <si>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</si>
  <si>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</si>
  <si>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</si>
  <si>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</si>
  <si>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</si>
  <si>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</si>
  <si>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</si>
  <si>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</si>
  <si>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</si>
  <si>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</si>
  <si>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</si>
  <si>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</si>
  <si>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</si>
  <si>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</si>
  <si>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</si>
  <si>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</si>
  <si>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</si>
  <si>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</si>
  <si>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</si>
  <si>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</si>
  <si>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</si>
  <si>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</si>
  <si>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</si>
  <si>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</si>
  <si>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</si>
  <si>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</si>
  <si>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</si>
  <si>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</si>
  <si>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</si>
  <si>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</si>
  <si>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</si>
  <si>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</si>
  <si>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</si>
  <si>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</si>
  <si>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</si>
  <si>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</si>
  <si>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</si>
  <si>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</si>
  <si>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</si>
  <si>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</si>
  <si>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</si>
  <si>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</si>
  <si>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</si>
  <si>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</si>
  <si>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</si>
  <si>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</si>
  <si>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</si>
  <si>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</si>
  <si>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</si>
  <si>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</si>
  <si>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</si>
  <si>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</si>
  <si>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</si>
  <si>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</si>
  <si>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</si>
  <si>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</si>
  <si>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</si>
  <si>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</si>
  <si>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</si>
  <si>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</si>
  <si>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</si>
  <si>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</si>
  <si>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</si>
  <si>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</si>
  <si>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</si>
  <si>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</si>
  <si>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</si>
  <si>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</si>
  <si>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</si>
  <si>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</si>
  <si>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</si>
  <si>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</si>
  <si>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</si>
  <si>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</si>
  <si>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</si>
  <si>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</si>
  <si>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</si>
  <si>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</si>
  <si>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</si>
  <si>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</si>
  <si>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</si>
  <si>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</si>
  <si>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</si>
  <si>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</si>
  <si>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</si>
  <si>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</si>
  <si>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</si>
  <si>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</si>
  <si>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</si>
  <si>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</si>
  <si>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</si>
  <si>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</si>
  <si>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</si>
  <si>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</si>
  <si>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</si>
  <si>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</si>
  <si>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</si>
  <si>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</si>
  <si>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</si>
  <si>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</si>
  <si>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</si>
  <si>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</si>
  <si>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</si>
  <si>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</si>
  <si>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</si>
  <si>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</si>
  <si>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</si>
  <si>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</si>
  <si>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</si>
  <si>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</si>
  <si>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</si>
  <si>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</si>
  <si>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</si>
  <si>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</si>
  <si>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</si>
  <si>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</si>
  <si>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</si>
  <si>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</si>
  <si>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</si>
  <si>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</si>
  <si>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</si>
  <si>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</si>
  <si>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</si>
  <si>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</si>
  <si>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</si>
  <si>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</si>
  <si>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</si>
  <si>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</si>
  <si>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</si>
  <si>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</si>
  <si>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</si>
  <si>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</si>
  <si>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</si>
  <si>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</si>
  <si>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</si>
  <si>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</si>
  <si>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</si>
  <si>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</si>
  <si>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</si>
  <si>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</si>
  <si>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</si>
  <si>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</si>
  <si>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</si>
  <si>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</si>
  <si>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</si>
  <si>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</si>
  <si>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</si>
  <si>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</si>
  <si>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</si>
  <si>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</si>
  <si>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</si>
  <si>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</si>
  <si>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</si>
  <si>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</si>
  <si>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</si>
  <si>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</si>
  <si>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</si>
  <si>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</si>
  <si>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</si>
  <si>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</si>
  <si>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</si>
  <si>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</si>
  <si>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</si>
  <si>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</si>
  <si>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</si>
  <si>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</si>
  <si>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</si>
  <si>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</si>
  <si>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</si>
  <si>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</si>
  <si>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</si>
  <si>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</si>
  <si>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</si>
  <si>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</si>
  <si>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</si>
  <si>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</si>
  <si>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</si>
  <si>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</si>
  <si>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</si>
  <si>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</si>
  <si>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</si>
  <si>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</si>
  <si>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</si>
  <si>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</si>
  <si>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</si>
  <si>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</si>
  <si>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</si>
  <si>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</si>
  <si>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</si>
  <si>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</si>
  <si>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</si>
  <si>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</si>
  <si>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</si>
  <si>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</si>
  <si>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</si>
  <si>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</si>
  <si>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</si>
  <si>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</si>
  <si>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</si>
  <si>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</si>
  <si>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</si>
  <si>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</si>
  <si>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</si>
  <si>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</si>
  <si>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</si>
  <si>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</si>
  <si>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</si>
  <si>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</si>
  <si>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</si>
  <si>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</si>
  <si>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</si>
  <si>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</si>
  <si>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</si>
  <si>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</si>
  <si>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</si>
  <si>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</si>
  <si>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</si>
  <si>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</si>
  <si>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</si>
  <si>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</si>
  <si>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</si>
  <si>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</si>
  <si>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</si>
  <si>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</si>
  <si>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</si>
  <si>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</si>
  <si>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</si>
  <si>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</si>
  <si>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</si>
  <si>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</si>
  <si>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</si>
  <si>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</si>
  <si>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</si>
  <si>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</si>
  <si>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</si>
  <si>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</si>
  <si>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</si>
  <si>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</si>
  <si>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</si>
  <si>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</si>
  <si>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</si>
  <si>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</si>
  <si>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</si>
  <si>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</si>
  <si>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</si>
  <si>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</si>
  <si>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</si>
  <si>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</si>
  <si>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</si>
  <si>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</si>
  <si>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</si>
  <si>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</si>
  <si>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</si>
  <si>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</si>
  <si>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</si>
  <si>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</si>
  <si>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</si>
  <si>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</si>
  <si>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</si>
  <si>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</si>
  <si>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</si>
  <si>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</si>
  <si>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</si>
  <si>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</si>
  <si>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</si>
  <si>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</si>
  <si>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</si>
  <si>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</si>
  <si>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</si>
  <si>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</si>
  <si>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</si>
  <si>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</si>
  <si>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</si>
  <si>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</si>
  <si>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</si>
  <si>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</si>
  <si>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</si>
  <si>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</si>
  <si>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</si>
  <si>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</si>
  <si>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</si>
  <si>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</si>
  <si>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</si>
  <si>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</si>
  <si>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</si>
  <si>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</si>
  <si>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</si>
  <si>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</si>
  <si>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</si>
  <si>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</si>
  <si>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</si>
  <si>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</si>
  <si>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</si>
  <si>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</si>
  <si>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</si>
  <si>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</si>
  <si>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</si>
  <si>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</si>
  <si>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</si>
  <si>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</si>
  <si>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</si>
  <si>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</si>
  <si>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</si>
  <si>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</si>
  <si>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</si>
  <si>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</si>
  <si>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</si>
  <si>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</si>
  <si>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</si>
  <si>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</si>
  <si>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</si>
  <si>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</si>
  <si>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</si>
  <si>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</si>
  <si>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</si>
  <si>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</si>
  <si>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</si>
  <si>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</si>
  <si>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</si>
  <si>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</si>
  <si>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</si>
  <si>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</si>
  <si>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</si>
  <si>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</si>
  <si>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</si>
  <si>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</si>
  <si>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</si>
  <si>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</si>
  <si>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</si>
  <si>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</si>
  <si>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</si>
  <si>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</si>
  <si>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</si>
  <si>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</si>
  <si>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</si>
  <si>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</si>
  <si>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</si>
  <si>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</si>
  <si>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</si>
  <si>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</si>
  <si>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</si>
  <si>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</si>
  <si>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</si>
  <si>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</si>
  <si>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</si>
  <si>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</si>
  <si>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</si>
  <si>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</si>
  <si>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</si>
  <si>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</si>
  <si>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</si>
  <si>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</si>
  <si>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</si>
  <si>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</si>
  <si>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</si>
  <si>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</si>
  <si>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</si>
  <si>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</si>
  <si>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</si>
  <si>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</si>
  <si>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</si>
  <si>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</si>
  <si>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</si>
  <si>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</si>
  <si>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</si>
  <si>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</si>
  <si>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</si>
  <si>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</si>
  <si>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</si>
  <si>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</si>
  <si>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</si>
  <si>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</si>
  <si>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</si>
  <si>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</si>
  <si>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</si>
  <si>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</si>
  <si>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</si>
  <si>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</si>
  <si>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</si>
  <si>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</si>
  <si>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</si>
  <si>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</si>
  <si>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</si>
  <si>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</si>
  <si>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</si>
  <si>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</si>
  <si>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</si>
  <si>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</si>
  <si>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</si>
  <si>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</si>
  <si>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</si>
  <si>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</si>
  <si>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</si>
  <si>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</si>
  <si>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</si>
  <si>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</si>
  <si>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</si>
  <si>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</si>
  <si>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</si>
  <si>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</si>
  <si>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</si>
  <si>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</si>
  <si>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</si>
  <si>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</si>
  <si>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</si>
  <si>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</si>
  <si>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</si>
  <si>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</si>
  <si>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</si>
  <si>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</si>
  <si>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</si>
  <si>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</si>
  <si>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</si>
  <si>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</si>
  <si>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</si>
  <si>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</si>
  <si>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</si>
  <si>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</si>
  <si>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</si>
  <si>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</si>
  <si>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</si>
  <si>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</si>
  <si>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</si>
  <si>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</si>
  <si>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</si>
  <si>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</si>
  <si>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</si>
  <si>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</si>
  <si>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</si>
  <si>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</si>
  <si>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</si>
  <si>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</si>
  <si>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</si>
  <si>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</si>
  <si>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</si>
  <si>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</si>
  <si>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</si>
  <si>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</si>
  <si>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</si>
  <si>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</si>
  <si>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</si>
  <si>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</si>
  <si>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</si>
  <si>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</si>
  <si>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</si>
  <si>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</si>
  <si>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</si>
  <si>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</si>
  <si>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</si>
  <si>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</si>
  <si>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</si>
  <si>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</si>
  <si>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</si>
  <si>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</si>
  <si>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</si>
  <si>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</si>
  <si>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</si>
  <si>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</si>
  <si>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</si>
  <si>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</si>
  <si>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</si>
  <si>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</si>
  <si>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</si>
  <si>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</si>
  <si>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</si>
  <si>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</si>
  <si>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</si>
  <si>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</si>
  <si>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</si>
  <si>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</si>
  <si>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</si>
  <si>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</si>
  <si>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</si>
  <si>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</si>
  <si>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</si>
  <si>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</si>
  <si>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</si>
  <si>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</si>
  <si>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</si>
  <si>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</si>
  <si>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</si>
  <si>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</si>
  <si>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</si>
  <si>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</si>
  <si>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</si>
  <si>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</si>
  <si>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</si>
  <si>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</si>
  <si>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</si>
  <si>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</si>
  <si>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</si>
  <si>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</si>
  <si>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</si>
  <si>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</si>
  <si>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</si>
  <si>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</si>
  <si>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</si>
  <si>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</si>
  <si>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</si>
  <si>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</si>
  <si>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</si>
  <si>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Christian</t>
  </si>
  <si>
    <t>Michael</t>
  </si>
  <si>
    <t>Thomas</t>
  </si>
  <si>
    <t>Wilson</t>
  </si>
  <si>
    <t>Josh</t>
  </si>
  <si>
    <t>Jones</t>
  </si>
  <si>
    <t>Allen</t>
  </si>
  <si>
    <t>DeAndre</t>
  </si>
  <si>
    <t>Matt</t>
  </si>
  <si>
    <t>Ryan</t>
  </si>
  <si>
    <t>Austin</t>
  </si>
  <si>
    <t>Chris</t>
  </si>
  <si>
    <t>Nick</t>
  </si>
  <si>
    <t>Cam</t>
  </si>
  <si>
    <t>Q</t>
  </si>
  <si>
    <t>Allen Robinson II</t>
  </si>
  <si>
    <t>DJ Moore</t>
  </si>
  <si>
    <t>Moore</t>
  </si>
  <si>
    <t>Todd Gurley II</t>
  </si>
  <si>
    <t>Tyler</t>
  </si>
  <si>
    <t>Parker</t>
  </si>
  <si>
    <t>Zach</t>
  </si>
  <si>
    <t>DJ Chark Jr.</t>
  </si>
  <si>
    <t>Joe Burrow</t>
  </si>
  <si>
    <t>DK Metcalf</t>
  </si>
  <si>
    <t>Hamstring</t>
  </si>
  <si>
    <t>Marvin Jones Jr.</t>
  </si>
  <si>
    <t>Green</t>
  </si>
  <si>
    <t>Brown</t>
  </si>
  <si>
    <t>Justin Herbert</t>
  </si>
  <si>
    <t>Nate</t>
  </si>
  <si>
    <t>Jake</t>
  </si>
  <si>
    <t>C.J.</t>
  </si>
  <si>
    <t>David</t>
  </si>
  <si>
    <t>Foot</t>
  </si>
  <si>
    <t>Jordan</t>
  </si>
  <si>
    <t>Love</t>
  </si>
  <si>
    <t>Garrett</t>
  </si>
  <si>
    <t>Robert</t>
  </si>
  <si>
    <t>Brandon</t>
  </si>
  <si>
    <t>Tate</t>
  </si>
  <si>
    <t>Marcus</t>
  </si>
  <si>
    <t>Jacob</t>
  </si>
  <si>
    <t>Smith</t>
  </si>
  <si>
    <t>James</t>
  </si>
  <si>
    <t>Chris Streveler</t>
  </si>
  <si>
    <t>Hunter</t>
  </si>
  <si>
    <t>Jalen Hurts</t>
  </si>
  <si>
    <t>Danny</t>
  </si>
  <si>
    <t>Jared</t>
  </si>
  <si>
    <t>Williams</t>
  </si>
  <si>
    <t>Anderson</t>
  </si>
  <si>
    <t>Jonathan Taylor</t>
  </si>
  <si>
    <t>White</t>
  </si>
  <si>
    <t>Knee - acl</t>
  </si>
  <si>
    <t>Jalen Reagor</t>
  </si>
  <si>
    <t>Michael Pittman Jr.</t>
  </si>
  <si>
    <t>J.K. Dobbins</t>
  </si>
  <si>
    <t>Brandon Aiyuk</t>
  </si>
  <si>
    <t>Willie Snead IV</t>
  </si>
  <si>
    <t>Henry Ruggs III</t>
  </si>
  <si>
    <t>D'Andre Swift</t>
  </si>
  <si>
    <t>Ian</t>
  </si>
  <si>
    <t>Antonio Gandy-Golden</t>
  </si>
  <si>
    <t>IR</t>
  </si>
  <si>
    <t>D</t>
  </si>
  <si>
    <t>Ke'Shawn Vaughn</t>
  </si>
  <si>
    <t>Justin Jefferson</t>
  </si>
  <si>
    <t>Opt out</t>
  </si>
  <si>
    <t>Achilles</t>
  </si>
  <si>
    <t>Tee Higgins</t>
  </si>
  <si>
    <t>Cody</t>
  </si>
  <si>
    <t>Devin Duvernay</t>
  </si>
  <si>
    <t>Zack Moss</t>
  </si>
  <si>
    <t>Scott</t>
  </si>
  <si>
    <t>Seth</t>
  </si>
  <si>
    <t>Roberts</t>
  </si>
  <si>
    <t>Lynn Bowden Jr.</t>
  </si>
  <si>
    <t>Tyler Johnson</t>
  </si>
  <si>
    <t>Jeff</t>
  </si>
  <si>
    <t>Illness</t>
  </si>
  <si>
    <t>Isaiah</t>
  </si>
  <si>
    <t>James Proche</t>
  </si>
  <si>
    <t>Laviska Shenault Jr.</t>
  </si>
  <si>
    <t>Antonio Gibson</t>
  </si>
  <si>
    <t>AJ</t>
  </si>
  <si>
    <t>AJ Dillon</t>
  </si>
  <si>
    <t>Dillon</t>
  </si>
  <si>
    <t>Reggie</t>
  </si>
  <si>
    <t>Andy</t>
  </si>
  <si>
    <t>Stephen</t>
  </si>
  <si>
    <t>Harris</t>
  </si>
  <si>
    <t>Dalton</t>
  </si>
  <si>
    <t>Kirk Merritt</t>
  </si>
  <si>
    <t>Ryan Becker</t>
  </si>
  <si>
    <t>Foster</t>
  </si>
  <si>
    <t>JoJo Ward</t>
  </si>
  <si>
    <t>Darrell</t>
  </si>
  <si>
    <t>Joe Reed</t>
  </si>
  <si>
    <t>Darnell Mooney</t>
  </si>
  <si>
    <t>Lawrence Cager</t>
  </si>
  <si>
    <t>Jermiah Braswell</t>
  </si>
  <si>
    <t>Collin Johnson</t>
  </si>
  <si>
    <t>Terry Wright</t>
  </si>
  <si>
    <t>Matt Cole</t>
  </si>
  <si>
    <t>Marvelle Ross</t>
  </si>
  <si>
    <t>James Robinson</t>
  </si>
  <si>
    <t>Rodney Adams</t>
  </si>
  <si>
    <t>Shane Leatherbury</t>
  </si>
  <si>
    <t>Devin Phelps</t>
  </si>
  <si>
    <t>Quintez Cephus</t>
  </si>
  <si>
    <t>Tyron Johnson</t>
  </si>
  <si>
    <t>De'Michael Harris</t>
  </si>
  <si>
    <t>Gabriel Davis</t>
  </si>
  <si>
    <t>K.J. Osborn</t>
  </si>
  <si>
    <t>Johnnie Dixon</t>
  </si>
  <si>
    <t>Bryce</t>
  </si>
  <si>
    <t>Patrick Ricard</t>
  </si>
  <si>
    <t>Omar Bayless</t>
  </si>
  <si>
    <t>Blake Lynch</t>
  </si>
  <si>
    <t>John Hightower</t>
  </si>
  <si>
    <t>TreVontae Hights</t>
  </si>
  <si>
    <t>Jason Huntley</t>
  </si>
  <si>
    <t>Dillon Mitchell</t>
  </si>
  <si>
    <t>Gary Jennings</t>
  </si>
  <si>
    <t>Noah Igbinoghene</t>
  </si>
  <si>
    <t>Bryan Edwards</t>
  </si>
  <si>
    <t>J.J. Taylor</t>
  </si>
  <si>
    <t>Freddie Swain</t>
  </si>
  <si>
    <t>Josh Hammond</t>
  </si>
  <si>
    <t>Gabe Nabers</t>
  </si>
  <si>
    <t>La'Mical Perine</t>
  </si>
  <si>
    <t>Rashad Medaris</t>
  </si>
  <si>
    <t>Joshua Kelley</t>
  </si>
  <si>
    <t>Quartney Davis</t>
  </si>
  <si>
    <t>Dezmon Patmon</t>
  </si>
  <si>
    <t>Reggie Gilliam</t>
  </si>
  <si>
    <t>Sutton</t>
  </si>
  <si>
    <t>Stantley Thomas-Oliver III</t>
  </si>
  <si>
    <t>K.J. Hill</t>
  </si>
  <si>
    <t>Dan</t>
  </si>
  <si>
    <t>Dan Chisena</t>
  </si>
  <si>
    <t>Lee</t>
  </si>
  <si>
    <t>Cole Kmet</t>
  </si>
  <si>
    <t>Terry Godwin</t>
  </si>
  <si>
    <t>A.J. Richardson</t>
  </si>
  <si>
    <t>Undisclosed</t>
  </si>
  <si>
    <t>Isaiah Wright</t>
  </si>
  <si>
    <t>Ankle</t>
  </si>
  <si>
    <t>Farrod Green</t>
  </si>
  <si>
    <t>Sam Tecklenburg</t>
  </si>
  <si>
    <t>Parker Houston</t>
  </si>
  <si>
    <t>Ben Ellefson</t>
  </si>
  <si>
    <t>Danny Pinter</t>
  </si>
  <si>
    <t>Noah Togiai</t>
  </si>
  <si>
    <t>Jake Bargas</t>
  </si>
  <si>
    <t>Dylan Cantrell</t>
  </si>
  <si>
    <t>Josiah Deguara</t>
  </si>
  <si>
    <t>Seth DeValve</t>
  </si>
  <si>
    <t>Tyler Davis</t>
  </si>
  <si>
    <t>Cam Sutton</t>
  </si>
  <si>
    <t>Ian Bunting</t>
  </si>
  <si>
    <t>Marcus Baugh</t>
  </si>
  <si>
    <t>Giovanni Ricci</t>
  </si>
  <si>
    <t>Harrison Bryant</t>
  </si>
  <si>
    <t>Matt Sokol</t>
  </si>
  <si>
    <t>New York</t>
  </si>
  <si>
    <t>Washington Football Team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</si>
  <si>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</si>
  <si>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</si>
  <si>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</si>
  <si>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</si>
  <si>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</si>
  <si>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</si>
  <si>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</si>
  <si>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</si>
  <si>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</si>
  <si>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</si>
  <si>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</si>
  <si>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</si>
  <si>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</si>
  <si>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</si>
  <si>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</si>
  <si>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</si>
  <si>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</si>
  <si>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</si>
  <si>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</si>
  <si>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</si>
  <si>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</si>
  <si>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</si>
  <si>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</si>
  <si>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</si>
  <si>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</si>
  <si>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</si>
  <si>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</si>
  <si>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</si>
  <si>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</si>
  <si>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</si>
  <si>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</si>
  <si>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</si>
  <si>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</si>
  <si>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</si>
  <si>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</si>
  <si>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</si>
  <si>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</si>
  <si>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</si>
  <si>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</si>
  <si>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</si>
  <si>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</si>
  <si>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</si>
  <si>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</si>
  <si>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</si>
  <si>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</si>
  <si>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</si>
  <si>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</si>
  <si>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</si>
  <si>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</si>
  <si>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</si>
  <si>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</si>
  <si>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</si>
  <si>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</si>
  <si>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</si>
  <si>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</si>
  <si>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</si>
  <si>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</si>
  <si>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</si>
  <si>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</si>
  <si>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</si>
  <si>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</si>
  <si>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</si>
  <si>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</si>
  <si>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</si>
  <si>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</si>
  <si>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</si>
  <si>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</si>
  <si>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</si>
  <si>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</si>
  <si>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</si>
  <si>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</si>
  <si>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</si>
  <si>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</si>
  <si>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</si>
  <si>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</si>
  <si>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</si>
  <si>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</si>
  <si>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</si>
  <si>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</si>
  <si>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</si>
  <si>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</si>
  <si>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</si>
  <si>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</si>
  <si>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</si>
  <si>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</si>
  <si>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</si>
  <si>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</si>
  <si>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</si>
  <si>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</si>
  <si>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</si>
  <si>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</si>
  <si>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</si>
  <si>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</si>
  <si>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</si>
  <si>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</si>
  <si>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</si>
  <si>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</si>
  <si>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</si>
  <si>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</si>
  <si>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</si>
  <si>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</si>
  <si>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</si>
  <si>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</si>
  <si>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</si>
  <si>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</si>
  <si>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</si>
  <si>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</si>
  <si>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</si>
  <si>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</si>
  <si>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</si>
  <si>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</si>
  <si>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</si>
  <si>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</si>
  <si>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</si>
  <si>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</si>
  <si>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</si>
  <si>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</si>
  <si>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</si>
  <si>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</si>
  <si>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</si>
  <si>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</si>
  <si>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</si>
  <si>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</si>
  <si>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</si>
  <si>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</si>
  <si>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</si>
  <si>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</si>
  <si>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</si>
  <si>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</si>
  <si>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</si>
  <si>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</si>
  <si>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</si>
  <si>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</si>
  <si>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</si>
  <si>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</si>
  <si>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</si>
  <si>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</si>
  <si>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</si>
  <si>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</si>
  <si>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</si>
  <si>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</si>
  <si>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</si>
  <si>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</si>
  <si>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</si>
  <si>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</si>
  <si>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</si>
  <si>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</si>
  <si>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</si>
  <si>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</si>
  <si>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</si>
  <si>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</si>
  <si>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</si>
  <si>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</si>
  <si>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</si>
  <si>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</si>
  <si>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</si>
  <si>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</si>
  <si>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</si>
  <si>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</si>
  <si>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</si>
  <si>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</si>
  <si>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</si>
  <si>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</si>
  <si>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</si>
  <si>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</si>
  <si>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</si>
  <si>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</si>
  <si>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</si>
  <si>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</si>
  <si>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</si>
  <si>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</si>
  <si>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</si>
  <si>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</si>
  <si>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</si>
  <si>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</si>
  <si>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</si>
  <si>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</si>
  <si>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</si>
  <si>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</si>
  <si>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</si>
  <si>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</si>
  <si>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</si>
  <si>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</si>
  <si>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</si>
  <si>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</si>
  <si>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</si>
  <si>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</si>
  <si>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</si>
  <si>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</si>
  <si>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</si>
  <si>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</si>
  <si>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</si>
  <si>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</si>
  <si>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</si>
  <si>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</si>
  <si>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</si>
  <si>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</si>
  <si>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</si>
  <si>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</si>
  <si>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</si>
  <si>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</si>
  <si>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</si>
  <si>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</si>
  <si>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</si>
  <si>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</si>
  <si>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</si>
  <si>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</si>
  <si>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</si>
  <si>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</si>
  <si>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</si>
  <si>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</si>
  <si>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</si>
  <si>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</si>
  <si>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</si>
  <si>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</si>
  <si>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</si>
  <si>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</si>
  <si>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</si>
  <si>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</si>
  <si>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</si>
  <si>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</si>
  <si>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</si>
  <si>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</si>
  <si>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</si>
  <si>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</si>
  <si>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</si>
  <si>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</si>
  <si>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</si>
  <si>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</si>
  <si>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</si>
  <si>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</si>
  <si>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</si>
  <si>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</si>
  <si>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</si>
  <si>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</si>
  <si>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</si>
  <si>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</si>
  <si>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</si>
  <si>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</si>
  <si>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</si>
  <si>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</si>
  <si>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</si>
  <si>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</si>
  <si>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</si>
  <si>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</si>
  <si>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</si>
  <si>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</si>
  <si>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</si>
  <si>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</si>
  <si>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</si>
  <si>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</si>
  <si>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</si>
  <si>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</si>
  <si>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</si>
  <si>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</si>
  <si>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</si>
  <si>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</si>
  <si>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</si>
  <si>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</si>
  <si>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</si>
  <si>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</si>
  <si>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</si>
  <si>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</si>
  <si>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</si>
  <si>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</si>
  <si>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</si>
  <si>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</si>
  <si>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</si>
  <si>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</si>
  <si>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</si>
  <si>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</si>
  <si>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</si>
  <si>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</si>
  <si>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</si>
  <si>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</si>
  <si>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</si>
  <si>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</si>
  <si>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</si>
  <si>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</si>
  <si>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</si>
  <si>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</si>
  <si>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</si>
  <si>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</si>
  <si>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</si>
  <si>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</si>
  <si>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</si>
  <si>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</si>
  <si>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</si>
  <si>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</si>
  <si>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</si>
  <si>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</si>
  <si>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</si>
  <si>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</si>
  <si>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</si>
  <si>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</si>
  <si>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</si>
  <si>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</si>
  <si>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</si>
  <si>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</si>
  <si>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</si>
  <si>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</si>
  <si>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</si>
  <si>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</si>
  <si>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</si>
  <si>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</si>
  <si>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</si>
  <si>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</si>
  <si>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</si>
  <si>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</si>
  <si>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</si>
  <si>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</si>
  <si>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</si>
  <si>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</si>
  <si>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</si>
  <si>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</si>
  <si>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</si>
  <si>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</si>
  <si>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</si>
  <si>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</si>
  <si>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</si>
  <si>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</si>
  <si>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</si>
  <si>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</si>
  <si>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</si>
  <si>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</si>
  <si>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</si>
  <si>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</si>
  <si>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</si>
  <si>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</si>
  <si>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</si>
  <si>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</si>
  <si>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</si>
  <si>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</si>
  <si>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</si>
  <si>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</si>
  <si>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</si>
  <si>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</si>
  <si>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</si>
  <si>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</si>
  <si>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</si>
  <si>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</si>
  <si>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</si>
  <si>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</si>
  <si>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</si>
  <si>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</si>
  <si>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</si>
  <si>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</si>
  <si>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</si>
  <si>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</si>
  <si>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</si>
  <si>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</si>
  <si>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</si>
  <si>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</si>
  <si>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</si>
  <si>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</si>
  <si>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</si>
  <si>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</si>
  <si>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</si>
  <si>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</si>
  <si>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</si>
  <si>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</si>
  <si>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</si>
  <si>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</si>
  <si>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</si>
  <si>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</si>
  <si>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</si>
  <si>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</si>
  <si>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</si>
  <si>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</si>
  <si>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</si>
  <si>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</si>
  <si>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</si>
  <si>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</si>
  <si>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</si>
  <si>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</si>
  <si>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</si>
  <si>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</si>
  <si>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</si>
  <si>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</si>
  <si>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</si>
  <si>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</si>
  <si>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</si>
  <si>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</si>
  <si>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</si>
  <si>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</si>
  <si>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</si>
  <si>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</si>
  <si>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</si>
  <si>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</si>
  <si>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</si>
  <si>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</si>
  <si>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</si>
  <si>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</si>
  <si>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</si>
  <si>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</si>
  <si>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</si>
  <si>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</si>
  <si>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</si>
  <si>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</si>
  <si>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</si>
  <si>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</si>
  <si>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</si>
  <si>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</si>
  <si>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</si>
  <si>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</si>
  <si>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</si>
  <si>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</si>
  <si>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</si>
  <si>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</si>
  <si>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</si>
  <si>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</si>
  <si>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</si>
  <si>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</si>
  <si>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</si>
  <si>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</si>
  <si>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</si>
  <si>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</si>
  <si>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</si>
  <si>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</si>
  <si>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</si>
  <si>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</si>
  <si>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</si>
  <si>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</si>
  <si>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</si>
  <si>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</si>
  <si>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</si>
  <si>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</si>
  <si>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</si>
  <si>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</si>
  <si>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</si>
  <si>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</si>
  <si>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</si>
  <si>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</si>
  <si>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</si>
  <si>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</si>
  <si>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</si>
  <si>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</si>
  <si>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</si>
  <si>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</si>
  <si>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</si>
  <si>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</si>
  <si>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</si>
  <si>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</si>
  <si>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</si>
  <si>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</si>
  <si>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</si>
  <si>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</si>
  <si>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</si>
  <si>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</si>
  <si>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</si>
  <si>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</si>
  <si>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</si>
  <si>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</si>
  <si>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</si>
  <si>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</si>
  <si>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</si>
  <si>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</si>
  <si>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</si>
  <si>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</si>
  <si>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</si>
  <si>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</si>
  <si>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</si>
  <si>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</si>
  <si>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</si>
  <si>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</si>
  <si>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</si>
  <si>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</si>
  <si>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</si>
  <si>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</si>
  <si>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</si>
  <si>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</si>
  <si>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</si>
  <si>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</si>
  <si>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</si>
  <si>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</si>
  <si>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</si>
  <si>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</si>
  <si>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</si>
  <si>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</si>
  <si>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</si>
  <si>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</si>
  <si>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</si>
  <si>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</si>
  <si>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</si>
  <si>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</si>
  <si>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</si>
  <si>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</si>
  <si>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</si>
  <si>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</si>
  <si>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</si>
  <si>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</si>
  <si>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</si>
  <si>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</si>
  <si>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</si>
  <si>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</si>
  <si>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</si>
  <si>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</si>
  <si>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</si>
  <si>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</si>
  <si>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</si>
  <si>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</si>
  <si>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</si>
  <si>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</si>
  <si>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</si>
  <si>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</si>
  <si>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</si>
  <si>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</si>
  <si>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</si>
  <si>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</si>
  <si>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</si>
  <si>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</si>
  <si>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</si>
  <si>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</si>
  <si>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</si>
  <si>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</si>
  <si>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</si>
  <si>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</si>
  <si>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</si>
  <si>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</si>
  <si>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</si>
  <si>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</si>
  <si>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</si>
  <si>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</si>
  <si>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</si>
  <si>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</si>
  <si>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</si>
  <si>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</si>
  <si>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</si>
  <si>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</si>
  <si>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</si>
  <si>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</si>
  <si>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</si>
  <si>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</si>
  <si>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</si>
  <si>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</si>
  <si>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</si>
  <si>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</si>
  <si>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</si>
  <si>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</si>
  <si>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</si>
  <si>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</si>
  <si>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</si>
  <si>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</si>
  <si>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</si>
  <si>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</si>
  <si>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</si>
  <si>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</si>
  <si>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</si>
  <si>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</si>
  <si>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</si>
  <si>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</si>
  <si>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</si>
  <si>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</si>
  <si>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</si>
  <si>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</si>
  <si>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</si>
  <si>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</si>
  <si>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</si>
  <si>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</si>
  <si>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</si>
  <si>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</si>
  <si>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</si>
  <si>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</si>
  <si>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</si>
  <si>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</si>
  <si>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</si>
  <si>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</si>
  <si>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</si>
  <si>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</si>
  <si>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</si>
  <si>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</si>
  <si>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</si>
  <si>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</si>
  <si>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</si>
  <si>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</si>
  <si>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</si>
  <si>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</si>
  <si>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</si>
  <si>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</si>
  <si>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</si>
  <si>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</si>
  <si>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</si>
  <si>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</si>
  <si>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</si>
  <si>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</si>
  <si>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</si>
  <si>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</si>
  <si>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</si>
  <si>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</si>
  <si>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71.2</t>
  </si>
  <si>
    <t>10.1</t>
  </si>
  <si>
    <t>99.9</t>
  </si>
  <si>
    <t>Id</t>
  </si>
  <si>
    <t>Injury Details</t>
  </si>
  <si>
    <t>Knee</t>
  </si>
  <si>
    <t>Darrell Stewart</t>
  </si>
  <si>
    <t>Proj Pts</t>
  </si>
  <si>
    <t>Desired Flex Salary</t>
  </si>
  <si>
    <t>Flex</t>
  </si>
  <si>
    <t>D/ST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</si>
  <si>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</si>
  <si>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</si>
  <si>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</si>
  <si>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</si>
  <si>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</si>
  <si>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</si>
  <si>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</si>
  <si>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</si>
  <si>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</si>
  <si>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</si>
  <si>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</si>
  <si>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</si>
  <si>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</si>
  <si>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</si>
  <si>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Clyde Edwards-Helaire</t>
  </si>
  <si>
    <t>65.6</t>
  </si>
  <si>
    <t>79.4</t>
  </si>
  <si>
    <t>LVR</t>
  </si>
  <si>
    <t>53.3</t>
  </si>
  <si>
    <t>75.4</t>
  </si>
  <si>
    <t>6.47</t>
  </si>
  <si>
    <t>50.2</t>
  </si>
  <si>
    <t>59.1</t>
  </si>
  <si>
    <t>60.4</t>
  </si>
  <si>
    <t>54.5</t>
  </si>
  <si>
    <t>72.8</t>
  </si>
  <si>
    <t>50.8</t>
  </si>
  <si>
    <t>58.0</t>
  </si>
  <si>
    <t>51.2</t>
  </si>
  <si>
    <t>42.6</t>
  </si>
  <si>
    <t>66.6</t>
  </si>
  <si>
    <t>39.7</t>
  </si>
  <si>
    <t>47.2</t>
  </si>
  <si>
    <t>54.1</t>
  </si>
  <si>
    <t>61.7</t>
  </si>
  <si>
    <t>43.5</t>
  </si>
  <si>
    <t>82.3</t>
  </si>
  <si>
    <t>75.7</t>
  </si>
  <si>
    <t>74.7</t>
  </si>
  <si>
    <t>67.2</t>
  </si>
  <si>
    <t>36.8</t>
  </si>
  <si>
    <t>QB/qb</t>
  </si>
  <si>
    <t>28.4</t>
  </si>
  <si>
    <t>31.7</t>
  </si>
  <si>
    <t>30.6</t>
  </si>
  <si>
    <t>59.7</t>
  </si>
  <si>
    <t>/qb</t>
  </si>
  <si>
    <t>31.3</t>
  </si>
  <si>
    <t>20.7</t>
  </si>
  <si>
    <t>46.7</t>
  </si>
  <si>
    <t>23.7</t>
  </si>
  <si>
    <t>35.4</t>
  </si>
  <si>
    <t>82.4</t>
  </si>
  <si>
    <t>14.2</t>
  </si>
  <si>
    <t>65.5</t>
  </si>
  <si>
    <t>22.2</t>
  </si>
  <si>
    <t>29.8</t>
  </si>
  <si>
    <t>25.9</t>
  </si>
  <si>
    <t>16.9</t>
  </si>
  <si>
    <t>85.0</t>
  </si>
  <si>
    <t>95.2</t>
  </si>
  <si>
    <t>39.4</t>
  </si>
  <si>
    <t>74.5</t>
  </si>
  <si>
    <t>22.5</t>
  </si>
  <si>
    <t>/rb</t>
  </si>
  <si>
    <t>RB/rb</t>
  </si>
  <si>
    <t>/fb</t>
  </si>
  <si>
    <t>/wr</t>
  </si>
  <si>
    <t>WR/wr</t>
  </si>
  <si>
    <t>Cam Akers</t>
  </si>
  <si>
    <t>22.0</t>
  </si>
  <si>
    <t>24.0</t>
  </si>
  <si>
    <t>Chase Claypool</t>
  </si>
  <si>
    <t>Jamie Gillan</t>
  </si>
  <si>
    <t>p</t>
  </si>
  <si>
    <t>Sharrod Neasman</t>
  </si>
  <si>
    <t>CeeDee Lamb</t>
  </si>
  <si>
    <t>Jerry Jeudy</t>
  </si>
  <si>
    <t>Tyrie Cleveland</t>
  </si>
  <si>
    <t>Van Jefferson</t>
  </si>
  <si>
    <t>Bruce Miller</t>
  </si>
  <si>
    <t>/te</t>
  </si>
  <si>
    <t>fb/te</t>
  </si>
  <si>
    <t>TE/te</t>
  </si>
  <si>
    <t>/il</t>
  </si>
  <si>
    <t>Will Fuller V</t>
  </si>
  <si>
    <t>Brett Rypien</t>
  </si>
  <si>
    <t>Freeman</t>
  </si>
  <si>
    <t>KJ Hamler</t>
  </si>
  <si>
    <t>Anthony McFarland Jr.</t>
  </si>
  <si>
    <t>Darrynton Evans</t>
  </si>
  <si>
    <t>Austin Mack</t>
  </si>
  <si>
    <t>Brian Cole</t>
  </si>
  <si>
    <t>Isaac Whitney</t>
  </si>
  <si>
    <t>NFL WEEK 2</t>
  </si>
  <si>
    <t>4.45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</si>
  <si>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</si>
  <si>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</si>
  <si>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</si>
  <si>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</si>
  <si>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</si>
  <si>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</si>
  <si>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</si>
  <si>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</si>
  <si>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</si>
  <si>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</si>
  <si>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</si>
  <si>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</si>
  <si>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</si>
  <si>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</si>
  <si>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</si>
  <si>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</si>
  <si>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</si>
  <si>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Moneys Allocated</t>
  </si>
  <si>
    <t>12.3</t>
  </si>
  <si>
    <t>432</t>
  </si>
  <si>
    <t>Chris Jones</t>
  </si>
  <si>
    <t>61.5</t>
  </si>
  <si>
    <t>Jeremy Chinn</t>
  </si>
  <si>
    <t>fs</t>
  </si>
  <si>
    <t>Sam Martin</t>
  </si>
  <si>
    <t>Darian Thompson</t>
  </si>
  <si>
    <t>Bobby Massie</t>
  </si>
  <si>
    <t>t</t>
  </si>
  <si>
    <t>Adam Trautman</t>
  </si>
  <si>
    <t>Isaiah Zuber</t>
  </si>
  <si>
    <t>Donovan Peoples-Jones</t>
  </si>
  <si>
    <t>DeeJay Dallas</t>
  </si>
  <si>
    <t>54.7</t>
  </si>
  <si>
    <t>144.0</t>
  </si>
  <si>
    <t>78.4</t>
  </si>
  <si>
    <t>4.05</t>
  </si>
  <si>
    <t>14.7</t>
  </si>
  <si>
    <t>67.5</t>
  </si>
  <si>
    <t>3.78</t>
  </si>
  <si>
    <t>57.7</t>
  </si>
  <si>
    <t>24.7</t>
  </si>
  <si>
    <t>Jamycal Hasty</t>
  </si>
  <si>
    <t>-6</t>
  </si>
  <si>
    <t>-6.0</t>
  </si>
  <si>
    <t>Eric Fisher</t>
  </si>
  <si>
    <t>Tua Tagovailoa</t>
  </si>
  <si>
    <t>Marquez Callaway</t>
  </si>
  <si>
    <t>Nate Wieting</t>
  </si>
  <si>
    <t>Chris Myarick</t>
  </si>
  <si>
    <t>939</t>
  </si>
  <si>
    <t>234.8</t>
  </si>
  <si>
    <t>80.3</t>
  </si>
  <si>
    <t>5.27</t>
  </si>
  <si>
    <t>4.92</t>
  </si>
  <si>
    <t>130.0</t>
  </si>
  <si>
    <t>4.31</t>
  </si>
  <si>
    <t>2.58</t>
  </si>
  <si>
    <t>15.00</t>
  </si>
  <si>
    <t>34.5</t>
  </si>
  <si>
    <t>Adrian Killins</t>
  </si>
  <si>
    <t>-12.0</t>
  </si>
  <si>
    <t>Jason Cabinda</t>
  </si>
  <si>
    <t>mlb</t>
  </si>
  <si>
    <t>Donald Parham</t>
  </si>
  <si>
    <t>Malik Taylor</t>
  </si>
  <si>
    <t>http://iis2.donbest.com/nfl/odds/</t>
  </si>
  <si>
    <t>Crowder</t>
  </si>
  <si>
    <t>Watkins</t>
  </si>
  <si>
    <t>Jared Pinkney</t>
  </si>
  <si>
    <t>Chris Rowland</t>
  </si>
  <si>
    <t>Juwan Green</t>
  </si>
  <si>
    <t>Devin Gray</t>
  </si>
  <si>
    <t>Jalen McCleskey</t>
  </si>
  <si>
    <t>Denzel Mims</t>
  </si>
  <si>
    <t>Jaylinn Hawkins</t>
  </si>
  <si>
    <t>Nick Keizer</t>
  </si>
  <si>
    <t>Scottie Dill</t>
  </si>
  <si>
    <t>Caleb Repp</t>
  </si>
  <si>
    <t>2-3-0</t>
  </si>
  <si>
    <t>68.0</t>
  </si>
  <si>
    <t>1856</t>
  </si>
  <si>
    <t>371.2</t>
  </si>
  <si>
    <t>99.6</t>
  </si>
  <si>
    <t>7.72</t>
  </si>
  <si>
    <t>61.2</t>
  </si>
  <si>
    <t>18.00</t>
  </si>
  <si>
    <t>152.1</t>
  </si>
  <si>
    <t>31.00</t>
  </si>
  <si>
    <t>18.6</t>
  </si>
  <si>
    <t>31.5</t>
  </si>
  <si>
    <t>Clayton Fejedelem</t>
  </si>
  <si>
    <t>Nick Westbrook-Ikhine</t>
  </si>
  <si>
    <t>Melvin Gordon III</t>
  </si>
  <si>
    <t>Kendall Hinton</t>
  </si>
  <si>
    <t>Phillip</t>
  </si>
  <si>
    <t>Albert Okwuegbunam</t>
  </si>
  <si>
    <t>Zimari Manning</t>
  </si>
  <si>
    <t>Trinity Benson</t>
  </si>
  <si>
    <t>Kyle Williams</t>
  </si>
  <si>
    <t>Hollister</t>
  </si>
  <si>
    <t>Quincy Adeboyejo</t>
  </si>
  <si>
    <t>Parker Hesse</t>
  </si>
  <si>
    <t>Tommy Hudson</t>
  </si>
  <si>
    <t>Cole Herdman</t>
  </si>
  <si>
    <t>Sokol</t>
  </si>
  <si>
    <t>Dalton Keene</t>
  </si>
  <si>
    <t>46.0</t>
  </si>
  <si>
    <t>23.0</t>
  </si>
  <si>
    <t>4.60</t>
  </si>
  <si>
    <t>Marquez Williams</t>
  </si>
  <si>
    <t>Jace Billingsley</t>
  </si>
  <si>
    <t>K.J. Brent</t>
  </si>
  <si>
    <t>Marquis Bundy</t>
  </si>
  <si>
    <t>Kyle Carter</t>
  </si>
  <si>
    <t>Ed Eagan</t>
  </si>
  <si>
    <t>Elijah Hood</t>
  </si>
  <si>
    <t>Henry Krieger-Coble</t>
  </si>
  <si>
    <t>Rashawn Scott</t>
  </si>
  <si>
    <t>428</t>
  </si>
  <si>
    <t>71.3</t>
  </si>
  <si>
    <t>Rico Dowdle</t>
  </si>
  <si>
    <t>1-6-0</t>
  </si>
  <si>
    <t>34.4</t>
  </si>
  <si>
    <t>Ekeler</t>
  </si>
  <si>
    <t>Darius Bradwell</t>
  </si>
  <si>
    <t>Easton Stick</t>
  </si>
  <si>
    <t>Ben DiNucci</t>
  </si>
  <si>
    <t>Kemah Siverand</t>
  </si>
  <si>
    <t>Dalton Schoen</t>
  </si>
  <si>
    <t>Nick Easley</t>
  </si>
  <si>
    <t>Los Angeles</t>
  </si>
  <si>
    <t>Chargers</t>
  </si>
  <si>
    <t>Jeff Cotton</t>
  </si>
  <si>
    <t>Juwan Johnson</t>
  </si>
  <si>
    <t>Isaiah Hodgins</t>
  </si>
  <si>
    <t>Troymaine</t>
  </si>
  <si>
    <t>Pope</t>
  </si>
  <si>
    <t>Donald Parham Jr.</t>
  </si>
  <si>
    <t>Virgil</t>
  </si>
  <si>
    <t>Jared Rice</t>
  </si>
  <si>
    <t>Rice</t>
  </si>
  <si>
    <t>Ryan Roberts</t>
  </si>
  <si>
    <t>Nate Becker</t>
  </si>
  <si>
    <t>First Draft Lineup</t>
  </si>
  <si>
    <t>Balance</t>
  </si>
  <si>
    <t>6.75</t>
  </si>
  <si>
    <t>1855</t>
  </si>
  <si>
    <t>265.0</t>
  </si>
  <si>
    <t>94.4</t>
  </si>
  <si>
    <t>5.98</t>
  </si>
  <si>
    <t>6.10</t>
  </si>
  <si>
    <t>80.6</t>
  </si>
  <si>
    <t>83.3</t>
  </si>
  <si>
    <t>182.7</t>
  </si>
  <si>
    <t>98.3</t>
  </si>
  <si>
    <t>47.8</t>
  </si>
  <si>
    <t>39.3</t>
  </si>
  <si>
    <t>4.88</t>
  </si>
  <si>
    <t>0.08</t>
  </si>
  <si>
    <t>Phillip Walker</t>
  </si>
  <si>
    <t>4.00</t>
  </si>
  <si>
    <t>17.4</t>
  </si>
  <si>
    <t>Myles Hartsfield</t>
  </si>
  <si>
    <t>Jeff Heath</t>
  </si>
  <si>
    <t>ss</t>
  </si>
  <si>
    <t>Darrell Henderson Jr.</t>
  </si>
  <si>
    <t>Siaosi Mariner</t>
  </si>
  <si>
    <t>Malcolm Perry</t>
  </si>
  <si>
    <t>De'Mornay Pierson-El</t>
  </si>
  <si>
    <t>Mack</t>
  </si>
  <si>
    <t>Anthony Ratliff-Williams</t>
  </si>
  <si>
    <t>Xavier</t>
  </si>
  <si>
    <t>Salvon Ahmed</t>
  </si>
  <si>
    <t>Tino Ellis</t>
  </si>
  <si>
    <t>Nick Bowers</t>
  </si>
  <si>
    <t>67.1</t>
  </si>
  <si>
    <t>6.02</t>
  </si>
  <si>
    <t>1096</t>
  </si>
  <si>
    <t>92.4</t>
  </si>
  <si>
    <t>6.19</t>
  </si>
  <si>
    <t>53.5</t>
  </si>
  <si>
    <t>73.0</t>
  </si>
  <si>
    <t>87.5</t>
  </si>
  <si>
    <t>3.86</t>
  </si>
  <si>
    <t>Tommy Townsend</t>
  </si>
  <si>
    <t>55.3</t>
  </si>
  <si>
    <t>13.9</t>
  </si>
  <si>
    <t>John Lovett</t>
  </si>
  <si>
    <t>Jake Luton</t>
  </si>
  <si>
    <t>P.J. Walker</t>
  </si>
  <si>
    <t>Wayne Gallman Jr.</t>
  </si>
  <si>
    <t>David Sills</t>
  </si>
  <si>
    <t>Derrick Dillon</t>
  </si>
  <si>
    <t>Rysen John</t>
  </si>
  <si>
    <t>DeMichael Harris</t>
  </si>
  <si>
    <t>Binjimen Victor</t>
  </si>
  <si>
    <t>Reggie White Jr.</t>
  </si>
  <si>
    <t>Houston</t>
  </si>
  <si>
    <t>Dylan</t>
  </si>
  <si>
    <t>Caleb</t>
  </si>
  <si>
    <t>C.J. Conrad</t>
  </si>
  <si>
    <t>DeValve</t>
  </si>
  <si>
    <t>68.1</t>
  </si>
  <si>
    <t>7-2-0</t>
  </si>
  <si>
    <t>68.9</t>
  </si>
  <si>
    <t>98.7</t>
  </si>
  <si>
    <t>99.3</t>
  </si>
  <si>
    <t>110.0</t>
  </si>
  <si>
    <t>69.0</t>
  </si>
  <si>
    <t>610</t>
  </si>
  <si>
    <t>152.5</t>
  </si>
  <si>
    <t>6.39</t>
  </si>
  <si>
    <t>243.0</t>
  </si>
  <si>
    <t>72.6</t>
  </si>
  <si>
    <t>104.0</t>
  </si>
  <si>
    <t>94.0</t>
  </si>
  <si>
    <t>77.1</t>
  </si>
  <si>
    <t>7.23</t>
  </si>
  <si>
    <t>5.31</t>
  </si>
  <si>
    <t>40.0</t>
  </si>
  <si>
    <t>49.6</t>
  </si>
  <si>
    <t>2.25</t>
  </si>
  <si>
    <t>Joseph Charlton</t>
  </si>
  <si>
    <t>73.5</t>
  </si>
  <si>
    <t>63.6</t>
  </si>
  <si>
    <t>65.0</t>
  </si>
  <si>
    <t>386</t>
  </si>
  <si>
    <t>30.8</t>
  </si>
  <si>
    <t>20.5</t>
  </si>
  <si>
    <t>-1.2</t>
  </si>
  <si>
    <t>Barkevious Mingo</t>
  </si>
  <si>
    <t>olb</t>
  </si>
  <si>
    <t>-2.5</t>
  </si>
  <si>
    <t>Matt Skura</t>
  </si>
  <si>
    <t>Adams</t>
  </si>
  <si>
    <t>Russell</t>
  </si>
  <si>
    <t>Murray</t>
  </si>
  <si>
    <t>Justin</t>
  </si>
  <si>
    <t>Herbert</t>
  </si>
  <si>
    <t>Keenan</t>
  </si>
  <si>
    <t>Cooper</t>
  </si>
  <si>
    <t>Sanders</t>
  </si>
  <si>
    <t>Matthew</t>
  </si>
  <si>
    <t>Mike</t>
  </si>
  <si>
    <t>Joe</t>
  </si>
  <si>
    <t>Will</t>
  </si>
  <si>
    <t>Chase</t>
  </si>
  <si>
    <t>Carr</t>
  </si>
  <si>
    <t>Travis</t>
  </si>
  <si>
    <t>Daniel</t>
  </si>
  <si>
    <t>Case</t>
  </si>
  <si>
    <t>Alex</t>
  </si>
  <si>
    <t>Tyrod</t>
  </si>
  <si>
    <t>Taylor</t>
  </si>
  <si>
    <t>Johnson</t>
  </si>
  <si>
    <t>Kirk</t>
  </si>
  <si>
    <t>Brett</t>
  </si>
  <si>
    <t>Jalen</t>
  </si>
  <si>
    <t>Anthony</t>
  </si>
  <si>
    <t>Darius</t>
  </si>
  <si>
    <t>Bradwell</t>
  </si>
  <si>
    <t>Wilkins</t>
  </si>
  <si>
    <t>Riley</t>
  </si>
  <si>
    <t>Perkins</t>
  </si>
  <si>
    <t>Easton</t>
  </si>
  <si>
    <t>Stick</t>
  </si>
  <si>
    <t>Mason</t>
  </si>
  <si>
    <t>Tim</t>
  </si>
  <si>
    <t>Kendall</t>
  </si>
  <si>
    <t>John</t>
  </si>
  <si>
    <t>Henry</t>
  </si>
  <si>
    <t>A.J.</t>
  </si>
  <si>
    <t>Devin</t>
  </si>
  <si>
    <t>Malcolm</t>
  </si>
  <si>
    <t>Marquez</t>
  </si>
  <si>
    <t>Patrick</t>
  </si>
  <si>
    <t>Scotty Miller</t>
  </si>
  <si>
    <t>Jackson</t>
  </si>
  <si>
    <t>Kalen</t>
  </si>
  <si>
    <t>Ballage</t>
  </si>
  <si>
    <t>Howard</t>
  </si>
  <si>
    <t>Joshua</t>
  </si>
  <si>
    <t>Kelley</t>
  </si>
  <si>
    <t>Greg</t>
  </si>
  <si>
    <t>Ward</t>
  </si>
  <si>
    <t>Reed</t>
  </si>
  <si>
    <t>Corey</t>
  </si>
  <si>
    <t>Reynolds</t>
  </si>
  <si>
    <t>Guyton</t>
  </si>
  <si>
    <t>Richard</t>
  </si>
  <si>
    <t>Thompson</t>
  </si>
  <si>
    <t>Tyron</t>
  </si>
  <si>
    <t>Gabe</t>
  </si>
  <si>
    <t>Nabers</t>
  </si>
  <si>
    <t>Lewis</t>
  </si>
  <si>
    <t>Van Jefferson Jr.</t>
  </si>
  <si>
    <t>Edwards</t>
  </si>
  <si>
    <t>Malik</t>
  </si>
  <si>
    <t>Quadriceps</t>
  </si>
  <si>
    <t>Bobby</t>
  </si>
  <si>
    <t>Bobby Holly</t>
  </si>
  <si>
    <t>Holly</t>
  </si>
  <si>
    <t>Schoen</t>
  </si>
  <si>
    <t>DaMarkus Lodge</t>
  </si>
  <si>
    <t>Scotty Washington</t>
  </si>
  <si>
    <t>JoJo</t>
  </si>
  <si>
    <t>Jauan Jennings</t>
  </si>
  <si>
    <t>Jennings</t>
  </si>
  <si>
    <t>Dominique Dafney</t>
  </si>
  <si>
    <t>Jalen Hurd</t>
  </si>
  <si>
    <t>John Hurst</t>
  </si>
  <si>
    <t>Hurst</t>
  </si>
  <si>
    <t>Josh Pearson</t>
  </si>
  <si>
    <t>Andre</t>
  </si>
  <si>
    <t>JoJo Natson</t>
  </si>
  <si>
    <t>Gilbert</t>
  </si>
  <si>
    <t>J.J.</t>
  </si>
  <si>
    <t>J.J. Koski</t>
  </si>
  <si>
    <t>Earnest Edwards</t>
  </si>
  <si>
    <t>Malik Henry</t>
  </si>
  <si>
    <t>Manasseh Bailey</t>
  </si>
  <si>
    <t>Reggie Begelton</t>
  </si>
  <si>
    <t>Derrick</t>
  </si>
  <si>
    <t>Cotton</t>
  </si>
  <si>
    <t>Brandon Polk</t>
  </si>
  <si>
    <t>Chris Finke</t>
  </si>
  <si>
    <t>Brian</t>
  </si>
  <si>
    <t>Rodney Smith</t>
  </si>
  <si>
    <t>Dixon</t>
  </si>
  <si>
    <t>Raymond</t>
  </si>
  <si>
    <t>Michael Jacquet III</t>
  </si>
  <si>
    <t>Ja'Marcus Bradley</t>
  </si>
  <si>
    <t>Jonathan</t>
  </si>
  <si>
    <t>Victor</t>
  </si>
  <si>
    <t>Bennie Fowler III</t>
  </si>
  <si>
    <t>Hill</t>
  </si>
  <si>
    <t>John Ross III</t>
  </si>
  <si>
    <t>Marcus Green</t>
  </si>
  <si>
    <t>Emmanuel Butler</t>
  </si>
  <si>
    <t>Butler</t>
  </si>
  <si>
    <t>Jason</t>
  </si>
  <si>
    <t>Chase Harrell</t>
  </si>
  <si>
    <t>Kalija Lipscomb</t>
  </si>
  <si>
    <t>Easop Winston Jr.</t>
  </si>
  <si>
    <t>Stanley Morgan</t>
  </si>
  <si>
    <t>Hakeem Butler</t>
  </si>
  <si>
    <t>Trishton Jackson</t>
  </si>
  <si>
    <t>K.J.</t>
  </si>
  <si>
    <t>Quez Watkins</t>
  </si>
  <si>
    <t>Bolden</t>
  </si>
  <si>
    <t>Paul</t>
  </si>
  <si>
    <t>Donald</t>
  </si>
  <si>
    <t>Parham Jr.</t>
  </si>
  <si>
    <t>Caleb Wilson</t>
  </si>
  <si>
    <t>Brycen Hopkins</t>
  </si>
  <si>
    <t>Daniel Helm</t>
  </si>
  <si>
    <t>Ethan Wolf</t>
  </si>
  <si>
    <t>Nakia Griffin-Stewart</t>
  </si>
  <si>
    <t>Kyle Markway</t>
  </si>
  <si>
    <t>Mitchell Wilcox</t>
  </si>
  <si>
    <t>Charlie Woerner</t>
  </si>
  <si>
    <t>Moritz Bohringer</t>
  </si>
  <si>
    <t>Charlie Taumoepeau</t>
  </si>
  <si>
    <t>Jack</t>
  </si>
  <si>
    <t>Jack Driscoll</t>
  </si>
  <si>
    <t>Dax Raymond</t>
  </si>
  <si>
    <t>Jordan Franks</t>
  </si>
  <si>
    <t>89.8</t>
  </si>
  <si>
    <t>5.64</t>
  </si>
  <si>
    <t>364</t>
  </si>
  <si>
    <t>70.7</t>
  </si>
  <si>
    <t>73.4</t>
  </si>
  <si>
    <t>6-4-0</t>
  </si>
  <si>
    <t>1852</t>
  </si>
  <si>
    <t>231.5</t>
  </si>
  <si>
    <t>81.0</t>
  </si>
  <si>
    <t>4.70</t>
  </si>
  <si>
    <t>2196</t>
  </si>
  <si>
    <t>244.0</t>
  </si>
  <si>
    <t>7.63</t>
  </si>
  <si>
    <t>58.1</t>
  </si>
  <si>
    <t>77.3</t>
  </si>
  <si>
    <t>4.95</t>
  </si>
  <si>
    <t>5.44</t>
  </si>
  <si>
    <t>63.4</t>
  </si>
  <si>
    <t>83.5</t>
  </si>
  <si>
    <t>42.1</t>
  </si>
  <si>
    <t>11.50</t>
  </si>
  <si>
    <t>32.0</t>
  </si>
  <si>
    <t>156.2</t>
  </si>
  <si>
    <t>32.00</t>
  </si>
  <si>
    <t>44.0</t>
  </si>
  <si>
    <t>24.00</t>
  </si>
  <si>
    <t>44.00</t>
  </si>
  <si>
    <t>48.4</t>
  </si>
  <si>
    <t>26.6</t>
  </si>
  <si>
    <t>18.5</t>
  </si>
  <si>
    <t>30.0</t>
  </si>
  <si>
    <t>Artavis Pierce</t>
  </si>
  <si>
    <t>Shawn Williams</t>
  </si>
  <si>
    <t>Colin Thompson</t>
  </si>
  <si>
    <t>PK</t>
  </si>
  <si>
    <t>Ribs</t>
  </si>
  <si>
    <t>Newton</t>
  </si>
  <si>
    <t>Jarrett</t>
  </si>
  <si>
    <t>Stidham</t>
  </si>
  <si>
    <t>Hoyer</t>
  </si>
  <si>
    <t>Brian Lewerke</t>
  </si>
  <si>
    <t>Lewerke</t>
  </si>
  <si>
    <t>Jakobi</t>
  </si>
  <si>
    <t>Meyers</t>
  </si>
  <si>
    <t>Logan Woodside</t>
  </si>
  <si>
    <t>Sean</t>
  </si>
  <si>
    <t>J'mar</t>
  </si>
  <si>
    <t>J'mar Smith</t>
  </si>
  <si>
    <t>Jake Dolegala</t>
  </si>
  <si>
    <t>Dolegala</t>
  </si>
  <si>
    <t>Rex</t>
  </si>
  <si>
    <t>Burkhead</t>
  </si>
  <si>
    <t>Damien</t>
  </si>
  <si>
    <t>Julian</t>
  </si>
  <si>
    <t>Edelman</t>
  </si>
  <si>
    <t>Keelan Cole Sr.</t>
  </si>
  <si>
    <t>N'Keal</t>
  </si>
  <si>
    <t>Harry</t>
  </si>
  <si>
    <t>Damiere</t>
  </si>
  <si>
    <t>Byrd</t>
  </si>
  <si>
    <t>Sony</t>
  </si>
  <si>
    <t>Michel</t>
  </si>
  <si>
    <t>Ford</t>
  </si>
  <si>
    <t>Gunner</t>
  </si>
  <si>
    <t>Olszewski</t>
  </si>
  <si>
    <t>Zuber</t>
  </si>
  <si>
    <t>Sean Riley</t>
  </si>
  <si>
    <t>George Campbell</t>
  </si>
  <si>
    <t>Jakob</t>
  </si>
  <si>
    <t>Kristian</t>
  </si>
  <si>
    <t>Kristian Wilkerson</t>
  </si>
  <si>
    <t>Wilkerson</t>
  </si>
  <si>
    <t>Mason Kinsey</t>
  </si>
  <si>
    <t>Kinsey</t>
  </si>
  <si>
    <t>Andre Baccellia</t>
  </si>
  <si>
    <t>Baccellia</t>
  </si>
  <si>
    <t>Slater</t>
  </si>
  <si>
    <t>Vitale</t>
  </si>
  <si>
    <t>Donte</t>
  </si>
  <si>
    <t>Moncrief</t>
  </si>
  <si>
    <t>Quincy</t>
  </si>
  <si>
    <t>Adeboyejo</t>
  </si>
  <si>
    <t>Marqise</t>
  </si>
  <si>
    <t>Jeff Thomas</t>
  </si>
  <si>
    <t>Izzo</t>
  </si>
  <si>
    <t>New England</t>
  </si>
  <si>
    <t>Patriots</t>
  </si>
  <si>
    <t>LaCosse</t>
  </si>
  <si>
    <t>Paul Butler</t>
  </si>
  <si>
    <t>Connor Davis</t>
  </si>
  <si>
    <t>Devin Asiasi</t>
  </si>
  <si>
    <t>Asiasi</t>
  </si>
  <si>
    <t>Cantrell</t>
  </si>
  <si>
    <t>Rashod</t>
  </si>
  <si>
    <t>Rashod Berry</t>
  </si>
  <si>
    <t>Berry</t>
  </si>
  <si>
    <t>Jake Burt</t>
  </si>
  <si>
    <t>Burt</t>
  </si>
  <si>
    <t>Keene</t>
  </si>
  <si>
    <t>Flex Play</t>
  </si>
  <si>
    <t>Cedrick Wilson Jr.</t>
  </si>
  <si>
    <t>7-4-0</t>
  </si>
  <si>
    <t>2-7-1</t>
  </si>
  <si>
    <t>404</t>
  </si>
  <si>
    <t>2688</t>
  </si>
  <si>
    <t>2978</t>
  </si>
  <si>
    <t>6.73</t>
  </si>
  <si>
    <t>73.3</t>
  </si>
  <si>
    <t>114.3</t>
  </si>
  <si>
    <t>6.98</t>
  </si>
  <si>
    <t>68.2</t>
  </si>
  <si>
    <t>68.5</t>
  </si>
  <si>
    <t>1948</t>
  </si>
  <si>
    <t>194.8</t>
  </si>
  <si>
    <t>6.03</t>
  </si>
  <si>
    <t>3-5-0</t>
  </si>
  <si>
    <t>1767</t>
  </si>
  <si>
    <t>220.9</t>
  </si>
  <si>
    <t>4.78</t>
  </si>
  <si>
    <t>55.2</t>
  </si>
  <si>
    <t>864</t>
  </si>
  <si>
    <t>172.8</t>
  </si>
  <si>
    <t>5.53</t>
  </si>
  <si>
    <t>4.75</t>
  </si>
  <si>
    <t>624</t>
  </si>
  <si>
    <t>208.0</t>
  </si>
  <si>
    <t>4.89</t>
  </si>
  <si>
    <t>3-1-0</t>
  </si>
  <si>
    <t>602</t>
  </si>
  <si>
    <t>120.4</t>
  </si>
  <si>
    <t>100.1</t>
  </si>
  <si>
    <t>6.16</t>
  </si>
  <si>
    <t>91.0</t>
  </si>
  <si>
    <t>70.8</t>
  </si>
  <si>
    <t>5.84</t>
  </si>
  <si>
    <t>-0.07</t>
  </si>
  <si>
    <t>-3.29</t>
  </si>
  <si>
    <t>98.8</t>
  </si>
  <si>
    <t>645</t>
  </si>
  <si>
    <t>64.5</t>
  </si>
  <si>
    <t>518</t>
  </si>
  <si>
    <t>51.8</t>
  </si>
  <si>
    <t>53.1</t>
  </si>
  <si>
    <t>575</t>
  </si>
  <si>
    <t>57.5</t>
  </si>
  <si>
    <t>427</t>
  </si>
  <si>
    <t>585</t>
  </si>
  <si>
    <t>27.1</t>
  </si>
  <si>
    <t>27.4</t>
  </si>
  <si>
    <t>29.0</t>
  </si>
  <si>
    <t>32.3</t>
  </si>
  <si>
    <t>17.9</t>
  </si>
  <si>
    <t>20.8</t>
  </si>
  <si>
    <t>-1.8</t>
  </si>
  <si>
    <t>-1.1</t>
  </si>
  <si>
    <t>Ty Long</t>
  </si>
  <si>
    <t>-28</t>
  </si>
  <si>
    <t>-28.0</t>
  </si>
  <si>
    <t>T</t>
  </si>
  <si>
    <t>4-7-0</t>
  </si>
  <si>
    <t>2876</t>
  </si>
  <si>
    <t>261.5</t>
  </si>
  <si>
    <t>92.7</t>
  </si>
  <si>
    <t>6.38</t>
  </si>
  <si>
    <t>363</t>
  </si>
  <si>
    <t>3201</t>
  </si>
  <si>
    <t>291.0</t>
  </si>
  <si>
    <t>7.80</t>
  </si>
  <si>
    <t>8.45</t>
  </si>
  <si>
    <t>2-1-0</t>
  </si>
  <si>
    <t>1067</t>
  </si>
  <si>
    <t>213.4</t>
  </si>
  <si>
    <t>81.3</t>
  </si>
  <si>
    <t>870</t>
  </si>
  <si>
    <t>77.5</t>
  </si>
  <si>
    <t>4.82</t>
  </si>
  <si>
    <t>707</t>
  </si>
  <si>
    <t>40.4</t>
  </si>
  <si>
    <t>15.7</t>
  </si>
  <si>
    <t>25.3</t>
  </si>
  <si>
    <t>15.9</t>
  </si>
  <si>
    <t>Kyler</t>
  </si>
  <si>
    <t>Hopkins</t>
  </si>
  <si>
    <t>Goff</t>
  </si>
  <si>
    <t>Toe</t>
  </si>
  <si>
    <t>Woods</t>
  </si>
  <si>
    <t>Kupp</t>
  </si>
  <si>
    <t>Kenyan</t>
  </si>
  <si>
    <t>Drake</t>
  </si>
  <si>
    <t>Barkley</t>
  </si>
  <si>
    <t>Hundley</t>
  </si>
  <si>
    <t>Colt</t>
  </si>
  <si>
    <t>McCoy</t>
  </si>
  <si>
    <t>Case Cookus</t>
  </si>
  <si>
    <t>Cookus</t>
  </si>
  <si>
    <t>Bryce Perkins</t>
  </si>
  <si>
    <t>Josh Love</t>
  </si>
  <si>
    <t>Tanney</t>
  </si>
  <si>
    <t>Clayton</t>
  </si>
  <si>
    <t>Clayton Thorson</t>
  </si>
  <si>
    <t>Thorson</t>
  </si>
  <si>
    <t>Streveler</t>
  </si>
  <si>
    <t>John Wolford</t>
  </si>
  <si>
    <t>Wolford</t>
  </si>
  <si>
    <t>Slayton</t>
  </si>
  <si>
    <t>Henderson Jr.</t>
  </si>
  <si>
    <t>Edmonds</t>
  </si>
  <si>
    <t>Wayne</t>
  </si>
  <si>
    <t>Gallman Jr.</t>
  </si>
  <si>
    <t>Evan</t>
  </si>
  <si>
    <t>Engram</t>
  </si>
  <si>
    <t>Akers</t>
  </si>
  <si>
    <t>Jeff Wilson Jr.</t>
  </si>
  <si>
    <t>Sterling</t>
  </si>
  <si>
    <t>Shepard</t>
  </si>
  <si>
    <t>Coleman</t>
  </si>
  <si>
    <t>Higbee</t>
  </si>
  <si>
    <t>Golden</t>
  </si>
  <si>
    <t>Larry</t>
  </si>
  <si>
    <t>Fitzgerald</t>
  </si>
  <si>
    <t>Devonta</t>
  </si>
  <si>
    <t>Dion</t>
  </si>
  <si>
    <t>Neck</t>
  </si>
  <si>
    <t>Isabella</t>
  </si>
  <si>
    <t>Gerald</t>
  </si>
  <si>
    <t>Everett</t>
  </si>
  <si>
    <t>Van</t>
  </si>
  <si>
    <t>Jefferson Jr.</t>
  </si>
  <si>
    <t>Trent</t>
  </si>
  <si>
    <t>Jaron</t>
  </si>
  <si>
    <t>Becker</t>
  </si>
  <si>
    <t>Sills</t>
  </si>
  <si>
    <t>Jermiah</t>
  </si>
  <si>
    <t>Braswell</t>
  </si>
  <si>
    <t>Taquan</t>
  </si>
  <si>
    <t>Mizzell</t>
  </si>
  <si>
    <t>James Gilbert</t>
  </si>
  <si>
    <t>Rams</t>
  </si>
  <si>
    <t>Shane</t>
  </si>
  <si>
    <t>Leatherbury</t>
  </si>
  <si>
    <t>Phelps</t>
  </si>
  <si>
    <t>Koski</t>
  </si>
  <si>
    <t>Earnest</t>
  </si>
  <si>
    <t>Aleva Hifo</t>
  </si>
  <si>
    <t>Sandro</t>
  </si>
  <si>
    <t>Sandro Platzgummer</t>
  </si>
  <si>
    <t>Platzgummer</t>
  </si>
  <si>
    <t>Rysen</t>
  </si>
  <si>
    <t>Polk</t>
  </si>
  <si>
    <t>Johnnie</t>
  </si>
  <si>
    <t>Dante</t>
  </si>
  <si>
    <t>Pettis</t>
  </si>
  <si>
    <t>Board</t>
  </si>
  <si>
    <t>Raymond Calais</t>
  </si>
  <si>
    <t>Calais</t>
  </si>
  <si>
    <t>Khalfani</t>
  </si>
  <si>
    <t>Khalfani Muhammad</t>
  </si>
  <si>
    <t>Muhammad</t>
  </si>
  <si>
    <t>Jonathan Ward</t>
  </si>
  <si>
    <t>Nsimba</t>
  </si>
  <si>
    <t>Webster</t>
  </si>
  <si>
    <t>Binjimen</t>
  </si>
  <si>
    <t>D.J.</t>
  </si>
  <si>
    <t>Benjamin</t>
  </si>
  <si>
    <t>White Jr.</t>
  </si>
  <si>
    <t>Alfred</t>
  </si>
  <si>
    <t>Morris</t>
  </si>
  <si>
    <t>Easop</t>
  </si>
  <si>
    <t>Winston Jr.</t>
  </si>
  <si>
    <t>Arnold</t>
  </si>
  <si>
    <t>Elijhaa</t>
  </si>
  <si>
    <t>Penny</t>
  </si>
  <si>
    <t>Rashad</t>
  </si>
  <si>
    <t>Medaris</t>
  </si>
  <si>
    <t>Justice Shelton-Mosley</t>
  </si>
  <si>
    <t>Xavier Jones</t>
  </si>
  <si>
    <t>Sherfield</t>
  </si>
  <si>
    <t>Sirgeo</t>
  </si>
  <si>
    <t>Sirgeo Hoffman</t>
  </si>
  <si>
    <t>Hoffman</t>
  </si>
  <si>
    <t>Eno</t>
  </si>
  <si>
    <t>Eno Benjamin</t>
  </si>
  <si>
    <t>Da'Mari</t>
  </si>
  <si>
    <t>Core</t>
  </si>
  <si>
    <t>Trishton</t>
  </si>
  <si>
    <t>Maurice Ffrench</t>
  </si>
  <si>
    <t>KeeSean</t>
  </si>
  <si>
    <t>Rod</t>
  </si>
  <si>
    <t>Jon</t>
  </si>
  <si>
    <t>Hilliman</t>
  </si>
  <si>
    <t>Saquon</t>
  </si>
  <si>
    <t>Richardson</t>
  </si>
  <si>
    <t>Tae</t>
  </si>
  <si>
    <t>Tae Crowder</t>
  </si>
  <si>
    <t>Dortch</t>
  </si>
  <si>
    <t>Johnny</t>
  </si>
  <si>
    <t>Holton</t>
  </si>
  <si>
    <t>Giants</t>
  </si>
  <si>
    <t>Daniels</t>
  </si>
  <si>
    <t>Maxx</t>
  </si>
  <si>
    <t>Kaden</t>
  </si>
  <si>
    <t>Levine</t>
  </si>
  <si>
    <t>Toilolo</t>
  </si>
  <si>
    <t>Brycen</t>
  </si>
  <si>
    <t>Wieting</t>
  </si>
  <si>
    <t>Arizona</t>
  </si>
  <si>
    <t>Cardinals</t>
  </si>
  <si>
    <t>Mundt</t>
  </si>
  <si>
    <t>Blanton</t>
  </si>
  <si>
    <t>Conrad</t>
  </si>
  <si>
    <t>Baylis</t>
  </si>
  <si>
    <t>Dickerson</t>
  </si>
  <si>
    <t>7-5-0</t>
  </si>
  <si>
    <t>3300</t>
  </si>
  <si>
    <t>275.0</t>
  </si>
  <si>
    <t>95.1</t>
  </si>
  <si>
    <t>69.6</t>
  </si>
  <si>
    <t>6.52</t>
  </si>
  <si>
    <t>11-0-0</t>
  </si>
  <si>
    <t>431</t>
  </si>
  <si>
    <t>2800</t>
  </si>
  <si>
    <t>254.5</t>
  </si>
  <si>
    <t>99.0</t>
  </si>
  <si>
    <t>64.9</t>
  </si>
  <si>
    <t>3163</t>
  </si>
  <si>
    <t>287.5</t>
  </si>
  <si>
    <t>92.5</t>
  </si>
  <si>
    <t>69.4</t>
  </si>
  <si>
    <t>6.56</t>
  </si>
  <si>
    <t>10-1-0</t>
  </si>
  <si>
    <t>423</t>
  </si>
  <si>
    <t>68.8</t>
  </si>
  <si>
    <t>3497</t>
  </si>
  <si>
    <t>317.9</t>
  </si>
  <si>
    <t>115.5</t>
  </si>
  <si>
    <t>86.1</t>
  </si>
  <si>
    <t>7.82</t>
  </si>
  <si>
    <t>8.98</t>
  </si>
  <si>
    <t>3-7-1</t>
  </si>
  <si>
    <t>422</t>
  </si>
  <si>
    <t>2541</t>
  </si>
  <si>
    <t>231.0</t>
  </si>
  <si>
    <t>4.02</t>
  </si>
  <si>
    <t>3021</t>
  </si>
  <si>
    <t>274.6</t>
  </si>
  <si>
    <t>57.3</t>
  </si>
  <si>
    <t>6.96</t>
  </si>
  <si>
    <t>6.65</t>
  </si>
  <si>
    <t>2-8-0</t>
  </si>
  <si>
    <t>402</t>
  </si>
  <si>
    <t>3015</t>
  </si>
  <si>
    <t>301.5</t>
  </si>
  <si>
    <t>6.78</t>
  </si>
  <si>
    <t>393</t>
  </si>
  <si>
    <t>3216</t>
  </si>
  <si>
    <t>292.4</t>
  </si>
  <si>
    <t>110.8</t>
  </si>
  <si>
    <t>74.9</t>
  </si>
  <si>
    <t>7.04</t>
  </si>
  <si>
    <t>7.43</t>
  </si>
  <si>
    <t>391</t>
  </si>
  <si>
    <t>270.7</t>
  </si>
  <si>
    <t>93.9</t>
  </si>
  <si>
    <t>7.28</t>
  </si>
  <si>
    <t>7.07</t>
  </si>
  <si>
    <t>3028</t>
  </si>
  <si>
    <t>275.3</t>
  </si>
  <si>
    <t>102.3</t>
  </si>
  <si>
    <t>7.08</t>
  </si>
  <si>
    <t>7.27</t>
  </si>
  <si>
    <t>6-5-0</t>
  </si>
  <si>
    <t>2814</t>
  </si>
  <si>
    <t>255.8</t>
  </si>
  <si>
    <t>95.9</t>
  </si>
  <si>
    <t>72.7</t>
  </si>
  <si>
    <t>61.3</t>
  </si>
  <si>
    <t>381</t>
  </si>
  <si>
    <t>3100</t>
  </si>
  <si>
    <t>281.8</t>
  </si>
  <si>
    <t>117.6</t>
  </si>
  <si>
    <t>8.86</t>
  </si>
  <si>
    <t>3-8-0</t>
  </si>
  <si>
    <t>366</t>
  </si>
  <si>
    <t>70.2</t>
  </si>
  <si>
    <t>2819</t>
  </si>
  <si>
    <t>256.3</t>
  </si>
  <si>
    <t>96.3</t>
  </si>
  <si>
    <t>7.02</t>
  </si>
  <si>
    <t>74.2</t>
  </si>
  <si>
    <t>2335</t>
  </si>
  <si>
    <t>212.3</t>
  </si>
  <si>
    <t>78.7</t>
  </si>
  <si>
    <t>348</t>
  </si>
  <si>
    <t>69.3</t>
  </si>
  <si>
    <t>2646</t>
  </si>
  <si>
    <t>240.5</t>
  </si>
  <si>
    <t>104.9</t>
  </si>
  <si>
    <t>73.6</t>
  </si>
  <si>
    <t>7.52</t>
  </si>
  <si>
    <t>2608</t>
  </si>
  <si>
    <t>237.1</t>
  </si>
  <si>
    <t>106.7</t>
  </si>
  <si>
    <t>76.7</t>
  </si>
  <si>
    <t>7.15</t>
  </si>
  <si>
    <t>7.95</t>
  </si>
  <si>
    <t>5-6-0</t>
  </si>
  <si>
    <t>2768</t>
  </si>
  <si>
    <t>251.6</t>
  </si>
  <si>
    <t>104.5</t>
  </si>
  <si>
    <t>43.6</t>
  </si>
  <si>
    <t>2108</t>
  </si>
  <si>
    <t>191.6</t>
  </si>
  <si>
    <t>68.6</t>
  </si>
  <si>
    <t>6.49</t>
  </si>
  <si>
    <t>61.8</t>
  </si>
  <si>
    <t>41.1</t>
  </si>
  <si>
    <t>54.6</t>
  </si>
  <si>
    <t>5-5-0</t>
  </si>
  <si>
    <t>1984</t>
  </si>
  <si>
    <t>198.4</t>
  </si>
  <si>
    <t>79.8</t>
  </si>
  <si>
    <t>50.6</t>
  </si>
  <si>
    <t>6.62</t>
  </si>
  <si>
    <t>5.48</t>
  </si>
  <si>
    <t>4-3-0</t>
  </si>
  <si>
    <t>1909</t>
  </si>
  <si>
    <t>238.6</t>
  </si>
  <si>
    <t>73.7</t>
  </si>
  <si>
    <t>6.88</t>
  </si>
  <si>
    <t>6.43</t>
  </si>
  <si>
    <t>79.0</t>
  </si>
  <si>
    <t>0-7-0</t>
  </si>
  <si>
    <t>58.7</t>
  </si>
  <si>
    <t>1242</t>
  </si>
  <si>
    <t>177.4</t>
  </si>
  <si>
    <t>36.5</t>
  </si>
  <si>
    <t>4.56</t>
  </si>
  <si>
    <t>3.31</t>
  </si>
  <si>
    <t>1642</t>
  </si>
  <si>
    <t>234.6</t>
  </si>
  <si>
    <t>87.1</t>
  </si>
  <si>
    <t>44.3</t>
  </si>
  <si>
    <t>39.9</t>
  </si>
  <si>
    <t>57.6</t>
  </si>
  <si>
    <t>58.3</t>
  </si>
  <si>
    <t>802</t>
  </si>
  <si>
    <t>160.4</t>
  </si>
  <si>
    <t>5.15</t>
  </si>
  <si>
    <t>4.83</t>
  </si>
  <si>
    <t>2-0-0</t>
  </si>
  <si>
    <t>70.5</t>
  </si>
  <si>
    <t>36.1</t>
  </si>
  <si>
    <t>88.9</t>
  </si>
  <si>
    <t>53.0</t>
  </si>
  <si>
    <t>6.94</t>
  </si>
  <si>
    <t>48.7</t>
  </si>
  <si>
    <t>66.4</t>
  </si>
  <si>
    <t>235.0</t>
  </si>
  <si>
    <t>7.86</t>
  </si>
  <si>
    <t>136.0</t>
  </si>
  <si>
    <t>67.6</t>
  </si>
  <si>
    <t>3.71</t>
  </si>
  <si>
    <t>2.90</t>
  </si>
  <si>
    <t>27.6</t>
  </si>
  <si>
    <t>-3.4</t>
  </si>
  <si>
    <t>22.6</t>
  </si>
  <si>
    <t>1.29</t>
  </si>
  <si>
    <t>-4.00</t>
  </si>
  <si>
    <t>14.8</t>
  </si>
  <si>
    <t>20.9</t>
  </si>
  <si>
    <t>3.10</t>
  </si>
  <si>
    <t>-8.6</t>
  </si>
  <si>
    <t>1.20</t>
  </si>
  <si>
    <t>-7.80</t>
  </si>
  <si>
    <t>0.22</t>
  </si>
  <si>
    <t>38.5</t>
  </si>
  <si>
    <t>77.0</t>
  </si>
  <si>
    <t>121.5</t>
  </si>
  <si>
    <t>89.5</t>
  </si>
  <si>
    <t>12.83</t>
  </si>
  <si>
    <t>16.17</t>
  </si>
  <si>
    <t>2.50</t>
  </si>
  <si>
    <t>72.9</t>
  </si>
  <si>
    <t>34.1</t>
  </si>
  <si>
    <t>63.8</t>
  </si>
  <si>
    <t>2.00</t>
  </si>
  <si>
    <t>81.2</t>
  </si>
  <si>
    <t>9.00</t>
  </si>
  <si>
    <t>20.00</t>
  </si>
  <si>
    <t>40.00</t>
  </si>
  <si>
    <t>84.1</t>
  </si>
  <si>
    <t>91.8</t>
  </si>
  <si>
    <t>88.8</t>
  </si>
  <si>
    <t>1257</t>
  </si>
  <si>
    <t>1130</t>
  </si>
  <si>
    <t>113.0</t>
  </si>
  <si>
    <t>782</t>
  </si>
  <si>
    <t>890</t>
  </si>
  <si>
    <t>80.9</t>
  </si>
  <si>
    <t>719</t>
  </si>
  <si>
    <t>71.9</t>
  </si>
  <si>
    <t>820</t>
  </si>
  <si>
    <t>706</t>
  </si>
  <si>
    <t>64.2</t>
  </si>
  <si>
    <t>692</t>
  </si>
  <si>
    <t>521</t>
  </si>
  <si>
    <t>47.4</t>
  </si>
  <si>
    <t>554</t>
  </si>
  <si>
    <t>55.4</t>
  </si>
  <si>
    <t>504</t>
  </si>
  <si>
    <t>551</t>
  </si>
  <si>
    <t>50.1</t>
  </si>
  <si>
    <t>561</t>
  </si>
  <si>
    <t>70.1</t>
  </si>
  <si>
    <t>483</t>
  </si>
  <si>
    <t>43.9</t>
  </si>
  <si>
    <t>346</t>
  </si>
  <si>
    <t>600</t>
  </si>
  <si>
    <t>409</t>
  </si>
  <si>
    <t>40.9</t>
  </si>
  <si>
    <t>650</t>
  </si>
  <si>
    <t>369</t>
  </si>
  <si>
    <t>36.9</t>
  </si>
  <si>
    <t>38.7</t>
  </si>
  <si>
    <t>371</t>
  </si>
  <si>
    <t>33.7</t>
  </si>
  <si>
    <t>414</t>
  </si>
  <si>
    <t>28.3</t>
  </si>
  <si>
    <t>338</t>
  </si>
  <si>
    <t>30.7</t>
  </si>
  <si>
    <t>69.2</t>
  </si>
  <si>
    <t>18.9</t>
  </si>
  <si>
    <t>379</t>
  </si>
  <si>
    <t>37.7</t>
  </si>
  <si>
    <t>29.6</t>
  </si>
  <si>
    <t>25.2</t>
  </si>
  <si>
    <t>36.6</t>
  </si>
  <si>
    <t>25.4</t>
  </si>
  <si>
    <t>13.8</t>
  </si>
  <si>
    <t>34.3</t>
  </si>
  <si>
    <t>43.3</t>
  </si>
  <si>
    <t>-0.9</t>
  </si>
  <si>
    <t>Davante</t>
  </si>
  <si>
    <t>PHI@GB</t>
  </si>
  <si>
    <t>NYG@SEA</t>
  </si>
  <si>
    <t>LAR@ARI</t>
  </si>
  <si>
    <t>DK</t>
  </si>
  <si>
    <t>Metcalf</t>
  </si>
  <si>
    <t>Aaron</t>
  </si>
  <si>
    <t>Rodgers</t>
  </si>
  <si>
    <t>NE@LAC</t>
  </si>
  <si>
    <t>Carson</t>
  </si>
  <si>
    <t>Lockett</t>
  </si>
  <si>
    <t>Abdomen</t>
  </si>
  <si>
    <t>Wentz</t>
  </si>
  <si>
    <t>Miles</t>
  </si>
  <si>
    <t>Hurts</t>
  </si>
  <si>
    <t>Fulgham</t>
  </si>
  <si>
    <t>Dallas</t>
  </si>
  <si>
    <t>Goedert</t>
  </si>
  <si>
    <t>Anthony Gordon</t>
  </si>
  <si>
    <t>Gordon</t>
  </si>
  <si>
    <t>Manny</t>
  </si>
  <si>
    <t>Manny Wilkins</t>
  </si>
  <si>
    <t>Sudfeld</t>
  </si>
  <si>
    <t>Jalen Morton</t>
  </si>
  <si>
    <t>Morton</t>
  </si>
  <si>
    <t>Jordan Love</t>
  </si>
  <si>
    <t>Khalil</t>
  </si>
  <si>
    <t>Khalil Tate</t>
  </si>
  <si>
    <t>Boyle</t>
  </si>
  <si>
    <t>Geno</t>
  </si>
  <si>
    <t>Danny Etling</t>
  </si>
  <si>
    <t>Etling</t>
  </si>
  <si>
    <t>Tonyan</t>
  </si>
  <si>
    <t>Ertz</t>
  </si>
  <si>
    <t>Boston</t>
  </si>
  <si>
    <t>Valdes-Scantling</t>
  </si>
  <si>
    <t>Carlos</t>
  </si>
  <si>
    <t>Hyde</t>
  </si>
  <si>
    <t>Lazard</t>
  </si>
  <si>
    <t>Adrian</t>
  </si>
  <si>
    <t>Reagor</t>
  </si>
  <si>
    <t>Jamaal</t>
  </si>
  <si>
    <t>Collins</t>
  </si>
  <si>
    <t>Bo</t>
  </si>
  <si>
    <t>Scarbrough</t>
  </si>
  <si>
    <t>DeeJay</t>
  </si>
  <si>
    <t>Alshon</t>
  </si>
  <si>
    <t>Jeffery</t>
  </si>
  <si>
    <t>Seattle</t>
  </si>
  <si>
    <t>Seahawks</t>
  </si>
  <si>
    <t>Freddie</t>
  </si>
  <si>
    <t>Swain</t>
  </si>
  <si>
    <t>Clement</t>
  </si>
  <si>
    <t>JJ</t>
  </si>
  <si>
    <t>Arcega-Whiteside</t>
  </si>
  <si>
    <t>Darrius</t>
  </si>
  <si>
    <t>Shepherd</t>
  </si>
  <si>
    <t>Homer</t>
  </si>
  <si>
    <t>Wrist</t>
  </si>
  <si>
    <t>Ervin</t>
  </si>
  <si>
    <t>Stephen Sullivan</t>
  </si>
  <si>
    <t>Sullivan</t>
  </si>
  <si>
    <t>Seth Dawkins</t>
  </si>
  <si>
    <t>Dawkins</t>
  </si>
  <si>
    <t>Aaron Fuller</t>
  </si>
  <si>
    <t>Fuller</t>
  </si>
  <si>
    <t>Cody Thompson</t>
  </si>
  <si>
    <t>Dominique</t>
  </si>
  <si>
    <t>Dafney</t>
  </si>
  <si>
    <t>Deontay</t>
  </si>
  <si>
    <t>Burnett</t>
  </si>
  <si>
    <t>Phillip Dorsett II</t>
  </si>
  <si>
    <t>Dorsett II</t>
  </si>
  <si>
    <t>Elijah</t>
  </si>
  <si>
    <t>Elijah Wellman</t>
  </si>
  <si>
    <t>Wellman</t>
  </si>
  <si>
    <t>Manasseh</t>
  </si>
  <si>
    <t>Bailey</t>
  </si>
  <si>
    <t>Jordan Jones</t>
  </si>
  <si>
    <t>Begelton</t>
  </si>
  <si>
    <t>Dexter</t>
  </si>
  <si>
    <t>Equanimeous</t>
  </si>
  <si>
    <t>St. Brown</t>
  </si>
  <si>
    <t>Dissly</t>
  </si>
  <si>
    <t>Jacquet III</t>
  </si>
  <si>
    <t>Funchess</t>
  </si>
  <si>
    <t>Hightower</t>
  </si>
  <si>
    <t>Bellore</t>
  </si>
  <si>
    <t>Rashaad</t>
  </si>
  <si>
    <t>NA</t>
  </si>
  <si>
    <t>Marquise</t>
  </si>
  <si>
    <t>Goodwin</t>
  </si>
  <si>
    <t>Anthony Jones</t>
  </si>
  <si>
    <t>Huntley</t>
  </si>
  <si>
    <t>DeSean</t>
  </si>
  <si>
    <t>Patrick Carr</t>
  </si>
  <si>
    <t>Kalija</t>
  </si>
  <si>
    <t>Lipscomb</t>
  </si>
  <si>
    <t>Hakeem</t>
  </si>
  <si>
    <t>Elijah Holyfield</t>
  </si>
  <si>
    <t>Holyfield</t>
  </si>
  <si>
    <t>Sutton Smith</t>
  </si>
  <si>
    <t>Juwann</t>
  </si>
  <si>
    <t>Winfree</t>
  </si>
  <si>
    <t>Mike Weber</t>
  </si>
  <si>
    <t>Weber</t>
  </si>
  <si>
    <t>Patrick Taylor</t>
  </si>
  <si>
    <t>Quez</t>
  </si>
  <si>
    <t>Penny Hart</t>
  </si>
  <si>
    <t>Hart</t>
  </si>
  <si>
    <t>Ursua</t>
  </si>
  <si>
    <t>Paul Richardson Jr.</t>
  </si>
  <si>
    <t>Richardson Jr.</t>
  </si>
  <si>
    <t>Adrian Killins Jr.</t>
  </si>
  <si>
    <t>Killins Jr.</t>
  </si>
  <si>
    <t>Jace</t>
  </si>
  <si>
    <t>Sternberger</t>
  </si>
  <si>
    <t>Marcedes</t>
  </si>
  <si>
    <t>Croom</t>
  </si>
  <si>
    <t>Green Bay</t>
  </si>
  <si>
    <t>Packers</t>
  </si>
  <si>
    <t>Ed</t>
  </si>
  <si>
    <t>Dickson</t>
  </si>
  <si>
    <t>Nakia</t>
  </si>
  <si>
    <t>Griffin-Stewart</t>
  </si>
  <si>
    <t>Upper body</t>
  </si>
  <si>
    <t>Tyler Mabry</t>
  </si>
  <si>
    <t>Mabry</t>
  </si>
  <si>
    <t>Dom</t>
  </si>
  <si>
    <t>Dom Wood-Anderson</t>
  </si>
  <si>
    <t>Wood-Anderson</t>
  </si>
  <si>
    <t>Colby</t>
  </si>
  <si>
    <t>Colby Parkinson</t>
  </si>
  <si>
    <t>Parkinson</t>
  </si>
  <si>
    <t>Josiah</t>
  </si>
  <si>
    <t>Deguara</t>
  </si>
  <si>
    <t>Olsen</t>
  </si>
  <si>
    <t>Driscoll</t>
  </si>
  <si>
    <t>Dax</t>
  </si>
  <si>
    <t>Philadelphia</t>
  </si>
  <si>
    <t>Eagles</t>
  </si>
  <si>
    <t>52133-45889</t>
  </si>
  <si>
    <t>52133-22015</t>
  </si>
  <si>
    <t>52133-63484</t>
  </si>
  <si>
    <t>52133-6894</t>
  </si>
  <si>
    <t>52133-73048</t>
  </si>
  <si>
    <t>52133-40442</t>
  </si>
  <si>
    <t>52133-29253</t>
  </si>
  <si>
    <t>52133-64119</t>
  </si>
  <si>
    <t>52133-16606</t>
  </si>
  <si>
    <t>52133-69189</t>
  </si>
  <si>
    <t>52133-27050</t>
  </si>
  <si>
    <t>52133-14185</t>
  </si>
  <si>
    <t>52133-70324</t>
  </si>
  <si>
    <t>52133-38435</t>
  </si>
  <si>
    <t>52133-71845</t>
  </si>
  <si>
    <t>52133-63519</t>
  </si>
  <si>
    <t>52133-29685</t>
  </si>
  <si>
    <t>52133-80001</t>
  </si>
  <si>
    <t>52133-69531</t>
  </si>
  <si>
    <t>52133-79970</t>
  </si>
  <si>
    <t>52133-30989</t>
  </si>
  <si>
    <t>52133-11500</t>
  </si>
  <si>
    <t>52133-57651</t>
  </si>
  <si>
    <t>52133-14377</t>
  </si>
  <si>
    <t>52133-83074</t>
  </si>
  <si>
    <t>52133-60947</t>
  </si>
  <si>
    <t>52133-7872</t>
  </si>
  <si>
    <t>52133-39818</t>
  </si>
  <si>
    <t>52133-69132</t>
  </si>
  <si>
    <t>52133-40482</t>
  </si>
  <si>
    <t>52133-23075</t>
  </si>
  <si>
    <t>52133-71798</t>
  </si>
  <si>
    <t>52133-64637</t>
  </si>
  <si>
    <t>52133-69769</t>
  </si>
  <si>
    <t>52133-52369</t>
  </si>
  <si>
    <t>52133-27801</t>
  </si>
  <si>
    <t>52133-29915</t>
  </si>
  <si>
    <t>52133-130334</t>
  </si>
  <si>
    <t>52133-130337</t>
  </si>
  <si>
    <t>52133-61253</t>
  </si>
  <si>
    <t>52133-104281</t>
  </si>
  <si>
    <t>52133-55148</t>
  </si>
  <si>
    <t>52133-38767</t>
  </si>
  <si>
    <t>52133-26483</t>
  </si>
  <si>
    <t>52133-60787</t>
  </si>
  <si>
    <t>52133-56192</t>
  </si>
  <si>
    <t>52133-40845</t>
  </si>
  <si>
    <t>52133-41872</t>
  </si>
  <si>
    <t>52133-103824</t>
  </si>
  <si>
    <t>52133-69017</t>
  </si>
  <si>
    <t>52133-63920</t>
  </si>
  <si>
    <t>52133-38837</t>
  </si>
  <si>
    <t>52133-64576</t>
  </si>
  <si>
    <t>52133-63634</t>
  </si>
  <si>
    <t>52133-80353</t>
  </si>
  <si>
    <t>52133-39829</t>
  </si>
  <si>
    <t>52133-60858</t>
  </si>
  <si>
    <t>52133-29780</t>
  </si>
  <si>
    <t>52133-40647</t>
  </si>
  <si>
    <t>52133-28930</t>
  </si>
  <si>
    <t>52133-28473</t>
  </si>
  <si>
    <t>52133-63819</t>
  </si>
  <si>
    <t>52133-43433</t>
  </si>
  <si>
    <t>52133-70157</t>
  </si>
  <si>
    <t>52133-89230</t>
  </si>
  <si>
    <t>52133-27477</t>
  </si>
  <si>
    <t>52133-56809</t>
  </si>
  <si>
    <t>52133-83081</t>
  </si>
  <si>
    <t>52133-7859</t>
  </si>
  <si>
    <t>52133-53097</t>
  </si>
  <si>
    <t>52133-94625</t>
  </si>
  <si>
    <t>52133-53640</t>
  </si>
  <si>
    <t>52133-30678</t>
  </si>
  <si>
    <t>52133-45631</t>
  </si>
  <si>
    <t>52133-29314</t>
  </si>
  <si>
    <t>52133-11485</t>
  </si>
  <si>
    <t>52133-91872</t>
  </si>
  <si>
    <t>52133-32234</t>
  </si>
  <si>
    <t>52133-69168</t>
  </si>
  <si>
    <t>52133-52371</t>
  </si>
  <si>
    <t>52133-47870</t>
  </si>
  <si>
    <t>52133-40843</t>
  </si>
  <si>
    <t>52133-79987</t>
  </si>
  <si>
    <t>52133-23194</t>
  </si>
  <si>
    <t>52133-6883</t>
  </si>
  <si>
    <t>52133-56064</t>
  </si>
  <si>
    <t>52133-24920</t>
  </si>
  <si>
    <t>52133-55165</t>
  </si>
  <si>
    <t>52133-14339</t>
  </si>
  <si>
    <t>52133-54007</t>
  </si>
  <si>
    <t>52133-64843</t>
  </si>
  <si>
    <t>52133-94087</t>
  </si>
  <si>
    <t>52133-40434</t>
  </si>
  <si>
    <t>52133-64581</t>
  </si>
  <si>
    <t>52133-60705</t>
  </si>
  <si>
    <t>52133-93107</t>
  </si>
  <si>
    <t>52133-63419</t>
  </si>
  <si>
    <t>52133-57299</t>
  </si>
  <si>
    <t>52133-21980</t>
  </si>
  <si>
    <t>52133-22113</t>
  </si>
  <si>
    <t>52133-69303</t>
  </si>
  <si>
    <t>52133-12550</t>
  </si>
  <si>
    <t>52133-40758</t>
  </si>
  <si>
    <t>52133-57208</t>
  </si>
  <si>
    <t>52133-72676</t>
  </si>
  <si>
    <t>52133-56356</t>
  </si>
  <si>
    <t>52133-68685</t>
  </si>
  <si>
    <t>52133-80546</t>
  </si>
  <si>
    <t>52133-72370</t>
  </si>
  <si>
    <t>52133-104124</t>
  </si>
  <si>
    <t>52133-71444</t>
  </si>
  <si>
    <t>52133-104289</t>
  </si>
  <si>
    <t>52133-64907</t>
  </si>
  <si>
    <t>52133-43961</t>
  </si>
  <si>
    <t>52133-24589</t>
  </si>
  <si>
    <t>52133-65559</t>
  </si>
  <si>
    <t>52133-69655</t>
  </si>
  <si>
    <t>52133-52776</t>
  </si>
  <si>
    <t>52133-71732</t>
  </si>
  <si>
    <t>52133-62012</t>
  </si>
  <si>
    <t>52133-103996</t>
  </si>
  <si>
    <t>52133-63550</t>
  </si>
  <si>
    <t>52133-70206</t>
  </si>
  <si>
    <t>52133-63554</t>
  </si>
  <si>
    <t>52133-71756</t>
  </si>
  <si>
    <t>52133-6739</t>
  </si>
  <si>
    <t>52133-70749</t>
  </si>
  <si>
    <t>52133-71783</t>
  </si>
  <si>
    <t>52133-64105</t>
  </si>
  <si>
    <t>52133-71280</t>
  </si>
  <si>
    <t>52133-61555</t>
  </si>
  <si>
    <t>52133-55414</t>
  </si>
  <si>
    <t>52133-88186</t>
  </si>
  <si>
    <t>52133-104577</t>
  </si>
  <si>
    <t>52133-93824</t>
  </si>
  <si>
    <t>52133-71821</t>
  </si>
  <si>
    <t>52133-42142</t>
  </si>
  <si>
    <t>52133-86178</t>
  </si>
  <si>
    <t>52133-65706</t>
  </si>
  <si>
    <t>52133-64175</t>
  </si>
  <si>
    <t>52133-7856</t>
  </si>
  <si>
    <t>52133-96433</t>
  </si>
  <si>
    <t>52133-52409</t>
  </si>
  <si>
    <t>52133-71355</t>
  </si>
  <si>
    <t>52133-72382</t>
  </si>
  <si>
    <t>52133-41155</t>
  </si>
  <si>
    <t>52133-52931</t>
  </si>
  <si>
    <t>52133-73414</t>
  </si>
  <si>
    <t>52133-27338</t>
  </si>
  <si>
    <t>52133-25813</t>
  </si>
  <si>
    <t>52133-130265</t>
  </si>
  <si>
    <t>52133-63201</t>
  </si>
  <si>
    <t>52133-40162</t>
  </si>
  <si>
    <t>52133-130275</t>
  </si>
  <si>
    <t>52133-130276</t>
  </si>
  <si>
    <t>52133-61689</t>
  </si>
  <si>
    <t>52133-12538</t>
  </si>
  <si>
    <t>52133-56059</t>
  </si>
  <si>
    <t>52133-130303</t>
  </si>
  <si>
    <t>52133-130302</t>
  </si>
  <si>
    <t>52133-96001</t>
  </si>
  <si>
    <t>52133-85762</t>
  </si>
  <si>
    <t>52133-130309</t>
  </si>
  <si>
    <t>52133-130311</t>
  </si>
  <si>
    <t>52133-45835</t>
  </si>
  <si>
    <t>52133-28437</t>
  </si>
  <si>
    <t>52133-130326</t>
  </si>
  <si>
    <t>52133-130331</t>
  </si>
  <si>
    <t>52133-130335</t>
  </si>
  <si>
    <t>52133-60704</t>
  </si>
  <si>
    <t>52133-130336</t>
  </si>
  <si>
    <t>52133-130338</t>
  </si>
  <si>
    <t>52133-31524</t>
  </si>
  <si>
    <t>52133-130343</t>
  </si>
  <si>
    <t>52133-72493</t>
  </si>
  <si>
    <t>52133-64816</t>
  </si>
  <si>
    <t>52133-65331</t>
  </si>
  <si>
    <t>52133-55609</t>
  </si>
  <si>
    <t>52133-64835</t>
  </si>
  <si>
    <t>52133-31561</t>
  </si>
  <si>
    <t>52133-64841</t>
  </si>
  <si>
    <t>52133-56142</t>
  </si>
  <si>
    <t>52133-63319</t>
  </si>
  <si>
    <t>52133-63330</t>
  </si>
  <si>
    <t>52133-104297</t>
  </si>
  <si>
    <t>52133-22898</t>
  </si>
  <si>
    <t>52133-52598</t>
  </si>
  <si>
    <t>52133-56698</t>
  </si>
  <si>
    <t>52133-28545</t>
  </si>
  <si>
    <t>52133-56708</t>
  </si>
  <si>
    <t>52133-56203</t>
  </si>
  <si>
    <t>52133-64401</t>
  </si>
  <si>
    <t>52133-41876</t>
  </si>
  <si>
    <t>52133-80281</t>
  </si>
  <si>
    <t>52133-29593</t>
  </si>
  <si>
    <t>52133-72091</t>
  </si>
  <si>
    <t>52133-41371</t>
  </si>
  <si>
    <t>52133-64926</t>
  </si>
  <si>
    <t>52133-60838</t>
  </si>
  <si>
    <t>52133-25513</t>
  </si>
  <si>
    <t>52133-54186</t>
  </si>
  <si>
    <t>52133-63403</t>
  </si>
  <si>
    <t>52133-28080</t>
  </si>
  <si>
    <t>52133-72627</t>
  </si>
  <si>
    <t>52133-69558</t>
  </si>
  <si>
    <t>52133-94136</t>
  </si>
  <si>
    <t>52133-41922</t>
  </si>
  <si>
    <t>52133-86472</t>
  </si>
  <si>
    <t>52133-69068</t>
  </si>
  <si>
    <t>52133-54741</t>
  </si>
  <si>
    <t>52133-73687</t>
  </si>
  <si>
    <t>52133-63447</t>
  </si>
  <si>
    <t>52133-103896</t>
  </si>
  <si>
    <t>52133-73180</t>
  </si>
  <si>
    <t>52133-14820</t>
  </si>
  <si>
    <t>52133-65518</t>
  </si>
  <si>
    <t>52133-57840</t>
  </si>
  <si>
    <t>52133-26610</t>
  </si>
  <si>
    <t>52133-32243</t>
  </si>
  <si>
    <t>52133-31732</t>
  </si>
  <si>
    <t>52133-72693</t>
  </si>
  <si>
    <t>52133-29183</t>
  </si>
  <si>
    <t>52133-62998</t>
  </si>
  <si>
    <t>52133-104278</t>
  </si>
  <si>
    <t>52133-41469</t>
  </si>
  <si>
    <t>52133-6672</t>
  </si>
  <si>
    <t>52133-28346</t>
  </si>
  <si>
    <t>52133-71386</t>
  </si>
  <si>
    <t>52133-30800</t>
  </si>
  <si>
    <t>52133-71806</t>
  </si>
  <si>
    <t>52133-12533</t>
  </si>
  <si>
    <t>52133-27672</t>
  </si>
  <si>
    <t>52133-29725</t>
  </si>
  <si>
    <t>52133-14394</t>
  </si>
  <si>
    <t>52133-41552</t>
  </si>
  <si>
    <t>52133-71767</t>
  </si>
  <si>
    <t>52133-55895</t>
  </si>
  <si>
    <t>52133-29277</t>
  </si>
  <si>
    <t>52133-62119</t>
  </si>
  <si>
    <t>52133-61112</t>
  </si>
  <si>
    <t>52133-70335</t>
  </si>
  <si>
    <t>52133-71885</t>
  </si>
  <si>
    <t>52133-29390</t>
  </si>
  <si>
    <t>52133-63697</t>
  </si>
  <si>
    <t>52133-11488</t>
  </si>
  <si>
    <t>52133-62691</t>
  </si>
  <si>
    <t>52133-63216</t>
  </si>
  <si>
    <t>52133-64762</t>
  </si>
  <si>
    <t>52133-6914</t>
  </si>
  <si>
    <t>52133-29956</t>
  </si>
  <si>
    <t>52133-83253</t>
  </si>
  <si>
    <t>52133-65341</t>
  </si>
  <si>
    <t>52133-63321</t>
  </si>
  <si>
    <t>52133-63839</t>
  </si>
  <si>
    <t>52133-64351</t>
  </si>
  <si>
    <t>52133-66402</t>
  </si>
  <si>
    <t>52133-55153</t>
  </si>
  <si>
    <t>52133-87422</t>
  </si>
  <si>
    <t>52133-73089</t>
  </si>
  <si>
    <t>52133-40371</t>
  </si>
  <si>
    <t>52133-65492</t>
  </si>
  <si>
    <t>52133-54239</t>
  </si>
  <si>
    <t>52133-85994</t>
  </si>
  <si>
    <t>52133-89588</t>
  </si>
  <si>
    <t>52133-12548</t>
  </si>
  <si>
    <t>52133-12546</t>
  </si>
  <si>
    <t>52133-12541</t>
  </si>
  <si>
    <t>52133-12543</t>
  </si>
  <si>
    <t>52133-12545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</si>
</sst>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84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2" fillId="0" borderId="0" xfId="0" applyFont="1"/>
    <xf numFmtId="164" fontId="2" fillId="0" borderId="0" xfId="4" applyNumberFormat="1" applyFont="1"/>
    <xf numFmtId="2" fontId="2" fillId="0" borderId="0" xfId="0" applyNumberFormat="1" applyFont="1"/>
    <xf numFmtId="9" fontId="0" fillId="0" borderId="0" xfId="0" applyNumberFormat="1"/>
    <xf numFmtId="44" fontId="0" fillId="6" borderId="0" xfId="4" applyFont="1" applyFill="1"/>
    <xf numFmtId="164" fontId="0" fillId="0" borderId="0" xfId="0" applyNumberFormat="1"/>
    <xf numFmtId="165" fontId="0" fillId="3" borderId="0" xfId="0" applyNumberFormat="1" applyFill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171.423531018518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 containsBlank="1"/>
    </cacheField>
    <cacheField name="Position" numFmtId="0">
      <sharedItems containsBlank="1" count="6">
        <s v="RB"/>
        <s v="QB"/>
        <s v="WR"/>
        <s v="TE"/>
        <s v="D"/>
        <m/>
      </sharedItems>
    </cacheField>
    <cacheField name="First Name" numFmtId="0">
      <sharedItems containsBlank="1"/>
    </cacheField>
    <cacheField name="Nickname" numFmtId="0">
      <sharedItems containsBlank="1"/>
    </cacheField>
    <cacheField name="Last Name" numFmtId="0">
      <sharedItems containsBlank="1"/>
    </cacheField>
    <cacheField name="FPPG" numFmtId="0">
      <sharedItems containsString="0" containsBlank="1" containsNumber="1" minValue="-0.5" maxValue="29.166000366210898"/>
    </cacheField>
    <cacheField name="Played" numFmtId="0">
      <sharedItems containsString="0" containsBlank="1" containsNumber="1" containsInteger="1" minValue="0" maxValue="13"/>
    </cacheField>
    <cacheField name="Salary" numFmtId="0">
      <sharedItems containsString="0" containsBlank="1" containsNumber="1" containsInteger="1" minValue="3000" maxValue="11000"/>
    </cacheField>
    <cacheField name="Game" numFmtId="0">
      <sharedItems containsBlank="1"/>
    </cacheField>
    <cacheField name="Team" numFmtId="0">
      <sharedItems containsBlank="1"/>
    </cacheField>
    <cacheField name="Opponent" numFmtId="0">
      <sharedItems containsBlank="1"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unt="995">
        <s v="Dalvin Cook"/>
        <s v="Christian McCaffrey"/>
        <s v="Kyler Murray"/>
        <s v="Patrick Mahomes"/>
        <s v="Alvin Kamara"/>
        <s v="Tyreek Hill"/>
        <s v="Josh Allen"/>
        <s v="DeAndre Hopkins"/>
        <s v="Nick Chubb"/>
        <s v="Justin Herbert"/>
        <s v="Derrick Henry"/>
        <s v="Keenan Allen"/>
        <s v="Calvin Ridley"/>
        <s v="Josh Jacobs"/>
        <s v="Travis Kelce"/>
        <s v="Julio Jones"/>
        <s v="Tom Brady"/>
        <s v="Stefon Diggs"/>
        <s v="Adam Thielen"/>
        <s v="Cam Newton"/>
        <s v="Michael Thomas"/>
        <s v="Matt Ryan"/>
        <s v="A.J. Brown"/>
        <s v="Joe Mixon"/>
        <s v="Drew Brees"/>
        <s v="Ryan Tannehill"/>
        <s v="James Robinson"/>
        <s v="Chris Godwin"/>
        <s v="Ryan Fitzpatrick"/>
        <s v="Taysom Hill"/>
        <s v="DJ Moore"/>
        <s v="Daniel Jones"/>
        <s v="Mike Davis"/>
        <s v="Darren Waller"/>
        <s v="Kirk Cousins"/>
        <s v="Mike Evans"/>
        <s v="Derek Carr"/>
        <s v="Raheem Mostert"/>
        <s v="Jameis Winston"/>
        <s v="Gardner Minshew II"/>
        <s v="Teddy Bridgewater"/>
        <s v="Jared Goff"/>
        <s v="Justin Jefferson"/>
        <s v="Baker Mayfield"/>
        <s v="Tyler Boyd"/>
        <s v="Todd Gurley II"/>
        <s v="Melvin Gordon III"/>
        <s v="Tua Tagovailoa"/>
        <s v="Philip Rivers"/>
        <s v="Robert Woods"/>
        <s v="Cooper Kupp"/>
        <s v="Drew Lock"/>
        <s v="Clyde Edwards-Helaire"/>
        <s v="Kareem Hunt"/>
        <s v="Jimmy Garoppolo"/>
        <s v="Nick Mullens"/>
        <s v="Brandon Aiyuk"/>
        <s v="Sam Darnold"/>
        <s v="Ronald Jones II"/>
        <s v="Austin Ekeler"/>
        <s v="Antonio Brown"/>
        <s v="DeVante Parker"/>
        <s v="Joe Flacco"/>
        <s v="P.J. Walker"/>
        <s v="Jonathan Taylor"/>
        <s v="Robby Anderson"/>
        <s v="Jake Luton"/>
        <s v="Jamison Crowder"/>
        <s v="Ryan Finley"/>
        <s v="Tyrod Taylor"/>
        <s v="Rob Gronkowski"/>
        <s v="Kenyan Drake"/>
        <s v="C.J. Beathard"/>
        <s v="Case Keenum"/>
        <s v="Mike Glennon"/>
        <s v="Tee Higgins"/>
        <s v="Christian Kirk"/>
        <s v="Jarrett Stidham"/>
        <s v="Jeff Driskel"/>
        <s v="DJ Chark Jr."/>
        <s v="Brian Hoyer"/>
        <s v="Giovani Bernard"/>
        <s v="Brett Rypien"/>
        <s v="Mike Williams"/>
        <s v="Matt Barkley"/>
        <s v="Chad Kelly"/>
        <s v="Nate Stanley"/>
        <s v="Nathan Peterman"/>
        <s v="Shea Patterson"/>
        <s v="Damien Harris"/>
        <s v="Travis Jonsen"/>
        <s v="Will Grier"/>
        <s v="Kurt Benkert"/>
        <s v="Kyle Shurmur"/>
        <s v="Brian Lewerke"/>
        <s v="Kyle Lauletta"/>
        <s v="Darius Bradwell"/>
        <s v="DeShone Kizer"/>
        <s v="Logan Woodside"/>
        <s v="Brett Hundley"/>
        <s v="Reid Sinnett"/>
        <s v="Riley Neal"/>
        <s v="Colt McCoy"/>
        <s v="Kevin Davidson"/>
        <s v="Broc Rutter"/>
        <s v="Case Cookus"/>
        <s v="Josh Thomas"/>
        <s v="Jake Rudock"/>
        <s v="Bryce Perkins"/>
        <s v="Corey Davis"/>
        <s v="Easton Stick"/>
        <s v="Jake Browning"/>
        <s v="Josh Love"/>
        <s v="Brandon Allen"/>
        <s v="Jake Fromm"/>
        <s v="Blake Bortles"/>
        <s v="Matt Schaub"/>
        <s v="Jacoby Brissett"/>
        <s v="Jordan Ta'amu"/>
        <s v="Tommy Stevens"/>
        <s v="Alex Tanney"/>
        <s v="Kendall Hinton"/>
        <s v="Matt Moore"/>
        <s v="Chad Henne"/>
        <s v="Marcus Mariota"/>
        <s v="Deebo Samuel"/>
        <s v="Jacob Eason"/>
        <s v="Sean Mannion"/>
        <s v="Trevor Siemian"/>
        <s v="J'mar Smith"/>
        <s v="Jake Dolegala"/>
        <s v="James Morgan"/>
        <s v="Joe Burrow"/>
        <s v="Clayton Thorson"/>
        <s v="Chris Streveler"/>
        <s v="George Kittle"/>
        <s v="Blaine Gabbert"/>
        <s v="Davis Webb"/>
        <s v="John Wolford"/>
        <s v="Josh Rosen"/>
        <s v="Ryan Griffin"/>
        <s v="David Fales"/>
        <s v="Cole McDonald"/>
        <s v="Jonnu Smith"/>
        <s v="Darius Slayton"/>
        <s v="Curtis Samuel"/>
        <s v="Breshad Perriman"/>
        <s v="Darrell Henderson Jr."/>
        <s v="Hunter Henry"/>
        <s v="Chase Edmonds"/>
        <s v="Jakobi Meyers"/>
        <s v="Jared Cook"/>
        <s v="Salvon Ahmed"/>
        <s v="Josh Reynolds"/>
        <s v="Noah Fant"/>
        <s v="Nyheim Hines"/>
        <s v="John Brown"/>
        <s v="Jerick McKinnon"/>
        <s v="Jerry Jeudy"/>
        <s v="Michael Pittman Jr."/>
        <s v="Jarvis Landry"/>
        <s v="Wayne Gallman Jr."/>
        <s v="Sammy Watkins"/>
        <s v="Emmanuel Sanders"/>
        <s v="Zack Moss"/>
        <s v="Myles Gaskin"/>
        <s v="Le'Veon Bell"/>
        <s v="Leonard Fournette"/>
        <s v="Denzel Mims"/>
        <s v="Evan Engram"/>
        <s v="Mike Gesicki"/>
        <s v="Cam Akers"/>
        <s v="Kalen Ballage"/>
        <s v="Sony Michel"/>
        <s v="Henry Ruggs III"/>
        <s v="Malcolm Brown"/>
        <s v="Hayden Hurst"/>
        <s v="Julian Edelman"/>
        <s v="Mecole Hardman"/>
        <s v="Rashard Higgins"/>
        <s v="Tim Patrick"/>
        <s v="Devin Singletary"/>
        <s v="Jeff Wilson Jr."/>
        <s v="James White"/>
        <s v="T.Y. Hilton"/>
        <s v="Trey Burton"/>
        <s v="La'Mical Perine"/>
        <s v="Cole Beasley"/>
        <s v="Sterling Shepard"/>
        <s v="Damiere Byrd"/>
        <s v="Keelan Cole Sr."/>
        <s v="Tevin Coleman"/>
        <s v="JaMycal Hasty"/>
        <s v="Demarcus Robinson"/>
        <s v="Phillip Lindsay"/>
        <s v="N'Keal Harry"/>
        <s v="Tyler Higbee"/>
        <s v="A.J. Green"/>
        <s v="Irv Smith Jr."/>
        <s v="Alexander Mattison"/>
        <s v="Kendrick Bourne"/>
        <s v="Russell Gage"/>
        <s v="Frank Gore"/>
        <s v="Nelson Agholor"/>
        <s v="KJ Hamler"/>
        <s v="Austin Hooper"/>
        <s v="Golden Tate"/>
        <s v="Richie James"/>
        <s v="Hunter Renfrow"/>
        <s v="Devontae Booker"/>
        <s v="Larry Fitzgerald"/>
        <s v="Brian Hill"/>
        <s v="Scotty Miller"/>
        <s v="Jack Doyle"/>
        <s v="Zach Pascal"/>
        <s v="Ross Dwelley"/>
        <s v="Miami Dolphins"/>
        <s v="Devonta Freeman"/>
        <s v="Latavius Murray"/>
        <s v="Jordan Reed"/>
        <s v="Laviska Shenault Jr."/>
        <s v="Justin Jackson"/>
        <s v="Jordan Wilkins"/>
        <s v="Tre'Quan Smith"/>
        <s v="Dion Lewis"/>
        <s v="Adam Humphries"/>
        <s v="Cleveland Browns"/>
        <s v="Rodney Smith"/>
        <s v="Anthony Firkser"/>
        <s v="Cameron Brate"/>
        <s v="D'Onta Foreman"/>
        <s v="Chris Conley"/>
        <s v="Joshua Kelley"/>
        <s v="David Njoku"/>
        <s v="Matt Breida"/>
        <s v="Tyler Johnson"/>
        <s v="Alex Armah"/>
        <s v="Samaje Perine"/>
        <s v="New Orleans Saints"/>
        <s v="Gabriel Davis"/>
        <s v="Preston Williams"/>
        <s v="Patrick Laird"/>
        <s v="Deonte Harris"/>
        <s v="Jakeem Grant"/>
        <s v="Mo Alie-Cox"/>
        <s v="Austin Mack"/>
        <s v="Indianapolis Colts"/>
        <s v="Braxton Berrios"/>
        <s v="Donovan Peoples-Jones"/>
        <s v="Jeremy McNichols"/>
        <s v="Jalen Guyton"/>
        <s v="Isaiah McKenzie"/>
        <s v="Ito Smith"/>
        <s v="Marcus Johnson"/>
        <s v="Marquez Callaway"/>
        <s v="J.J. Taylor"/>
        <s v="DaeSean Hamilton"/>
        <s v="Andy Isabella"/>
        <s v="Harrison Bryant"/>
        <s v="Gerald Everett"/>
        <s v="Troymaine Pope"/>
        <s v="Isaiah Ford"/>
        <s v="Ty Montgomery"/>
        <s v="Chris Herndon"/>
        <s v="Van Jefferson Jr."/>
        <s v="Qadree Ollison"/>
        <s v="Joe Reed"/>
        <s v="Trenton Cannon"/>
        <s v="Olabisi Johnson"/>
        <s v="D'Ernest Johnson"/>
        <s v="Collin Johnson"/>
        <s v="Christian Blake"/>
        <s v="DeMichael Harris"/>
        <s v="Chris Thompson"/>
        <s v="Zay Jones"/>
        <s v="Trent Taylor"/>
        <s v="Tyler Kroft"/>
        <s v="Ke'Shawn Vaughn"/>
        <s v="LeSean McCoy"/>
        <s v="Devine Ozigbo"/>
        <s v="Darrel Williams"/>
        <s v="Royce Freeman"/>
        <s v="Byron Pringle"/>
        <s v="Mack Hollins"/>
        <s v="Mike Boone"/>
        <s v="Darrynton Evans"/>
        <s v="Kalif Raymond"/>
        <s v="Nick Westbrook-Ikhine"/>
        <s v="Kyle Rudolph"/>
        <s v="Reggie Bonnafon"/>
        <s v="Olamide Zaccheaus"/>
        <s v="Kemah Siverand"/>
        <s v="Duke Williams"/>
        <s v="Damion Willis"/>
        <s v="Jaron Brown"/>
        <s v="River Cracraft"/>
        <s v="Benny LeMay"/>
        <s v="Bobby Holly"/>
        <s v="Jake Kumerow"/>
        <s v="Courtland Sutton"/>
        <s v="Isaiah Zuber"/>
        <s v="Dalton Schoen"/>
        <s v="Bruce Miller"/>
        <s v="Tyrell Williams"/>
        <s v="DaMarkus Lodge"/>
        <s v="Marcell Ateman"/>
        <s v="Lynn Bowden Jr."/>
        <s v="Antonio Williams"/>
        <s v="Cameron Batson"/>
        <s v="Kirk Merritt"/>
        <s v="Ryan Becker"/>
        <s v="Aca'Cedric Ware"/>
        <s v="Chad Williams"/>
        <s v="Sean Riley"/>
        <s v="David Sills"/>
        <s v="Jared Pinkney"/>
        <s v="Scotty Washington"/>
        <s v="Brandon Powell"/>
        <s v="JoJo Ward"/>
        <s v="Gunner Olszewski"/>
        <s v="Darrell Stewart"/>
        <s v="Chandler Cox"/>
        <s v="Vyncint Smith"/>
        <s v="Justin Watson"/>
        <s v="Jauan Jennings"/>
        <s v="Dare Ogunbowale"/>
        <s v="Nick Easley"/>
        <s v="Lawrence Cager"/>
        <s v="Allen Hurns"/>
        <s v="George Campbell"/>
        <s v="Paul Perkins"/>
        <s v="Jacques Patrick"/>
        <s v="Pete Guerriero"/>
        <s v="Jermiah Braswell"/>
        <s v="Jalen Hurd"/>
        <s v="Jakob Johnson"/>
        <s v="Josh Malone"/>
        <s v="Jaleel Scott"/>
        <s v="Taquan Mizzell"/>
        <s v="Ishmael Hyman"/>
        <s v="Damarea Crockett"/>
        <s v="Albert Wilson"/>
        <s v="John Hurst"/>
        <s v="Josh Pearson"/>
        <s v="Kristian Wilkerson"/>
        <s v="Shelton Gibson"/>
        <s v="Terry Wright"/>
        <s v="Alec Ingold"/>
        <s v="Trayveon Williams"/>
        <s v="Mason Kinsey"/>
        <s v="Matt Cole"/>
        <s v="Josh Adams"/>
        <s v="Zimari Manning"/>
        <s v="Alex Erickson"/>
        <s v="Marvelle Ross"/>
        <s v="Andre Roberts"/>
        <s v="David Fluellen"/>
        <s v="Robert Davis"/>
        <s v="Darwin Thompson"/>
        <s v="JoJo Natson"/>
        <s v="James Gilbert"/>
        <s v="Los Angeles Rams"/>
        <s v="Darius Anderson"/>
        <s v="Shane Leatherbury"/>
        <s v="Devin Phelps"/>
        <s v="J.J. Koski"/>
        <s v="Andre Patton"/>
        <s v="Earnest Edwards"/>
        <s v="Siaosi Mariner"/>
        <s v="Chris Rowland"/>
        <s v="Juwan Green"/>
        <s v="Mikey Daniel"/>
        <s v="Ryquell Armstead"/>
        <s v="Malik Henry"/>
        <s v="Aleva Hifo"/>
        <s v="De'Lance Turner"/>
        <s v="Michael Warren"/>
        <s v="Devin Gray"/>
        <s v="William Stanback"/>
        <s v="Derrick Dillon"/>
        <s v="Tyron Johnson"/>
        <s v="Sandro Platzgummer"/>
        <s v="Rysen John"/>
        <s v="Jeff Cotton"/>
        <s v="Malcolm Perry"/>
        <s v="Juwan Johnson"/>
        <s v="Brandon Polk"/>
        <s v="Ryan Izzo"/>
        <s v="KhaDarel Hodge"/>
        <s v="Chris Finke"/>
        <s v="De'Mornay Pierson-El"/>
        <s v="T.J. Yeldon"/>
        <s v="Patrick DiMarco"/>
        <s v="Brian Cole"/>
        <s v="Derrick Willies"/>
        <s v="K.J. Osborn"/>
        <s v="Chris Hogan"/>
        <s v="Brandon Bolden"/>
        <s v="Johnnie Dixon"/>
        <s v="Lil'Jordan Humphrey"/>
        <s v="Dante Pettis"/>
        <s v="Cameron Scarlett"/>
        <s v="Drew Sample"/>
        <s v="Trenton Irwin"/>
        <s v="Mike Thomas"/>
        <s v="Kenneth Dixon"/>
        <s v="C.J. Board"/>
        <s v="Raymond Calais"/>
        <s v="Khalfani Muhammad"/>
        <s v="Devwah Whaley"/>
        <s v="Tony Jones Jr."/>
        <s v="Jehu Chesson"/>
        <s v="Gehrig Dieter"/>
        <s v="Tajae Sharpe"/>
        <s v="Isaac Whitney"/>
        <s v="Andre Baccellia"/>
        <s v="Omar Bayless"/>
        <s v="Blake Lynch"/>
        <s v="Ja'Marcus Bradley"/>
        <s v="LeVante Bellamy"/>
        <s v="Michael Burton"/>
        <s v="Jonathan Ward"/>
        <s v="Nsimba Webster"/>
        <s v="Davion Davis"/>
        <s v="Binjimen Victor"/>
        <s v="Alexander Hollins"/>
        <s v="Dede Westbrook"/>
        <s v="Rodney Anderson"/>
        <s v="Bennie Fowler III"/>
        <s v="D.J. Foster"/>
        <s v="John Ross III"/>
        <s v="Kyle Juszczyk"/>
        <s v="Trinity Benson"/>
        <s v="Maurice Harris"/>
        <s v="Travis Benjamin"/>
        <s v="Diontae Spencer"/>
        <s v="TreVontae Hights"/>
        <s v="Senorise Perry"/>
        <s v="Kyle Williams"/>
        <s v="Marlon Mack"/>
        <s v="Anthony Ratliff-Williams"/>
        <s v="Emmanuel Butler"/>
        <s v="Reggie White Jr."/>
        <s v="Marcus Murphy"/>
        <s v="Dillon Mitchell"/>
        <s v="Dontrell Hilliard"/>
        <s v="Ty Johnson"/>
        <s v="Ashton Dulin"/>
        <s v="Gary Jennings"/>
        <s v="Ameer Abdullah"/>
        <s v="Chase Harrell"/>
        <s v="Alfred Morris"/>
        <s v="Noah Igbinoghene"/>
        <s v="Odell Beckham Jr."/>
        <s v="Easop Winston Jr."/>
        <s v="Andy Janovich"/>
        <s v="Stanley Morgan"/>
        <s v="Cody Hollister"/>
        <s v="Tony Brooks-James"/>
        <s v="Bryan Edwards"/>
        <s v="Dan Arnold"/>
        <s v="Taywan Taylor"/>
        <s v="Jeremy Hill"/>
        <s v="Trey Quinn"/>
        <s v="Kenjon Barner"/>
        <s v="Keelan Doss"/>
        <s v="Matthew Slater"/>
        <s v="Brian Herrien"/>
        <s v="Josh Hammond"/>
        <s v="Gabe Nabers"/>
        <s v="Elijhaa Penny"/>
        <s v="Rashad Medaris"/>
        <s v="Rex Burkhead"/>
        <s v="Justice Shelton-Mosley"/>
        <s v="Jalen McCleskey"/>
        <s v="Tyrie Cleveland"/>
        <s v="Rashard Davis"/>
        <s v="Jordan Glasgow"/>
        <s v="T.J. Logan"/>
        <s v="Xavier Jones"/>
        <s v="Chester Rogers"/>
        <s v="Khari Blasingame"/>
        <s v="Ryan Switzer"/>
        <s v="Quartney Davis"/>
        <s v="Trent Sherfield"/>
        <s v="Sirgeo Hoffman"/>
        <s v="Eno Benjamin"/>
        <s v="Dezmon Patmon"/>
        <s v="Da'Mari Scott"/>
        <s v="Jaylinn Hawkins"/>
        <s v="Danny Vitale"/>
        <s v="Ricky Ortiz"/>
        <s v="Cody Core"/>
        <s v="Jalen Richard"/>
        <s v="Brandon Zylstra"/>
        <s v="Trishton Jackson"/>
        <s v="Austin Carr"/>
        <s v="Damien Williams"/>
        <s v="Tommylee Lewis"/>
        <s v="Josh Doctson"/>
        <s v="Maurice Ffrench"/>
        <s v="Josh Bellamy"/>
        <s v="Donte Moncrief"/>
        <s v="Laquon Treadwell"/>
        <s v="Stantley Thomas-Oliver III"/>
        <s v="Auden Tate"/>
        <s v="K.J. Hill"/>
        <s v="Tavon Austin"/>
        <s v="Roosevelt Nix"/>
        <s v="Bruce Anderson III"/>
        <s v="Jeff Smith"/>
        <s v="C.J. Ham"/>
        <s v="DeAndre Washington"/>
        <s v="Michael Walker"/>
        <s v="Jason Moore"/>
        <s v="Fred Brown"/>
        <s v="KeeSean Johnson"/>
        <s v="Isaiah Hodgins"/>
        <s v="Rod Smith"/>
        <s v="Chad Beebe"/>
        <s v="Jon Hilliman"/>
        <s v="Marcus Kemp"/>
        <s v="Saquon Barkley"/>
        <s v="Quincy Adeboyejo"/>
        <s v="Dan Chisena"/>
        <s v="Jordan Scarlett"/>
        <s v="Marqise Lee"/>
        <s v="J'Mon Moore"/>
        <s v="Terry Godwin"/>
        <s v="Darius Jennings"/>
        <s v="Dwayne Washington"/>
        <s v="A.J. Richardson"/>
        <s v="Tae Crowder"/>
        <s v="Keith Kirkwood"/>
        <s v="Greg Dortch"/>
        <s v="Jeff Thomas"/>
        <s v="Christian Wade"/>
        <s v="Johnny Holton"/>
        <s v="Keith Smith"/>
        <s v="Parris Campbell"/>
        <s v="Pharoh Cooper"/>
        <s v="Craig Reynolds"/>
        <s v="Tino Ellis"/>
        <s v="Taiwan Jones"/>
        <s v="Corey Coleman"/>
        <s v="Anthony Sherman"/>
        <s v="John Kelly"/>
        <s v="Dawson Knox"/>
        <s v="Kansas City Chiefs"/>
        <s v="Tyler Eifert"/>
        <s v="Ian Thomas"/>
        <s v="Durham Smythe"/>
        <s v="Adam Shaheen"/>
        <s v="New York Giants"/>
        <s v="Darrell Daniels"/>
        <s v="Donald Parham Jr."/>
        <s v="Adam Trautman"/>
        <s v="Minnesota Vikings"/>
        <s v="Jason Witten"/>
        <s v="Josh Hill"/>
        <s v="Maxx Williams"/>
        <s v="Jordan Thomas"/>
        <s v="Reggie Gilliam"/>
        <s v="Nick Vannett"/>
        <s v="Lee Smith"/>
        <s v="James O'Shaughnessy"/>
        <s v="Trevon Wesco"/>
        <s v="Kaden Smith"/>
        <s v="Buffalo Bills"/>
        <s v="Los Angeles Chargers"/>
        <s v="Nick Keizer"/>
        <s v="Foster Moreau"/>
        <s v="Troy Fumagalli"/>
        <s v="Jake Butt"/>
        <s v="Ricky Seals-Jones"/>
        <s v="Matt LaCosse"/>
        <s v="Levine Toilolo"/>
        <s v="Tyler Conklin"/>
        <s v="MyCole Pruitt"/>
        <s v="Hale Hentges"/>
        <s v="Virgil Green"/>
        <s v="Farrod Green"/>
        <s v="Eric Saubert"/>
        <s v="Parker Hesse"/>
        <s v="Antony Auclair"/>
        <s v="Andrew Beck"/>
        <s v="Tanner Hudson"/>
        <s v="Sam Tecklenburg"/>
        <s v="Albert Okwuegbunam"/>
        <s v="Parker Houston"/>
        <s v="Brycen Hopkins"/>
        <s v="Nate Wieting"/>
        <s v="Daniel Helm"/>
        <s v="Ben Ellefson"/>
        <s v="Nick O'Leary"/>
        <s v="Ethan Wolf"/>
        <s v="Danny Pinter"/>
        <s v="Daniel Brown"/>
        <s v="Arizona Cardinals"/>
        <s v="San Francisco 49ers"/>
        <s v="Michael Roberts"/>
        <s v="Scottie Dill"/>
        <s v="Paul Butler"/>
        <s v="Connor Davis"/>
        <s v="Noah Togiai"/>
        <s v="O.J. Howard"/>
        <s v="Tommy Hudson"/>
        <s v="Devin Asiasi"/>
        <s v="Derek Carrier"/>
        <s v="Garrett Griffin"/>
        <s v="Josh Oliver"/>
        <s v="Johnny Mundt"/>
        <s v="Mason Schreck"/>
        <s v="Jaeden Graham"/>
        <s v="Brandon Dillon"/>
        <s v="C.J. Uzomah"/>
        <s v="Caleb Repp"/>
        <s v="Kyle Markway"/>
        <s v="Jake Bargas"/>
        <s v="Codey McElroy"/>
        <s v="Stephen Carlson"/>
        <s v="Dylan Cantrell"/>
        <s v="Kendall Blanton"/>
        <s v="Chris Manhertz"/>
        <s v="Stephen Anderson"/>
        <s v="Chris Myarick"/>
        <s v="Geoff Swaim"/>
        <s v="Mitchell Wilcox"/>
        <s v="C.J. Conrad"/>
        <s v="Deon Yelder"/>
        <s v="Charlie Woerner"/>
        <s v="Seth DeValve"/>
        <s v="Moritz Bohringer"/>
        <s v="Evan Baylis"/>
        <s v="Jared Rice"/>
        <s v="Tyler Davis"/>
        <s v="Charlie Taumoepeau"/>
        <s v="Cam Sutton"/>
        <s v="Ian Bunting"/>
        <s v="Jason Vander Laan"/>
        <s v="Ryan Roberts"/>
        <s v="Cethan Carter"/>
        <s v="Jeff Heuerman"/>
        <s v="Rashod Berry"/>
        <s v="Jake Burt"/>
        <s v="Garrett Dickerson"/>
        <s v="Cole Herdman"/>
        <s v="Jordan Leggett"/>
        <s v="Tommy Sweeney"/>
        <s v="Nick Bowers"/>
        <s v="Nate Becker"/>
        <s v="Giovanni Ricci"/>
        <s v="Matt Sokol"/>
        <s v="Luke Stocker"/>
        <s v="Dalton Keene"/>
        <s v="Jordan Franks"/>
        <s v="Tampa Bay Buccaneers"/>
        <s v="Cincinnati Bengals"/>
        <s v="Denver Broncos"/>
        <s v="New England Patriots"/>
        <s v="Las Vegas Raiders"/>
        <s v="Tennessee Titans"/>
        <s v="Carolina Panthers"/>
        <s v="Jacksonville Jaguars"/>
        <s v="Atlanta Falcons"/>
        <s v="New York Jets"/>
        <m/>
        <s v="Karan Higdon Jr." u="1"/>
        <s v="Blake Jarwin" u="1"/>
        <s v="Dallas Goedert" u="1"/>
        <s v="Alex McGough" u="1"/>
        <s v="Chris Lacy" u="1"/>
        <s v="Anthony Miller" u="1"/>
        <s v="Caleb Wilson" u="1"/>
        <s v="Seth Dawkins" u="1"/>
        <s v="Robert Griffin III" u="1"/>
        <s v="Tyler Simmons" u="1"/>
        <s v="Tony Pollard" u="1"/>
        <s v="Marcedes Lewis" u="1"/>
        <s v="Emanuel Hall" u="1"/>
        <s v="Cullen Gillaspia" u="1"/>
        <s v="Keke Coutee" u="1"/>
        <s v="Travis Homer" u="1"/>
        <s v="Jon'Vea Johnson" u="1"/>
        <s v="Geremy Davis" u="1"/>
        <s v="Kenny Stills" u="1"/>
        <s v="Devin Smith" u="1"/>
        <s v="Nick Bellore" u="1"/>
        <s v="Sean McKeon" u="1"/>
        <s v="Blake Bell" u="1"/>
        <s v="Brandin Cooks" u="1"/>
        <s v="Ben Braunecker" u="1"/>
        <s v="Jerome Cunningham" u="1"/>
        <s v="Khalil Tate" u="1"/>
        <s v="Richie James Jr." u="1"/>
        <s v="Alex Smith" u="1"/>
        <s v="Carlos Hyde" u="1"/>
        <s v="Marvin Hall" u="1"/>
        <s v="Michael Dereus" u="1"/>
        <s v="Ty'Son Williams" u="1"/>
        <s v="Ezekiel Elliott" u="1"/>
        <s v="Jeremy Sprinkle" u="1"/>
        <s v="Kalija Lipscomb" u="1"/>
        <s v="Jordan Howard" u="1"/>
        <s v="DeAndrew White" u="1"/>
        <s v="Luke Sellers" u="1"/>
        <s v="CeeDee Lamb" u="1"/>
        <s v="Antonio Gandy-Golden" u="1"/>
        <s v="Devin Funchess" u="1"/>
        <s v="Danny Etling" u="1"/>
        <s v="Geno Smith" u="1"/>
        <s v="David Blough" u="1"/>
        <s v="Darrius Shepherd" u="1"/>
        <s v="Tyler Mabry" u="1"/>
        <s v="DeAndre Carter" u="1"/>
        <s v="Zach Gentry" u="1"/>
        <s v="Derrius Guice" u="1"/>
        <s v="Rashaad Penny" u="1"/>
        <s v="T.J. Hockenson" u="1"/>
        <s v="JuJu Smith-Schuster" u="1"/>
        <s v="Nakia Griffin-Stewart" u="1"/>
        <s v="Quadree Henderson" u="1"/>
        <s v="Isaiah Coulter" u="1"/>
        <s v="Greg Olsen" u="1"/>
        <s v="Isaac Nauta" u="1"/>
        <s v="Victor Bolden" u="1"/>
        <s v="Ben Roethlisberger" u="1"/>
        <s v="Antonio Gibson" u="1"/>
        <s v="Richard Rodgers" u="1"/>
        <s v="Derek Watt" u="1"/>
        <s v="Houston Texans" u="1"/>
        <s v="Miles Boykin" u="1"/>
        <s v="Riley Ridley" u="1"/>
        <s v="Dom Wood-Anderson" u="1"/>
        <s v="Jason Huntley" u="1"/>
        <s v="Nick Tiano" u="1"/>
        <s v="Garrett Gilbert" u="1"/>
        <s v="Dallas Cowboys" u="1"/>
        <s v="Devin Duvernay" u="1"/>
        <s v="Paul Richardson Jr." u="1"/>
        <s v="Jonathan Williams" u="1"/>
        <s v="Michael Gallup" u="1"/>
        <s v="Adrian Peterson" u="1"/>
        <s v="Luke Willson" u="1"/>
        <s v="Michael Warren II" u="1"/>
        <s v="Ryan Nall" u="1"/>
        <s v="Patrick Ricard" u="1"/>
        <s v="Cole Kmet" u="1"/>
        <s v="Joshua Perkins" u="1"/>
        <s v="David Moore" u="1"/>
        <s v="Hunter Bryant" u="1"/>
        <s v="Christian Scotland-Williamson" u="1"/>
        <s v="Elijah Holyfield" u="1"/>
        <s v="Patrick Taylor" u="1"/>
        <s v="Thomas Ives" u="1"/>
        <s v="Greg Ward" u="1"/>
        <s v="Dwayne Haskins Jr." u="1"/>
        <s v="Dalton Schultz" u="1"/>
        <s v="Josh Gordon" u="1"/>
        <s v="Cooper Rush" u="1"/>
        <s v="Napoleon Maxwell" u="1"/>
        <s v="DK Metcalf" u="1"/>
        <s v="J.D. McKissic" u="1"/>
        <s v="Dez Bryant" u="1"/>
        <s v="Aaron Jones" u="1"/>
        <s v="Patrick Carr" u="1"/>
        <s v="Antoine Wesley" u="1"/>
        <s v="Jesper Horsted" u="1"/>
        <s v="Jalen Morton" u="1"/>
        <s v="Marquez Valdes-Scantling" u="1"/>
        <s v="Mitchell Trubisky" u="1"/>
        <s v="Seth Roberts" u="1"/>
        <s v="Philadelphia Eagles" u="1"/>
        <s v="Trey Edmunds" u="1"/>
        <s v="Darnell Mooney" u="1"/>
        <s v="Eric Ebron" u="1"/>
        <s v="Reggie Begelton" u="1"/>
        <s v="Josh Dobbs" u="1"/>
        <s v="Jordan Jones" u="1"/>
        <s v="Ben DiNucci" u="1"/>
        <s v="C.J. Prosise" u="1"/>
        <s v="Travis Fulgham" u="1"/>
        <s v="Dak Prescott" u="1"/>
        <s v="Dax Raymond" u="1"/>
        <s v="Hakeem Butler" u="1"/>
        <s v="Artavis Scott" u="1"/>
        <s v="Baltimore Ravens" u="1"/>
        <s v="Cody Latimer" u="1"/>
        <s v="Ventell Bryant" u="1"/>
        <s v="Saeed Blacknall" u="1"/>
        <s v="Sean Modster" u="1"/>
        <s v="Sutton Smith" u="1"/>
        <s v="Jimmy Graham" u="1"/>
        <s v="Dalyn Dawkins" u="1"/>
        <s v="Francis Bernard" u="1"/>
        <s v="Steven Mitchell Jr." u="1"/>
        <s v="Boston Scott" u="1"/>
        <s v="Davante Adams" u="1"/>
        <s v="Jamaal Williams" u="1"/>
        <s v="Bryce Love" u="1"/>
        <s v="J.K. Dobbins" u="1"/>
        <s v="Darvin Kidsy" u="1"/>
        <s v="Buddy Howell" u="1"/>
        <s v="Aaron Rodgers" u="1"/>
        <s v="Will Fuller V" u="1"/>
        <s v="Juwann Winfree" u="1"/>
        <s v="Amari Cooper" u="1"/>
        <s v="J.P. Holtz" u="1"/>
        <s v="Willie Snead IV" u="1"/>
        <s v="Marvin Jones Jr." u="1"/>
        <s v="Josh McCown" u="1"/>
        <s v="Justice Hill" u="1"/>
        <s v="Cole Hikutini" u="1"/>
        <s v="Chase Claypool" u="1"/>
        <s v="Wendell Smallwood" u="1"/>
        <s v="Kerryon Johnson" u="1"/>
        <s v="Xavier Grimble" u="1"/>
        <s v="AJ Dillon" u="1"/>
        <s v="Tarik Cohen" u="1"/>
        <s v="DeeJay Dallas" u="1"/>
        <s v="Tra Carson" u="1"/>
        <s v="Stephen Guidry" u="1"/>
        <s v="Carson Wentz" u="1"/>
        <s v="Darrell Stewart Jr." u="1"/>
        <s v="De'Anthony Thomas" u="1"/>
        <s v="Green Bay Packers" u="1"/>
        <s v="Anthony Gordon" u="1"/>
        <s v="Anthony Jones" u="1"/>
        <s v="Rodney Adams" u="1"/>
        <s v="Russell Wilson" u="1"/>
        <s v="Amara Darboh" u="1"/>
        <s v="Freddie Swain" u="1"/>
        <s v="Kerrith Whyte Jr." u="1"/>
        <s v="Charlie Heck" u="1"/>
        <s v="Sewo Olonilua" u="1"/>
        <s v="Tony Brown" u="1"/>
        <s v="Seattle Seahawks" u="1"/>
        <s v="Sean Culkin" u="1"/>
        <s v="Cody Thompson" u="1"/>
        <s v="Kyle Allen" u="1"/>
        <s v="Jacob Hollister" u="1"/>
        <s v="Ahmad Wagner" u="1"/>
        <s v="Mark Ingram II" u="1"/>
        <s v="Kendrick Rogers" u="1"/>
        <s v="Mohamed Sanu" u="1"/>
        <s v="AJ McCarron" u="1"/>
        <s v="Jake Breeland" u="1"/>
        <s v="Cedrick Wilson" u="1"/>
        <s v="Elijah Wellman" u="1"/>
        <s v="Stephen Sullivan" u="1"/>
        <s v="Alshon Jeffery" u="1"/>
        <s v="Eric Tomlinson" u="1"/>
        <s v="Marquise Brown" u="1"/>
        <s v="Jace Sternberger" u="1"/>
        <s v="Deontay Burnett" u="1"/>
        <s v="Artavis Pierce" u="1"/>
        <s v="Patrick Taylor Jr." u="1"/>
        <s v="Marcus Green" u="1"/>
        <s v="James Washington" u="1"/>
        <s v="Duke Johnson" u="1"/>
        <s v="Andy Dalton" u="1"/>
        <s v="Devlin Hodges" u="1"/>
        <s v="Pittsburgh Steelers" u="1"/>
        <s v="Tavien Feaster" u="1"/>
        <s v="Manasseh Bailey" u="1"/>
        <s v="James Proche" u="1"/>
        <s v="Ralph Webb" u="1"/>
        <s v="Ed Dickson" u="1"/>
        <s v="Gus Edwards" u="1"/>
        <s v="Eli Wolf" u="1"/>
        <s v="Robert Foster" u="1"/>
        <s v="Scottie Phillips" u="1"/>
        <s v="Cordarrelle Patterson" u="1"/>
        <s v="Jaylen Samuels" u="1"/>
        <s v="Chase Daniel" u="1"/>
        <s v="Jester Weah" u="1"/>
        <s v="Kahale Warring" u="1"/>
        <s v="Nate Sudfeld" u="1"/>
        <s v="Will Dissly" u="1"/>
        <s v="L'Jarius Sneed" u="1"/>
        <s v="Colby Parkinson" u="1"/>
        <s v="Jamize Olawale" u="1"/>
        <s v="Deshaun Watson" u="1"/>
        <s v="Anthony Johnson" u="1"/>
        <s v="Quez Watkins" u="1"/>
        <s v="Josiah Deguara" u="1"/>
        <s v="Deon Cain" u="1"/>
        <s v="Penny Hart" u="1"/>
        <s v="Chad Hansen" u="1"/>
        <s v="Javon Leake" u="1"/>
        <s v="Nick Foles" u="1"/>
        <s v="Chris Moore" u="1"/>
        <s v="Keelan Cole" u="1"/>
        <s v="D'Andre Swift" u="1"/>
        <s v="Thaddeus Moss" u="1"/>
        <s v="Taquan Mizzell Sr." u="1"/>
        <s v="Adrian Killins Jr." u="1"/>
        <s v="Phillip Dorsett II" u="1"/>
        <s v="Tyler Bray" u="1"/>
        <s v="Tim Boyle" u="1"/>
        <s v="Paxton Lynch" u="1"/>
        <s v="Miles Sanders" u="1"/>
        <s v="Geronimo Allison" u="1"/>
        <s v="Ben LeMay" u="1"/>
        <s v="Cam Sims" u="1"/>
        <s v="Marcus Baugh" u="1"/>
        <s v="Mike Weber" u="1"/>
        <s v="Chicago Bears" u="1"/>
        <s v="Allen Robinson II" u="1"/>
        <s v="Equanimeous St. Brown" u="1"/>
        <s v="Tevin Jones" u="1"/>
        <s v="Zach Ertz" u="1"/>
        <s v="Tom Kennedy" u="1"/>
        <s v="Benny Snell Jr." u="1"/>
        <s v="Demetrius Harris" u="1"/>
        <s v="Ted Ginn Jr." u="1"/>
        <s v="Washington Football Team" u="1"/>
        <s v="Mark Andrews" u="1"/>
        <s v="Jordan Akins" u="1"/>
        <s v="Steven Montez" u="1"/>
        <s v="Dominique Dafney" u="1"/>
        <s v="Kelvin Harmon" u="1"/>
        <s v="Isaiah Wright" u="1"/>
        <s v="Diontae Johnson" u="1"/>
        <s v="Terry McLaurin" u="1"/>
        <s v="Trace McSorley" u="1"/>
        <s v="Chris Carson" u="1"/>
        <s v="Jalen Hurts" u="1"/>
        <s v="Wes Hills" u="1"/>
        <s v="Aaron Parker" u="1"/>
        <s v="Jordan Love" u="1"/>
        <s v="Logan Thomas" u="1"/>
        <s v="James Conner" u="1"/>
        <s v="Elijah McGuire" u="1"/>
        <s v="Alex Wesley" u="1"/>
        <s v="Jaylon Moore" u="1"/>
        <s v="Jordan Veasy" u="1"/>
        <s v="Matthew Stafford" u="1"/>
        <s v="JJ Arcega-Whiteside" u="1"/>
        <s v="Randall Cobb" u="1"/>
        <s v="Aaron Fuller" u="1"/>
        <s v="John Ursua" u="1"/>
        <s v="De'Michael Harris" u="1"/>
        <s v="Jack Driscoll" u="1"/>
        <s v="Charles Scarff" u="1"/>
        <s v="Allen Lazard" u="1"/>
        <s v="Robert Tonyan" u="1"/>
        <s v="Darren Fells" u="1"/>
        <s v="Charles Jones" u="1"/>
        <s v="Mason Rudolph" u="1"/>
        <s v="Cody White" u="1"/>
        <s v="Malik Turner" u="1"/>
        <s v="John Hightower" u="1"/>
        <s v="Pharaoh Brown" u="1"/>
        <s v="Jalen Reagor" u="1"/>
        <s v="Jason Croom" u="1"/>
        <s v="Vance McDonald" u="1"/>
        <s v="Malik Taylor" u="1"/>
        <s v="Danny Amendola" u="1"/>
        <s v="Nick Bawden" u="1"/>
        <s v="Michael Jacquet III" u="1"/>
        <s v="Dontrelle Inman" u="1"/>
        <s v="Peyton Barber" u="1"/>
        <s v="Tyler Huntley" u="1"/>
        <s v="Rico Dowdle" u="1"/>
        <s v="Jesse James" u="1"/>
        <s v="Tyler Lockett" u="1"/>
        <s v="Tyler Ervin" u="1"/>
        <s v="Javon Wims" u="1"/>
        <s v="Damion Ratley" u="1"/>
        <s v="Noah Brown" u="1"/>
        <s v="Quintez Cephus" u="1"/>
        <s v="Johnathon Johnson" u="1"/>
        <s v="Anthony McFarland Jr." u="1"/>
        <s v="Dexter Williams" u="1"/>
        <s v="DeSean Jackson" u="1"/>
        <s v="Dwayne Harris" u="1"/>
        <s v="Kenny Golladay" u="1"/>
        <s v="Dylan Stapleton" u="1"/>
        <s v="Temarrick Hemingway" u="1"/>
        <s v="David Johnson" u="1"/>
        <s v="Manny Wilkins" u="1"/>
        <s v="Trevor Davis" u="1"/>
        <s v="Detroit Lions" u="1"/>
        <s v="Bo Scarbrough" u="1"/>
        <s v="Steven Sims Jr." u="1"/>
        <s v="Kevin Rader" u="1"/>
        <s v="Khari Lee" u="1"/>
        <s v="Nick Boyle" u="1"/>
        <s v="Lamar Jackson" u="1"/>
        <s v="Corey Clement" u="1"/>
        <s v="David Montgomery" u="1"/>
        <s v="Brian Cole II" u="1"/>
        <s v="Marquise Goodwin" u="1"/>
        <s v="Bronson Rechsteiner" u="1"/>
      </sharedItems>
    </cacheField>
    <cacheField name="Lookup Name" numFmtId="0">
      <sharedItems containsBlank="1"/>
    </cacheField>
    <cacheField name="Def Passing Yds/att" numFmtId="43">
      <sharedItems containsString="0" containsBlank="1" containsNumber="1" minValue="5.5567867036011078" maxValue="8.3723404255319149"/>
    </cacheField>
    <cacheField name="Def Rushing yds/att" numFmtId="43">
      <sharedItems containsString="0" containsBlank="1" containsNumber="1" minValue="3.1992031872509958" maxValue="4.9708029197080288"/>
    </cacheField>
    <cacheField name="Def Passing Yds/Reception" numFmtId="43">
      <sharedItems containsString="0" containsBlank="1" containsNumber="1" minValue="8.8370044052863435" maxValue="12.107692307692307"/>
    </cacheField>
    <cacheField name="Attempts/gm" numFmtId="43">
      <sharedItems containsString="0" containsBlank="1" containsNumber="1" minValue="0" maxValue="40.4"/>
    </cacheField>
    <cacheField name="Yards/gm" numFmtId="43">
      <sharedItems containsString="0" containsBlank="1" containsNumber="1" minValue="0" maxValue="303.5"/>
    </cacheField>
    <cacheField name="Yards/Attempt" numFmtId="43">
      <sharedItems containsBlank="1" containsMixedTypes="1" containsNumber="1" containsInteger="1" minValue="0" maxValue="0"/>
    </cacheField>
    <cacheField name="Passing TD" numFmtId="43">
      <sharedItems containsString="0" containsBlank="1" containsNumber="1" minValue="0" maxValue="2.7"/>
    </cacheField>
    <cacheField name="Targets Per Game" numFmtId="43">
      <sharedItems containsString="0" containsBlank="1" containsNumber="1" minValue="0" maxValue="11.2"/>
    </cacheField>
    <cacheField name="Receptions per game" numFmtId="43">
      <sharedItems containsString="0" containsBlank="1" containsNumber="1" minValue="0" maxValue="8.1"/>
    </cacheField>
    <cacheField name="Yards per game" numFmtId="43">
      <sharedItems containsString="0" containsBlank="1" containsNumber="1" minValue="-0.25" maxValue="91.2"/>
    </cacheField>
    <cacheField name="Yards/reception" numFmtId="43">
      <sharedItems containsString="0" containsBlank="1" containsNumber="1" minValue="-1" maxValue="52.3"/>
    </cacheField>
    <cacheField name="Long" numFmtId="43">
      <sharedItems containsString="0" containsBlank="1" containsNumber="1" containsInteger="1" minValue="-1" maxValue="80"/>
    </cacheField>
    <cacheField name="Receiving TDs" numFmtId="43">
      <sharedItems containsString="0" containsBlank="1" containsNumber="1" minValue="-0.25" maxValue="22"/>
    </cacheField>
    <cacheField name="Rushes" numFmtId="43">
      <sharedItems containsString="0" containsBlank="1" containsNumber="1" minValue="0" maxValue="22.9"/>
    </cacheField>
    <cacheField name="Rushing Yards" numFmtId="43">
      <sharedItems containsString="0" containsBlank="1" containsNumber="1" minValue="-2.5" maxValue="118.77777777777777"/>
    </cacheField>
    <cacheField name="Yards/Att" numFmtId="43">
      <sharedItems containsBlank="1" containsMixedTypes="1" containsNumber="1" containsInteger="1" minValue="0" maxValue="0"/>
    </cacheField>
    <cacheField name="Rushing TDs" numFmtId="43">
      <sharedItems containsString="0" containsBlank="1" containsNumber="1" minValue="0" maxValue="1.6666666666666667"/>
    </cacheField>
    <cacheField name="# of Passes" numFmtId="43">
      <sharedItems containsString="0" containsBlank="1" containsNumber="1" minValue="22.066824178403763" maxValue="47.206086964285717"/>
    </cacheField>
    <cacheField name="# of Runs" numFmtId="43">
      <sharedItems containsString="0" containsBlank="1" containsNumber="1" minValue="16.693913035714282" maxValue="42.233175821596234"/>
    </cacheField>
    <cacheField name="Playing?" numFmtId="0">
      <sharedItems containsString="0" containsBlank="1" containsNumber="1" containsInteger="1" minValue="0" maxValue="1"/>
    </cacheField>
    <cacheField name="# of Attempts" numFmtId="43">
      <sharedItems containsString="0" containsBlank="1" containsNumber="1" minValue="0" maxValue="39.363636363636367"/>
    </cacheField>
    <cacheField name="Adjusted Projected Attempts" numFmtId="43">
      <sharedItems containsString="0" containsBlank="1" containsNumber="1" minValue="0" maxValue="45.734426229508195"/>
    </cacheField>
    <cacheField name="Pass Yards per completion" numFmtId="43">
      <sharedItems containsString="0" containsBlank="1" containsNumber="1" minValue="0" maxValue="27.093515040171479"/>
    </cacheField>
    <cacheField name="Passing yards" numFmtId="43">
      <sharedItems containsString="0" containsBlank="1" containsNumber="1" minValue="0" maxValue="326.20016489056604"/>
    </cacheField>
    <cacheField name="Targets per game2" numFmtId="43">
      <sharedItems containsString="0" containsBlank="1" containsNumber="1" minValue="0" maxValue="11.2"/>
    </cacheField>
    <cacheField name="Projected Team Targets" numFmtId="43">
      <sharedItems containsString="0" containsBlank="1" containsNumber="1" minValue="16.733333333333331" maxValue="46.595057720057717"/>
    </cacheField>
    <cacheField name="Adjusted Projected Targets" numFmtId="43">
      <sharedItems containsString="0" containsBlank="1" containsNumber="1" minValue="0" maxValue="13.177674256208238"/>
    </cacheField>
    <cacheField name="Receptions" numFmtId="43">
      <sharedItems containsString="0" containsBlank="1" containsNumber="1" minValue="0" maxValue="8.1"/>
    </cacheField>
    <cacheField name="Adjusted Projected Receptions" numFmtId="43">
      <sharedItems containsString="0" containsBlank="1" containsNumber="1" minValue="0" maxValue="9.5244576307247666"/>
    </cacheField>
    <cacheField name="Yards per Reception" numFmtId="43">
      <sharedItems containsString="0" containsBlank="1" containsNumber="1" minValue="-1.0217050867201158" maxValue="47.291473179391971"/>
    </cacheField>
    <cacheField name="Receiving yards" numFmtId="43">
      <sharedItems containsString="0" containsBlank="1" containsNumber="1" minValue="-0.34511746177791891" maxValue="124.34841687406906"/>
    </cacheField>
    <cacheField name="Rushes2" numFmtId="43">
      <sharedItems containsString="0" containsBlank="1" containsNumber="1" minValue="0" maxValue="22.9"/>
    </cacheField>
    <cacheField name="Team Rushes" numFmtId="43">
      <sharedItems containsString="0" containsBlank="1" containsNumber="1" minValue="10.45" maxValue="40.982936507936508"/>
    </cacheField>
    <cacheField name="Adjusted Projected Rushes" numFmtId="43">
      <sharedItems containsString="0" containsBlank="1" containsNumber="1" minValue="0" maxValue="21.343697173644319"/>
    </cacheField>
    <cacheField name="Yards per Attempt" numFmtId="43">
      <sharedItems containsString="0" containsBlank="1" containsNumber="1" minValue="-6.0924433236245781" maxValue="21.814451058554464"/>
    </cacheField>
    <cacheField name="Rushing yards2" numFmtId="43">
      <sharedItems containsString="0" containsBlank="1" containsNumber="1" minValue="-3.3784051375811712" maxValue="128.17019005586161"/>
    </cacheField>
    <cacheField name="Fanduel Pts" numFmtId="43">
      <sharedItems containsString="0" containsBlank="1" containsNumber="1" minValue="0" maxValue="16.649842699394625"/>
    </cacheField>
    <cacheField name="Value per $1k" numFmtId="43">
      <sharedItems containsString="0" containsBlank="1" containsNumber="1" minValue="0" maxValue="2.2241616497631576"/>
    </cacheField>
    <cacheField name="Targets per $1K" numFmtId="43">
      <sharedItems containsString="0" containsBlank="1" containsNumber="1" minValue="0" maxValue="1.45283018867924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51892-54140"/>
    <x v="0"/>
    <s v="Dalvin"/>
    <s v="Dalvin Cook"/>
    <s v="Cook"/>
    <n v="25.422222561306398"/>
    <n v="9"/>
    <n v="11000"/>
    <s v="CAR@MIN"/>
    <s v="MIN"/>
    <s v="CAR"/>
    <m/>
    <m/>
    <m/>
    <x v="0"/>
    <s v="Dalvin Cook"/>
    <n v="6.666666666666667"/>
    <n v="4.6223021582733814"/>
    <n v="9.8181818181818183"/>
    <n v="0"/>
    <n v="0"/>
    <n v="0"/>
    <n v="0"/>
    <n v="3.3333333333333335"/>
    <n v="2.7777777777777777"/>
    <n v="26"/>
    <n v="9.4"/>
    <n v="50"/>
    <n v="1.0444444444444445"/>
    <n v="22.333333333333332"/>
    <n v="118.77777777777777"/>
    <s v="5.3"/>
    <n v="1.4444444444444444"/>
    <n v="25.568405048076922"/>
    <n v="30.231594951923075"/>
    <n v="1"/>
    <n v="0"/>
    <n v="0"/>
    <n v="0"/>
    <n v="0"/>
    <n v="3.3333333333333335"/>
    <n v="16.733333333333331"/>
    <n v="5.0933077785013801"/>
    <n v="2.7777777777777777"/>
    <n v="4.2444231487511495"/>
    <n v="8.7981652977104776"/>
    <n v="24.439348049195772"/>
    <n v="22.333333333333332"/>
    <n v="31.633333333333333"/>
    <n v="21.343697173644319"/>
    <n v="5.7389637338445496"/>
    <n v="128.17019005586161"/>
    <n v="16.649842699394625"/>
    <n v="1.5136220635813296"/>
    <n v="0.30303030303030304"/>
  </r>
  <r>
    <s v="51892-55050"/>
    <x v="0"/>
    <s v="Christian"/>
    <s v="Christian McCaffrey"/>
    <s v="McCaffrey"/>
    <n v="16.380000305175699"/>
    <n v="5"/>
    <n v="10000"/>
    <s v="CAR@MIN"/>
    <s v="CAR"/>
    <s v="MIN"/>
    <s v="O"/>
    <s v="Shoulder - ac joint"/>
    <m/>
    <x v="1"/>
    <s v="Christian McCaffrey"/>
    <n v="7.2416666666666663"/>
    <n v="4.299295774647887"/>
    <n v="10.862500000000001"/>
    <n v="0"/>
    <n v="0"/>
    <n v="0"/>
    <n v="0"/>
    <n v="0"/>
    <n v="5.666666666666667"/>
    <n v="49.666666666666664"/>
    <n v="8.8000000000000007"/>
    <n v="24"/>
    <n v="2.9333333333333336"/>
    <n v="19.666666666666668"/>
    <n v="75"/>
    <s v="3.8"/>
    <n v="1.6666666666666667"/>
    <n v="34.422925394525308"/>
    <n v="22.277074605474699"/>
    <n v="0"/>
    <n v="0"/>
    <n v="0"/>
    <n v="0"/>
    <n v="0"/>
    <n v="0"/>
    <n v="30.613131313131316"/>
    <n v="0"/>
    <n v="0"/>
    <n v="0"/>
    <n v="9.1126702412230003"/>
    <n v="0"/>
    <n v="0"/>
    <n v="22.993939393939396"/>
    <n v="0"/>
    <n v="3.8271915534200809"/>
    <n v="0"/>
    <n v="0"/>
    <n v="0"/>
    <n v="0"/>
  </r>
  <r>
    <s v="51892-63484"/>
    <x v="1"/>
    <s v="Kyler"/>
    <s v="Kyler Murray"/>
    <s v="Murray"/>
    <n v="29.166000366210898"/>
    <n v="10"/>
    <n v="9100"/>
    <s v="ARI@NE"/>
    <s v="ARI"/>
    <s v="NE"/>
    <m/>
    <m/>
    <m/>
    <x v="2"/>
    <s v="Kyler Murray"/>
    <n v="8.3723404255319149"/>
    <n v="4.3345195729537362"/>
    <n v="12.107692307692307"/>
    <n v="35.299999999999997"/>
    <n v="264.39999999999998"/>
    <s v="7.5"/>
    <n v="1.9"/>
    <n v="0"/>
    <n v="0"/>
    <n v="0"/>
    <n v="0"/>
    <n v="0"/>
    <n v="0"/>
    <n v="9.1999999999999993"/>
    <n v="61.9"/>
    <s v="6.7"/>
    <n v="1"/>
    <n v="33.264819992412747"/>
    <n v="32.735180007587253"/>
    <n v="1"/>
    <n v="35.299999999999997"/>
    <n v="33.264819992412747"/>
    <n v="7.0060498020728446"/>
    <n v="247.31355801317139"/>
    <n v="0"/>
    <n v="31.405555555555551"/>
    <n v="0"/>
    <n v="0"/>
    <n v="0"/>
    <n v="0"/>
    <n v="0"/>
    <n v="9.1999999999999993"/>
    <n v="32.233333333333334"/>
    <n v="9.3432364861365897"/>
    <n v="6.8032283780474456"/>
    <n v="62.589701078036498"/>
    <n v="16.151512428330506"/>
    <n v="1.774891475640715"/>
    <n v="0"/>
  </r>
  <r>
    <s v="51892-57439"/>
    <x v="1"/>
    <s v="Patrick"/>
    <s v="Patrick Mahomes"/>
    <s v="Mahomes"/>
    <n v="26.2100006103515"/>
    <n v="10"/>
    <n v="9000"/>
    <s v="KC@TB"/>
    <s v="KC"/>
    <s v="TB"/>
    <m/>
    <m/>
    <m/>
    <x v="3"/>
    <s v="Patrick Mahomes"/>
    <n v="6.4359605911330053"/>
    <n v="3.1992031872509958"/>
    <n v="9.2989323843416365"/>
    <n v="37.4"/>
    <n v="303.5"/>
    <s v="8.1"/>
    <n v="2.7"/>
    <n v="0"/>
    <n v="0"/>
    <n v="0"/>
    <n v="0"/>
    <n v="0"/>
    <n v="0"/>
    <n v="3.9"/>
    <n v="18.7"/>
    <s v="4.8"/>
    <n v="0.2"/>
    <n v="41.306763525390622"/>
    <n v="23.293236474609373"/>
    <n v="1"/>
    <n v="37.4"/>
    <n v="41.306763525390622"/>
    <n v="7.3413749503493211"/>
    <n v="274.56742314306462"/>
    <n v="0"/>
    <n v="39.469047619047622"/>
    <n v="0"/>
    <n v="0"/>
    <n v="0"/>
    <n v="0"/>
    <n v="0"/>
    <n v="3.9"/>
    <n v="30.030158730158725"/>
    <n v="3.025079656330421"/>
    <n v="3.5973470685340629"/>
    <n v="14.029653567282844"/>
    <n v="12.38566228245087"/>
    <n v="1.3761846980500967"/>
    <n v="0"/>
  </r>
  <r>
    <s v="51892-42104"/>
    <x v="0"/>
    <s v="Alvin"/>
    <s v="Alvin Kamara"/>
    <s v="Kamara"/>
    <n v="22.339999389648401"/>
    <n v="10"/>
    <n v="8600"/>
    <s v="NO@DEN"/>
    <s v="NO"/>
    <s v="DEN"/>
    <m/>
    <m/>
    <m/>
    <x v="4"/>
    <s v="Alvin Kamara"/>
    <n v="6.2444444444444445"/>
    <n v="4.3392857142857144"/>
    <n v="9.4852320675105481"/>
    <n v="0"/>
    <n v="0"/>
    <n v="0"/>
    <n v="0"/>
    <n v="8.1"/>
    <n v="6.7"/>
    <n v="64.8"/>
    <n v="9.6999999999999993"/>
    <n v="52"/>
    <n v="0.97"/>
    <n v="11.7"/>
    <n v="53.1"/>
    <s v="4.5"/>
    <n v="0.8"/>
    <n v="22.066824178403763"/>
    <n v="42.233175821596234"/>
    <n v="1"/>
    <n v="0"/>
    <n v="0"/>
    <n v="0"/>
    <n v="0"/>
    <n v="8.1"/>
    <n v="38.894444444444439"/>
    <n v="4.5955477291976417"/>
    <n v="6.7"/>
    <n v="3.8012555290894072"/>
    <n v="11.196087996728375"/>
    <n v="75.013789578080107"/>
    <n v="11.7"/>
    <n v="31.133333333333333"/>
    <n v="15.871354082848264"/>
    <n v="4.5743568291152483"/>
    <n v="53.5199749006484"/>
    <n v="16.203376447872852"/>
    <n v="1.8841135404503317"/>
    <n v="0.94186046511627908"/>
  </r>
  <r>
    <s v="51892-53681"/>
    <x v="2"/>
    <s v="Tyreek"/>
    <s v="Tyreek Hill"/>
    <s v="Hill"/>
    <n v="17.4699996948242"/>
    <n v="10"/>
    <n v="8600"/>
    <s v="KC@TB"/>
    <s v="KC"/>
    <s v="TB"/>
    <m/>
    <m/>
    <m/>
    <x v="5"/>
    <s v="Tyreek Hill"/>
    <n v="6.4359605911330053"/>
    <n v="3.1992031872509958"/>
    <n v="9.2989323843416365"/>
    <n v="0"/>
    <n v="0"/>
    <n v="0"/>
    <n v="0"/>
    <n v="8.6"/>
    <n v="5.5"/>
    <n v="75.2"/>
    <n v="13.7"/>
    <n v="54"/>
    <n v="1.3699999999999999"/>
    <n v="1"/>
    <n v="6"/>
    <s v="6.0"/>
    <n v="0.1"/>
    <n v="41.306763525390622"/>
    <n v="23.293236474609373"/>
    <n v="1"/>
    <n v="0"/>
    <n v="0"/>
    <n v="0"/>
    <n v="0"/>
    <n v="8.6"/>
    <n v="39.469047619047622"/>
    <n v="9.0004240727339635"/>
    <n v="5.5"/>
    <n v="5.7560851627949772"/>
    <n v="13.701352235943403"/>
    <n v="78.866150315541617"/>
    <n v="1"/>
    <n v="30.030158730158725"/>
    <n v="0.77566145034113365"/>
    <n v="4.4966838356675787"/>
    <n v="3.4879043056994461"/>
    <n v="10.985405462124106"/>
    <n v="1.277372728153966"/>
    <n v="1"/>
  </r>
  <r>
    <s v="51892-62239"/>
    <x v="1"/>
    <s v="Josh"/>
    <s v="Josh Allen"/>
    <s v="Allen"/>
    <n v="24.9440002441406"/>
    <n v="10"/>
    <n v="8600"/>
    <s v="LAC@BUF"/>
    <s v="BUF"/>
    <s v="LAC"/>
    <m/>
    <m/>
    <m/>
    <x v="6"/>
    <s v="Josh Allen"/>
    <n v="6.5156695156695159"/>
    <n v="4.649193548387097"/>
    <n v="10.490825688073395"/>
    <n v="36.4"/>
    <n v="287.10000000000002"/>
    <s v="7.9"/>
    <n v="2.1"/>
    <n v="0.1"/>
    <n v="0.1"/>
    <n v="1.2"/>
    <n v="12"/>
    <n v="12"/>
    <n v="1.2"/>
    <n v="7.2"/>
    <n v="27.9"/>
    <s v="3.9"/>
    <n v="0.5"/>
    <n v="43.763008572224479"/>
    <n v="21.736991427775525"/>
    <n v="1"/>
    <n v="36.4"/>
    <n v="43.763008572224479"/>
    <n v="7.3797057915167299"/>
    <n v="268.62129081120895"/>
    <n v="0.1"/>
    <n v="33.542063492063491"/>
    <n v="0.13047202233869543"/>
    <n v="0.1"/>
    <n v="0.13047202233869543"/>
    <n v="10.637694873597848"/>
    <n v="1.0637694873597849"/>
    <n v="7.2"/>
    <n v="29.561904761904767"/>
    <n v="5.2941899224865638"/>
    <n v="4.2475794644122233"/>
    <n v="30.582572143768008"/>
    <n v="13.959485795561136"/>
    <n v="1.6231960227396671"/>
    <n v="1.1627906976744188E-2"/>
  </r>
  <r>
    <s v="51892-16606"/>
    <x v="2"/>
    <s v="DeAndre"/>
    <s v="DeAndre Hopkins"/>
    <s v="Hopkins"/>
    <n v="14.919999694824201"/>
    <n v="10"/>
    <n v="8500"/>
    <s v="ARI@NE"/>
    <s v="ARI"/>
    <s v="NE"/>
    <m/>
    <m/>
    <m/>
    <x v="7"/>
    <s v="DeAndre Hopkins"/>
    <n v="8.3723404255319149"/>
    <n v="4.3345195729537362"/>
    <n v="12.107692307692307"/>
    <n v="0"/>
    <n v="0"/>
    <n v="0"/>
    <n v="0"/>
    <n v="9.6"/>
    <n v="7.2"/>
    <n v="91.2"/>
    <n v="12.7"/>
    <n v="60"/>
    <n v="1.27"/>
    <n v="0"/>
    <n v="0"/>
    <n v="0"/>
    <n v="0"/>
    <n v="33.264819992412747"/>
    <n v="32.735180007587253"/>
    <n v="1"/>
    <n v="0"/>
    <n v="0"/>
    <n v="0"/>
    <n v="0"/>
    <n v="9.6"/>
    <n v="31.405555555555551"/>
    <n v="10.168336979814121"/>
    <n v="7.2"/>
    <n v="7.6262527348605911"/>
    <n v="14.658795624582513"/>
    <n v="105.54332849699409"/>
    <n v="0"/>
    <n v="32.233333333333334"/>
    <n v="0"/>
    <n v="0"/>
    <n v="0"/>
    <n v="14.15433284969941"/>
    <n v="1.6652156293764011"/>
    <n v="1.1294117647058823"/>
  </r>
  <r>
    <s v="51892-53562"/>
    <x v="0"/>
    <s v="Nick"/>
    <s v="Nick Chubb"/>
    <s v="Chubb"/>
    <n v="12.671428135463101"/>
    <n v="7"/>
    <n v="8400"/>
    <s v="CLE@JAC"/>
    <s v="CLE"/>
    <s v="JAC"/>
    <m/>
    <m/>
    <m/>
    <x v="8"/>
    <s v="Nick Chubb"/>
    <n v="8.1091954022988499"/>
    <n v="4.3177257525083608"/>
    <n v="11.565573770491802"/>
    <n v="0"/>
    <n v="0"/>
    <n v="0"/>
    <n v="0"/>
    <n v="0.66666666666666663"/>
    <n v="0.5"/>
    <n v="2.8333333333333335"/>
    <n v="5.7"/>
    <n v="9"/>
    <n v="0.95000000000000007"/>
    <n v="16"/>
    <n v="95.833333333333329"/>
    <s v="6.0"/>
    <n v="0.83333333333333337"/>
    <n v="23.877120016750432"/>
    <n v="34.522879983249567"/>
    <n v="1"/>
    <n v="0"/>
    <n v="0"/>
    <n v="0"/>
    <n v="0"/>
    <n v="0.66666666666666663"/>
    <n v="24.698809523809526"/>
    <n v="0.64448774325831404"/>
    <n v="0.5"/>
    <n v="0.48336580744373553"/>
    <n v="6.2845651380884053"/>
    <n v="3.0377439024048534"/>
    <n v="16"/>
    <n v="38.499999999999993"/>
    <n v="14.347170902129694"/>
    <n v="6.0688385393968174"/>
    <n v="87.07066370215729"/>
    <n v="9.2608407604562153"/>
    <n v="1.1024810429114542"/>
    <n v="7.9365079365079361E-2"/>
  </r>
  <r>
    <s v="51892-69189"/>
    <x v="1"/>
    <s v="Justin"/>
    <s v="Justin Herbert"/>
    <s v="Herbert"/>
    <n v="24.9622226291232"/>
    <n v="9"/>
    <n v="8400"/>
    <s v="LAC@BUF"/>
    <s v="LAC"/>
    <s v="BUF"/>
    <m/>
    <m/>
    <m/>
    <x v="9"/>
    <s v="Justin Herbert"/>
    <n v="7.1681681681681679"/>
    <n v="4.8214285714285712"/>
    <n v="10.561946902654867"/>
    <n v="38.888888888888886"/>
    <n v="299.88888888888891"/>
    <s v="7.7"/>
    <n v="2.4444444444444446"/>
    <n v="0"/>
    <n v="0"/>
    <n v="0"/>
    <n v="0"/>
    <n v="0"/>
    <n v="0"/>
    <n v="4.333333333333333"/>
    <n v="20.777777777777779"/>
    <s v="4.8"/>
    <n v="0.33333333333333331"/>
    <n v="28.224102199570815"/>
    <n v="41.375897800429179"/>
    <n v="1"/>
    <n v="38.888888888888886"/>
    <n v="28.224102199570815"/>
    <n v="8.0111984730831374"/>
    <n v="226.10888444534413"/>
    <n v="0"/>
    <n v="36.161111111111104"/>
    <n v="0"/>
    <n v="0"/>
    <n v="0"/>
    <n v="0"/>
    <n v="0"/>
    <n v="4.333333333333333"/>
    <n v="31.019444444444446"/>
    <n v="5.7801021374289885"/>
    <n v="5.4214599456180714"/>
    <n v="31.336592219652662"/>
    <n v="12.178014599779033"/>
    <n v="1.4497636428308371"/>
    <n v="0"/>
  </r>
  <r>
    <s v="51892-39280"/>
    <x v="0"/>
    <s v="Derrick"/>
    <s v="Derrick Henry"/>
    <s v="Henry"/>
    <n v="17.649999999999999"/>
    <n v="10"/>
    <n v="8300"/>
    <s v="TEN@IND"/>
    <s v="TEN"/>
    <s v="IND"/>
    <m/>
    <m/>
    <m/>
    <x v="10"/>
    <s v="Derrick Henry"/>
    <n v="6.4475308641975309"/>
    <n v="3.5396825396825395"/>
    <n v="10.190243902439024"/>
    <n v="0"/>
    <n v="0"/>
    <n v="0"/>
    <n v="0"/>
    <n v="2.2000000000000002"/>
    <n v="1.2"/>
    <n v="8.6"/>
    <n v="7.2"/>
    <n v="53"/>
    <n v="0.72"/>
    <n v="22.9"/>
    <n v="107.9"/>
    <s v="4.7"/>
    <n v="0.9"/>
    <n v="33.909801916932906"/>
    <n v="29.890198083067091"/>
    <n v="1"/>
    <n v="0"/>
    <n v="0"/>
    <n v="0"/>
    <n v="0"/>
    <n v="2.2000000000000002"/>
    <n v="31.533333333333324"/>
    <n v="2.3658001337395058"/>
    <n v="1.2"/>
    <n v="1.2904364365851848"/>
    <n v="7.2495269635970629"/>
    <n v="9.3550537418324087"/>
    <n v="22.9"/>
    <n v="34"/>
    <n v="20.131927532418715"/>
    <n v="3.8972785795626206"/>
    <n v="78.459729937402415"/>
    <n v="9.3814783679234832"/>
    <n v="1.1302985985449978"/>
    <n v="0.26506024096385544"/>
  </r>
  <r>
    <s v="51892-29253"/>
    <x v="2"/>
    <s v="Keenan"/>
    <s v="Keenan Allen"/>
    <s v="Allen"/>
    <n v="15.6"/>
    <n v="10"/>
    <n v="8200"/>
    <s v="LAC@BUF"/>
    <s v="LAC"/>
    <s v="BUF"/>
    <m/>
    <m/>
    <m/>
    <x v="11"/>
    <s v="Keenan Allen"/>
    <n v="7.1681681681681679"/>
    <n v="4.8214285714285712"/>
    <n v="10.561946902654867"/>
    <n v="0.1"/>
    <n v="0"/>
    <s v="0.0"/>
    <n v="0"/>
    <n v="11.2"/>
    <n v="8.1"/>
    <n v="83.5"/>
    <n v="10.3"/>
    <n v="28"/>
    <n v="1.03"/>
    <n v="0"/>
    <n v="0"/>
    <n v="0"/>
    <n v="0"/>
    <n v="28.224102199570815"/>
    <n v="41.375897800429179"/>
    <n v="1"/>
    <n v="0.1"/>
    <n v="0"/>
    <n v="0"/>
    <n v="0"/>
    <n v="11.2"/>
    <n v="36.161111111111104"/>
    <n v="8.7417099453579308"/>
    <n v="8.1"/>
    <n v="6.3221295140535032"/>
    <n v="10.005873243161108"/>
    <n v="63.258426544467085"/>
    <n v="0"/>
    <n v="31.019444444444446"/>
    <n v="0"/>
    <n v="0"/>
    <n v="0"/>
    <n v="10.375842654446707"/>
    <n v="1.2653466651764278"/>
    <n v="1.3658536585365855"/>
  </r>
  <r>
    <s v="51892-64555"/>
    <x v="2"/>
    <s v="Calvin"/>
    <s v="Calvin Ridley"/>
    <s v="Ridley"/>
    <n v="15.3444451226128"/>
    <n v="9"/>
    <n v="8100"/>
    <s v="LV@ATL"/>
    <s v="ATL"/>
    <s v="LV"/>
    <m/>
    <m/>
    <m/>
    <x v="12"/>
    <s v="Calvin Ridley"/>
    <n v="7.162303664921466"/>
    <n v="4.4000000000000004"/>
    <n v="11.305785123966942"/>
    <n v="0"/>
    <n v="0"/>
    <n v="0"/>
    <n v="0"/>
    <n v="8.5555555555555554"/>
    <n v="5.333333333333333"/>
    <n v="83"/>
    <n v="15.6"/>
    <n v="63"/>
    <n v="1.7333333333333334"/>
    <n v="0.33333333333333331"/>
    <n v="1.5555555555555556"/>
    <s v="4.7"/>
    <n v="0"/>
    <n v="43.361062500000003"/>
    <n v="22.938937499999998"/>
    <n v="1"/>
    <n v="0"/>
    <n v="0"/>
    <n v="0"/>
    <n v="0"/>
    <n v="8.5555555555555554"/>
    <n v="30.50555555555556"/>
    <n v="12.160997313786195"/>
    <n v="5.333333333333333"/>
    <n v="7.5808814423602255"/>
    <n v="13.829003335677204"/>
    <n v="104.83603475377296"/>
    <n v="0.33333333333333331"/>
    <n v="11.191666666666666"/>
    <n v="0.6832148175725985"/>
    <n v="4.8445095168374825"/>
    <n v="3.3098406857748381"/>
    <n v="13.481254210621447"/>
    <n v="1.6643523716816602"/>
    <n v="1.056241426611797"/>
  </r>
  <r>
    <s v="51892-72731"/>
    <x v="0"/>
    <s v="Josh"/>
    <s v="Josh Jacobs"/>
    <s v="Jacobs"/>
    <n v="15.530000305175699"/>
    <n v="10"/>
    <n v="8000"/>
    <s v="LV@ATL"/>
    <s v="LV"/>
    <s v="ATL"/>
    <m/>
    <m/>
    <m/>
    <x v="13"/>
    <s v="Josh Jacobs"/>
    <n v="8.0294117647058822"/>
    <n v="4.3744855967078191"/>
    <n v="11.73046875"/>
    <n v="0"/>
    <n v="0"/>
    <n v="0"/>
    <n v="0"/>
    <n v="3.1"/>
    <n v="2.4"/>
    <n v="15.8"/>
    <n v="6.6"/>
    <n v="29"/>
    <n v="0.65999999999999992"/>
    <n v="19.899999999999999"/>
    <n v="75.5"/>
    <s v="3.8"/>
    <n v="0.9"/>
    <n v="36.350562901929251"/>
    <n v="27.949437098070742"/>
    <n v="1"/>
    <n v="0"/>
    <n v="0"/>
    <n v="0"/>
    <n v="0"/>
    <n v="3.1"/>
    <n v="31.216666666666665"/>
    <n v="3.6098263212807482"/>
    <n v="2.4"/>
    <n v="2.7947042487334826"/>
    <n v="7.1134102407020867"/>
    <n v="19.879877822674388"/>
    <n v="19.899999999999999"/>
    <n v="30.805555555555554"/>
    <n v="18.054983532063012"/>
    <n v="3.8941248064397569"/>
    <n v="70.308359252067874"/>
    <n v="10.218823707474225"/>
    <n v="1.2773529634342782"/>
    <n v="0.38750000000000001"/>
  </r>
  <r>
    <s v="51892-33076"/>
    <x v="3"/>
    <s v="Travis"/>
    <s v="Travis Kelce"/>
    <s v="Kelce"/>
    <n v="16.2759994506835"/>
    <n v="10"/>
    <n v="8000"/>
    <s v="KC@TB"/>
    <s v="KC"/>
    <s v="TB"/>
    <m/>
    <m/>
    <m/>
    <x v="14"/>
    <s v="Travis Kelce"/>
    <n v="6.4359605911330053"/>
    <n v="3.1992031872509958"/>
    <n v="9.2989323843416365"/>
    <n v="0.1"/>
    <n v="0.4"/>
    <s v="4.0"/>
    <n v="0"/>
    <n v="9"/>
    <n v="6.6"/>
    <n v="89.6"/>
    <n v="13.6"/>
    <n v="45"/>
    <n v="1.3599999999999999"/>
    <n v="0"/>
    <n v="0"/>
    <n v="0"/>
    <n v="0"/>
    <n v="41.306763525390622"/>
    <n v="23.293236474609373"/>
    <n v="1"/>
    <n v="0.1"/>
    <n v="0"/>
    <n v="4.1582567585962513"/>
    <n v="0"/>
    <n v="9"/>
    <n v="39.469047619047622"/>
    <n v="9.4190484482099617"/>
    <n v="6.6"/>
    <n v="6.9073021953539717"/>
    <n v="14.657936253567939"/>
    <n v="101.2467952636284"/>
    <n v="0"/>
    <n v="30.030158730158725"/>
    <n v="0"/>
    <n v="0"/>
    <n v="0"/>
    <n v="13.424679526362841"/>
    <n v="1.6780849407953551"/>
    <n v="1.125"/>
  </r>
  <r>
    <s v="51892-14190"/>
    <x v="2"/>
    <s v="Julio"/>
    <s v="Julio Jones"/>
    <s v="Jones"/>
    <n v="13.524999618530201"/>
    <n v="8"/>
    <n v="8000"/>
    <s v="LV@ATL"/>
    <s v="ATL"/>
    <s v="LV"/>
    <s v="Q"/>
    <s v="Hamstring"/>
    <m/>
    <x v="15"/>
    <s v="Julio Jones"/>
    <n v="7.162303664921466"/>
    <n v="4.4000000000000004"/>
    <n v="11.305785123966942"/>
    <n v="0"/>
    <n v="0"/>
    <n v="0"/>
    <n v="0"/>
    <n v="0"/>
    <n v="5.625"/>
    <n v="84.625"/>
    <n v="15"/>
    <n v="44"/>
    <n v="1.875"/>
    <n v="0"/>
    <n v="0"/>
    <n v="0"/>
    <n v="0"/>
    <n v="43.361062500000003"/>
    <n v="22.938937499999998"/>
    <n v="0"/>
    <n v="0"/>
    <n v="0"/>
    <n v="0"/>
    <n v="0"/>
    <n v="0"/>
    <n v="30.50555555555556"/>
    <n v="0"/>
    <n v="0"/>
    <n v="0"/>
    <n v="16.774122841362281"/>
    <n v="0"/>
    <n v="0"/>
    <n v="11.191666666666666"/>
    <n v="0"/>
    <n v="0"/>
    <n v="0"/>
    <n v="0"/>
    <n v="0"/>
    <n v="0"/>
  </r>
  <r>
    <s v="51892-6498"/>
    <x v="1"/>
    <s v="Tom"/>
    <s v="Tom Brady"/>
    <s v="Brady"/>
    <n v="20.545454545454501"/>
    <n v="11"/>
    <n v="7900"/>
    <s v="KC@TB"/>
    <s v="TB"/>
    <s v="KC"/>
    <m/>
    <m/>
    <m/>
    <x v="16"/>
    <s v="Tom Brady"/>
    <n v="6.5368731563421827"/>
    <n v="4.635416666666667"/>
    <n v="10.306976744186047"/>
    <n v="39.363636363636367"/>
    <n v="268.63636363636363"/>
    <s v="6.8"/>
    <n v="2.2727272727272729"/>
    <n v="0"/>
    <n v="0"/>
    <n v="0"/>
    <n v="0"/>
    <n v="0"/>
    <n v="0"/>
    <n v="1.7272727272727273"/>
    <n v="0.72727272727272729"/>
    <s v="0.4"/>
    <n v="0.27272727272727271"/>
    <n v="38.560070921985826"/>
    <n v="25.839929078014183"/>
    <n v="1"/>
    <n v="39.363636363636367"/>
    <n v="38.560070921985826"/>
    <n v="6.5798536526130738"/>
    <n v="253.71962350104761"/>
    <n v="0"/>
    <n v="46.595057720057717"/>
    <n v="0"/>
    <n v="0"/>
    <n v="0"/>
    <n v="0"/>
    <n v="0"/>
    <n v="1.7272727272727273"/>
    <n v="26.242424242424239"/>
    <n v="1.7007805513242595"/>
    <n v="0.43435822352367015"/>
    <n v="0.73874801887681363"/>
    <n v="10.222659741929586"/>
    <n v="1.2940075622695679"/>
    <n v="0"/>
  </r>
  <r>
    <s v="51892-25079"/>
    <x v="2"/>
    <s v="Stefon"/>
    <s v="Stefon Diggs"/>
    <s v="Diggs"/>
    <n v="15.1100006103515"/>
    <n v="10"/>
    <n v="7900"/>
    <s v="LAC@BUF"/>
    <s v="BUF"/>
    <s v="LAC"/>
    <m/>
    <m/>
    <m/>
    <x v="17"/>
    <s v="Stefon Diggs"/>
    <n v="6.5156695156695159"/>
    <n v="4.649193548387097"/>
    <n v="10.490825688073395"/>
    <n v="0"/>
    <n v="0"/>
    <n v="0"/>
    <n v="0"/>
    <n v="10.1"/>
    <n v="7.3"/>
    <n v="90.6"/>
    <n v="12.4"/>
    <n v="49"/>
    <n v="1.24"/>
    <n v="0"/>
    <n v="0"/>
    <n v="0"/>
    <n v="0"/>
    <n v="43.763008572224479"/>
    <n v="21.736991427775525"/>
    <n v="1"/>
    <n v="0"/>
    <n v="0"/>
    <n v="0"/>
    <n v="0"/>
    <n v="10.1"/>
    <n v="33.542063492063491"/>
    <n v="13.177674256208238"/>
    <n v="7.3"/>
    <n v="9.5244576307247666"/>
    <n v="12.401223921583812"/>
    <n v="118.11493181025546"/>
    <n v="0"/>
    <n v="29.561904761904767"/>
    <n v="0"/>
    <n v="0"/>
    <n v="0"/>
    <n v="15.461493181025546"/>
    <n v="1.9571510355728539"/>
    <n v="1.2784810126582278"/>
  </r>
  <r>
    <s v="51892-39716"/>
    <x v="2"/>
    <s v="Adam"/>
    <s v="Adam Thielen"/>
    <s v="Thielen"/>
    <n v="15.8600006103515"/>
    <n v="10"/>
    <n v="7800"/>
    <s v="CAR@MIN"/>
    <s v="MIN"/>
    <s v="CAR"/>
    <s v="IR"/>
    <s v="Undisclosed"/>
    <m/>
    <x v="18"/>
    <s v="Adam Thielen"/>
    <n v="6.666666666666667"/>
    <n v="4.6223021582733814"/>
    <n v="9.8181818181818183"/>
    <n v="0"/>
    <n v="0"/>
    <n v="0"/>
    <n v="0"/>
    <n v="0"/>
    <n v="4.9000000000000004"/>
    <n v="64.599999999999994"/>
    <n v="13.2"/>
    <n v="51"/>
    <n v="1.3199999999999998"/>
    <n v="0.3"/>
    <n v="1.5"/>
    <s v="5.0"/>
    <n v="0"/>
    <n v="25.568405048076922"/>
    <n v="30.231594951923075"/>
    <n v="0"/>
    <n v="0"/>
    <n v="0"/>
    <n v="0"/>
    <n v="0"/>
    <n v="0"/>
    <n v="16.733333333333331"/>
    <n v="0"/>
    <n v="0"/>
    <n v="0"/>
    <n v="12.969953544817727"/>
    <n v="0"/>
    <n v="0"/>
    <n v="31.633333333333333"/>
    <n v="0"/>
    <n v="5.4141167300420285"/>
    <n v="0"/>
    <n v="0"/>
    <n v="0"/>
    <n v="0"/>
  </r>
  <r>
    <s v="51892-14185"/>
    <x v="1"/>
    <s v="Cam"/>
    <s v="Cam Newton"/>
    <s v="Newton"/>
    <n v="19.466666327582399"/>
    <n v="9"/>
    <n v="7700"/>
    <s v="ARI@NE"/>
    <s v="NE"/>
    <s v="ARI"/>
    <m/>
    <m/>
    <m/>
    <x v="19"/>
    <s v="Cam Newton"/>
    <n v="6.4456233421750664"/>
    <n v="4.6356877323420074"/>
    <n v="9.8380566801619427"/>
    <n v="27.555555555555557"/>
    <n v="211.11111111111111"/>
    <s v="7.7"/>
    <n v="0.44444444444444442"/>
    <n v="0.1111111111111111"/>
    <n v="0.1111111111111111"/>
    <n v="1.7777777777777777"/>
    <n v="16"/>
    <n v="16"/>
    <n v="1.7777777777777777"/>
    <n v="9.2222222222222214"/>
    <n v="37.888888888888886"/>
    <s v="4.1"/>
    <n v="1"/>
    <n v="30.374963132022465"/>
    <n v="33.825036867977538"/>
    <n v="1"/>
    <n v="27.555555555555557"/>
    <n v="30.374963132022465"/>
    <n v="7.2036769597856471"/>
    <n v="218.81142206848872"/>
    <n v="0.1111111111111111"/>
    <n v="32.327777777777776"/>
    <n v="0.10439925462114612"/>
    <n v="0.1111111111111111"/>
    <n v="0.10439925462114612"/>
    <n v="15.005915487524113"/>
    <n v="1.5666063918054298"/>
    <n v="9.2222222222222214"/>
    <n v="40.982936507936508"/>
    <n v="7.6115094049187908"/>
    <n v="4.4524321411659686"/>
    <n v="33.889729117247477"/>
    <n v="12.353645989200396"/>
    <n v="1.6043696089870645"/>
    <n v="1.4430014430014428E-2"/>
  </r>
  <r>
    <s v="51892-28573"/>
    <x v="2"/>
    <s v="Michael"/>
    <s v="Michael Thomas"/>
    <s v="Thomas"/>
    <n v="7.3499999046325604"/>
    <n v="4"/>
    <n v="7700"/>
    <s v="NO@DEN"/>
    <s v="NO"/>
    <s v="DEN"/>
    <m/>
    <m/>
    <m/>
    <x v="20"/>
    <s v="Michael Thomas"/>
    <n v="6.2444444444444445"/>
    <n v="4.3392857142857144"/>
    <n v="9.4852320675105481"/>
    <n v="0"/>
    <n v="0"/>
    <n v="0"/>
    <n v="0"/>
    <n v="7.5"/>
    <n v="4.75"/>
    <n v="49.75"/>
    <n v="10.5"/>
    <n v="23"/>
    <n v="2.625"/>
    <n v="0"/>
    <n v="0"/>
    <n v="0"/>
    <n v="0"/>
    <n v="22.066824178403763"/>
    <n v="42.233175821596234"/>
    <n v="1"/>
    <n v="0"/>
    <n v="0"/>
    <n v="0"/>
    <n v="0"/>
    <n v="7.5"/>
    <n v="38.894444444444439"/>
    <n v="4.2551367862941127"/>
    <n v="4.75"/>
    <n v="2.694919964652938"/>
    <n v="10.005696794943884"/>
    <n v="26.964552052958187"/>
    <n v="0"/>
    <n v="31.133333333333333"/>
    <n v="0"/>
    <n v="0"/>
    <n v="0"/>
    <n v="5.0714552052958188"/>
    <n v="0.65863054614231409"/>
    <n v="0.97402597402597402"/>
  </r>
  <r>
    <s v="51892-6616"/>
    <x v="1"/>
    <s v="Matt"/>
    <s v="Matt Ryan"/>
    <s v="Ryan"/>
    <n v="18.491999816894499"/>
    <n v="10"/>
    <n v="7600"/>
    <s v="LV@ATL"/>
    <s v="ATL"/>
    <s v="LV"/>
    <m/>
    <m/>
    <m/>
    <x v="21"/>
    <s v="Matt Ryan"/>
    <n v="7.162303664921466"/>
    <n v="4.4000000000000004"/>
    <n v="11.305785123966942"/>
    <n v="38.799999999999997"/>
    <n v="297.8"/>
    <s v="7.7"/>
    <n v="1.5"/>
    <n v="0"/>
    <n v="0"/>
    <n v="0"/>
    <n v="0"/>
    <n v="0"/>
    <n v="0"/>
    <n v="2.2000000000000002"/>
    <n v="6.8"/>
    <s v="3.1"/>
    <n v="0.1"/>
    <n v="43.361062500000003"/>
    <n v="22.938937499999998"/>
    <n v="1"/>
    <n v="38.799999999999997"/>
    <n v="43.361062500000003"/>
    <n v="7.2058088206956077"/>
    <n v="312.45152663723354"/>
    <n v="0"/>
    <n v="30.50555555555556"/>
    <n v="0"/>
    <n v="0"/>
    <n v="0"/>
    <n v="0"/>
    <n v="0"/>
    <n v="2.2000000000000002"/>
    <n v="11.191666666666666"/>
    <n v="4.5092177959791515"/>
    <n v="3.1953147877013182"/>
    <n v="14.408370304458128"/>
    <n v="13.938898095935155"/>
    <n v="1.8340655389388363"/>
    <n v="0"/>
  </r>
  <r>
    <s v="51892-72846"/>
    <x v="2"/>
    <s v="A.J."/>
    <s v="A.J. Brown"/>
    <s v="Brown"/>
    <n v="14.25"/>
    <n v="8"/>
    <n v="7500"/>
    <s v="TEN@IND"/>
    <s v="TEN"/>
    <s v="IND"/>
    <m/>
    <m/>
    <m/>
    <x v="22"/>
    <s v="A.J. Brown"/>
    <n v="6.4475308641975309"/>
    <n v="3.5396825396825395"/>
    <n v="10.190243902439024"/>
    <n v="0"/>
    <n v="0"/>
    <n v="0"/>
    <n v="0"/>
    <n v="7.375"/>
    <n v="4.5"/>
    <n v="67.5"/>
    <n v="15"/>
    <n v="73"/>
    <n v="1.875"/>
    <n v="0"/>
    <n v="0"/>
    <n v="0"/>
    <n v="0"/>
    <n v="33.909801916932906"/>
    <n v="29.890198083067091"/>
    <n v="1"/>
    <n v="0"/>
    <n v="0"/>
    <n v="0"/>
    <n v="0"/>
    <n v="7.375"/>
    <n v="31.533333333333324"/>
    <n v="7.9308072665131162"/>
    <n v="4.5"/>
    <n v="4.8391366371944438"/>
    <n v="14.919075698823166"/>
    <n v="72.195445807252483"/>
    <n v="0"/>
    <n v="34"/>
    <n v="0"/>
    <n v="0"/>
    <n v="0"/>
    <n v="9.4695445807252483"/>
    <n v="1.2626059440966997"/>
    <n v="0.98333333333333328"/>
  </r>
  <r>
    <s v="51892-52442"/>
    <x v="0"/>
    <s v="Joe"/>
    <s v="Joe Mixon"/>
    <s v="Mixon"/>
    <n v="14.8499997456868"/>
    <n v="6"/>
    <n v="7500"/>
    <s v="NYG@CIN"/>
    <s v="CIN"/>
    <s v="NYG"/>
    <s v="IR"/>
    <s v="Foot"/>
    <m/>
    <x v="23"/>
    <s v="Joe Mixon"/>
    <n v="7.1187845303867405"/>
    <n v="3.9568627450980394"/>
    <n v="10.433198380566802"/>
    <n v="0"/>
    <n v="0"/>
    <n v="0"/>
    <n v="0"/>
    <n v="0"/>
    <n v="3.5"/>
    <n v="23"/>
    <n v="6.6"/>
    <n v="19"/>
    <n v="1.0999999999999999"/>
    <n v="19.833333333333332"/>
    <n v="71.333333333333329"/>
    <s v="3.6"/>
    <n v="0.5"/>
    <n v="45.734426229508195"/>
    <n v="19.265573770491805"/>
    <n v="0"/>
    <n v="0"/>
    <n v="0"/>
    <n v="0"/>
    <n v="0"/>
    <n v="0"/>
    <n v="34.544444444444437"/>
    <n v="0"/>
    <n v="0"/>
    <n v="0"/>
    <n v="7.1134102407020867"/>
    <n v="0"/>
    <n v="0"/>
    <n v="10.45"/>
    <n v="0"/>
    <n v="3.3369735595555943"/>
    <n v="0"/>
    <n v="0"/>
    <n v="0"/>
    <n v="0"/>
  </r>
  <r>
    <s v="51892-6504"/>
    <x v="1"/>
    <s v="Drew"/>
    <s v="Drew Brees"/>
    <s v="Brees"/>
    <n v="18.326666937934"/>
    <n v="9"/>
    <n v="7500"/>
    <s v="NO@DEN"/>
    <s v="NO"/>
    <s v="DEN"/>
    <s v="IR"/>
    <s v="Ribs"/>
    <m/>
    <x v="24"/>
    <s v="Drew Brees"/>
    <n v="6.2444444444444445"/>
    <n v="4.3392857142857144"/>
    <n v="9.4852320675105481"/>
    <n v="33.111111111111114"/>
    <n v="244"/>
    <s v="7.4"/>
    <n v="2"/>
    <n v="0"/>
    <n v="0"/>
    <n v="0"/>
    <n v="0"/>
    <n v="0"/>
    <n v="0"/>
    <n v="1.6666666666666667"/>
    <n v="0.1111111111111111"/>
    <s v="0.1"/>
    <n v="0.22222222222222221"/>
    <n v="22.066824178403763"/>
    <n v="42.233175821596234"/>
    <n v="0"/>
    <n v="0"/>
    <n v="0"/>
    <n v="6.7069351398253065"/>
    <n v="0"/>
    <n v="0"/>
    <n v="38.894444444444439"/>
    <n v="0"/>
    <n v="0"/>
    <n v="0"/>
    <n v="0"/>
    <n v="0"/>
    <n v="0"/>
    <n v="31.133333333333333"/>
    <n v="0"/>
    <n v="0.10165237398033884"/>
    <n v="0"/>
    <n v="0"/>
    <n v="0"/>
    <n v="0"/>
  </r>
  <r>
    <s v="51892-21948"/>
    <x v="1"/>
    <s v="Ryan"/>
    <s v="Ryan Tannehill"/>
    <s v="Tannehill"/>
    <n v="20.288000488281199"/>
    <n v="10"/>
    <n v="7500"/>
    <s v="TEN@IND"/>
    <s v="TEN"/>
    <s v="IND"/>
    <m/>
    <m/>
    <m/>
    <x v="25"/>
    <s v="Ryan Tannehill"/>
    <n v="6.4475308641975309"/>
    <n v="3.5396825396825395"/>
    <n v="10.190243902439024"/>
    <n v="31.2"/>
    <n v="238.7"/>
    <s v="7.7"/>
    <n v="2.2000000000000002"/>
    <n v="0.1"/>
    <n v="0.1"/>
    <n v="0"/>
    <n v="0"/>
    <n v="0"/>
    <n v="0"/>
    <n v="2.8"/>
    <n v="14.9"/>
    <s v="5.3"/>
    <n v="0.1"/>
    <n v="33.909801916932906"/>
    <n v="29.890198083067091"/>
    <n v="1"/>
    <n v="31.2"/>
    <n v="33.909801916932906"/>
    <n v="8.093340945906224"/>
    <n v="274.44358832188243"/>
    <n v="0.1"/>
    <n v="31.533333333333324"/>
    <n v="0.1075363697154321"/>
    <n v="0.1"/>
    <n v="0.1075363697154321"/>
    <n v="0"/>
    <n v="0"/>
    <n v="2.8"/>
    <n v="34"/>
    <n v="2.4615457244878782"/>
    <n v="4.3948035046131677"/>
    <n v="10.818009776744887"/>
    <n v="12.109544510549787"/>
    <n v="1.6146059347399715"/>
    <n v="1.3333333333333334E-2"/>
  </r>
  <r>
    <s v="51892-130288"/>
    <x v="0"/>
    <s v="James"/>
    <s v="James Robinson"/>
    <s v="Robinson"/>
    <n v="15.8600006103515"/>
    <n v="10"/>
    <n v="7400"/>
    <s v="CLE@JAC"/>
    <s v="JAC"/>
    <s v="CLE"/>
    <m/>
    <m/>
    <m/>
    <x v="26"/>
    <s v="James Robinson"/>
    <n v="6.6106666666666669"/>
    <n v="4.0076335877862599"/>
    <n v="9.995967741935484"/>
    <n v="0"/>
    <n v="0"/>
    <n v="0"/>
    <n v="0"/>
    <n v="4.0999999999999996"/>
    <n v="3.1"/>
    <n v="24.9"/>
    <n v="8"/>
    <n v="28"/>
    <n v="0.8"/>
    <n v="17.2"/>
    <n v="76.2"/>
    <s v="4.4"/>
    <n v="0.5"/>
    <n v="41.382726041666672"/>
    <n v="16.817273958333331"/>
    <n v="1"/>
    <n v="0"/>
    <n v="0"/>
    <n v="0"/>
    <n v="0"/>
    <n v="4.0999999999999996"/>
    <n v="25.349603174603171"/>
    <n v="6.6931689463612045"/>
    <n v="3.1"/>
    <n v="5.0606887155413993"/>
    <n v="7.2338773505762095"/>
    <n v="36.608401477671535"/>
    <n v="17.2"/>
    <n v="18.675000000000001"/>
    <n v="15.489001985720657"/>
    <n v="4.1308551183038462"/>
    <n v="63.982823130132616"/>
    <n v="11.609122460780416"/>
    <n v="1.5688003325378939"/>
    <n v="0.55405405405405395"/>
  </r>
  <r>
    <s v="51892-55635"/>
    <x v="2"/>
    <s v="Chris"/>
    <s v="Chris Godwin"/>
    <s v="Godwin"/>
    <n v="12.1428571428571"/>
    <n v="7"/>
    <n v="7400"/>
    <s v="KC@TB"/>
    <s v="TB"/>
    <s v="KC"/>
    <m/>
    <m/>
    <m/>
    <x v="27"/>
    <s v="Chris Godwin"/>
    <n v="6.5368731563421827"/>
    <n v="4.635416666666667"/>
    <n v="10.306976744186047"/>
    <n v="0"/>
    <n v="0"/>
    <n v="0"/>
    <n v="0"/>
    <n v="7.2857142857142856"/>
    <n v="5.8571428571428568"/>
    <n v="66.428571428571431"/>
    <n v="11.3"/>
    <n v="31"/>
    <n v="1.6142857142857143"/>
    <n v="0"/>
    <n v="0"/>
    <n v="0"/>
    <n v="0"/>
    <n v="38.560070921985826"/>
    <n v="25.839929078014183"/>
    <n v="1"/>
    <n v="0"/>
    <n v="0"/>
    <n v="0"/>
    <n v="0"/>
    <n v="7.2857142857142856"/>
    <n v="46.595057720057717"/>
    <n v="6.0293445983549727"/>
    <n v="5.8571428571428568"/>
    <n v="4.8471201673049773"/>
    <n v="10.217851757688898"/>
    <n v="49.527155321226466"/>
    <n v="0"/>
    <n v="26.242424242424239"/>
    <n v="0"/>
    <n v="0"/>
    <n v="0"/>
    <n v="7.8812869606940748"/>
    <n v="1.0650387784721722"/>
    <n v="0.98455598455598448"/>
  </r>
  <r>
    <s v="51892-7659"/>
    <x v="1"/>
    <s v="Ryan"/>
    <s v="Ryan Fitzpatrick"/>
    <s v="Fitzpatrick"/>
    <n v="18.668570382254401"/>
    <n v="7"/>
    <n v="7400"/>
    <s v="MIA@NYJ"/>
    <s v="MIA"/>
    <s v="NYJ"/>
    <m/>
    <m/>
    <m/>
    <x v="28"/>
    <s v="Ryan Fitzpatrick"/>
    <n v="7.8130081300813012"/>
    <n v="3.8122866894197953"/>
    <n v="10.717472118959108"/>
    <n v="30.714285714285715"/>
    <n v="236"/>
    <s v="7.7"/>
    <n v="1.4285714285714286"/>
    <n v="0.14285714285714285"/>
    <n v="0.14285714285714285"/>
    <n v="0"/>
    <n v="0"/>
    <n v="0"/>
    <n v="0"/>
    <n v="3.8571428571428572"/>
    <n v="20.142857142857142"/>
    <s v="5.2"/>
    <n v="0.2857142857142857"/>
    <n v="30.064007812499998"/>
    <n v="24.735992187499999"/>
    <n v="1"/>
    <n v="30.714285714285715"/>
    <n v="30.064007812499998"/>
    <n v="7.2058088206956077"/>
    <n v="216.63549268077415"/>
    <n v="0.14285714285714285"/>
    <n v="22.250793650793646"/>
    <n v="0.19302045249857328"/>
    <n v="0.14285714285714285"/>
    <n v="0.19302045249857328"/>
    <n v="0"/>
    <n v="0"/>
    <n v="3.8571428571428572"/>
    <n v="13.332142857142859"/>
    <n v="7.1564081335387071"/>
    <n v="4.6439568456768221"/>
    <n v="33.234050542204365"/>
    <n v="12.060253332879972"/>
    <n v="1.6297639639026988"/>
    <n v="1.9305019305019305E-2"/>
  </r>
  <r>
    <s v="51892-45565"/>
    <x v="1"/>
    <s v="Taysom"/>
    <s v="Taysom Hill"/>
    <s v="Hill"/>
    <n v="6.4660003662109302"/>
    <n v="10"/>
    <n v="7300"/>
    <s v="NO@DEN"/>
    <s v="NO"/>
    <s v="DEN"/>
    <m/>
    <m/>
    <m/>
    <x v="29"/>
    <s v="Taysom Hill"/>
    <n v="6.2444444444444445"/>
    <n v="4.3392857142857144"/>
    <n v="9.4852320675105481"/>
    <n v="2.8"/>
    <n v="31.9"/>
    <s v="11.4"/>
    <n v="0"/>
    <n v="0.8"/>
    <n v="0.6"/>
    <n v="7.4"/>
    <n v="12.3"/>
    <n v="21"/>
    <n v="1.23"/>
    <n v="4.4000000000000004"/>
    <n v="23.5"/>
    <s v="5.3"/>
    <n v="0.3"/>
    <n v="22.066824178403763"/>
    <n v="42.233175821596234"/>
    <n v="1"/>
    <n v="2.8"/>
    <n v="22.066824178403763"/>
    <n v="12.927713182538966"/>
    <n v="285.2735738279199"/>
    <n v="0.8"/>
    <n v="38.894444444444439"/>
    <n v="0.45388125720470535"/>
    <n v="0.6"/>
    <n v="0.34041094290352897"/>
    <n v="12.566972566657425"/>
    <n v="4.2779349808586353"/>
    <n v="4.4000000000000004"/>
    <n v="31.133333333333333"/>
    <n v="5.9687143559429376"/>
    <n v="5.3875758209579585"/>
    <n v="32.156901146282827"/>
    <n v="15.354426565830943"/>
    <n v="2.1033461049083484"/>
    <n v="0.10958904109589042"/>
  </r>
  <r>
    <s v="51892-63043"/>
    <x v="2"/>
    <s v="DJ"/>
    <s v="DJ Moore"/>
    <s v="Moore"/>
    <n v="12.3090903542258"/>
    <n v="11"/>
    <n v="7300"/>
    <s v="CAR@MIN"/>
    <s v="CAR"/>
    <s v="MIN"/>
    <m/>
    <m/>
    <m/>
    <x v="30"/>
    <s v="D.J. Moore"/>
    <n v="7.2416666666666663"/>
    <n v="4.299295774647887"/>
    <n v="10.862500000000001"/>
    <n v="9.0909090909090912E-2"/>
    <n v="0"/>
    <s v="0.0"/>
    <n v="0"/>
    <n v="7.2727272727272725"/>
    <n v="4.1818181818181817"/>
    <n v="78.454545454545453"/>
    <n v="18.8"/>
    <n v="74"/>
    <n v="1.7090909090909092"/>
    <n v="9.0909090909090912E-2"/>
    <n v="1.9090909090909092"/>
    <s v="21.0"/>
    <n v="0"/>
    <n v="34.422925394525308"/>
    <n v="22.277074605474699"/>
    <n v="1"/>
    <n v="9.0909090909090912E-2"/>
    <n v="0"/>
    <n v="0"/>
    <n v="0"/>
    <n v="7.2727272727272725"/>
    <n v="30.613131313131316"/>
    <n v="8.1778157798720486"/>
    <n v="4.1818181818181817"/>
    <n v="4.7022440734264279"/>
    <n v="18.472358078982825"/>
    <n v="86.861536299107783"/>
    <n v="9.0909090909090912E-2"/>
    <n v="22.993939393939396"/>
    <n v="8.8074886421223103E-2"/>
    <n v="21.150269111005713"/>
    <n v="1.8628075497301315"/>
    <n v="10.963343475792882"/>
    <n v="1.5018278733962853"/>
    <n v="0.99626400996264008"/>
  </r>
  <r>
    <s v="51892-63519"/>
    <x v="1"/>
    <s v="Daniel"/>
    <s v="Daniel Jones"/>
    <s v="Jones"/>
    <n v="14.6279998779296"/>
    <n v="10"/>
    <n v="7200"/>
    <s v="NYG@CIN"/>
    <s v="NYG"/>
    <s v="CIN"/>
    <m/>
    <m/>
    <m/>
    <x v="31"/>
    <s v="Daniel Jones"/>
    <n v="7.2564102564102564"/>
    <n v="4.9708029197080288"/>
    <n v="11.524886877828054"/>
    <n v="33.4"/>
    <n v="212.2"/>
    <s v="6.4"/>
    <n v="0.8"/>
    <n v="0"/>
    <n v="0"/>
    <n v="0"/>
    <n v="0"/>
    <n v="0"/>
    <n v="0"/>
    <n v="4.9000000000000004"/>
    <n v="38.4"/>
    <s v="7.8"/>
    <n v="0.1"/>
    <n v="29.698157804459687"/>
    <n v="30.901842195540315"/>
    <n v="1"/>
    <n v="33.4"/>
    <n v="29.698157804459687"/>
    <n v="5.8005925533624279"/>
    <n v="172.26691300913112"/>
    <n v="0"/>
    <n v="32.361111111111107"/>
    <n v="0"/>
    <n v="0"/>
    <n v="0"/>
    <n v="0"/>
    <n v="0"/>
    <n v="4.9000000000000004"/>
    <n v="24.258333333333336"/>
    <n v="6.2419385815794239"/>
    <n v="9.0828141197593268"/>
    <n v="56.694367883440094"/>
    <n v="12.560113308709255"/>
    <n v="1.7444601817651741"/>
    <n v="0"/>
  </r>
  <r>
    <s v="51892-30635"/>
    <x v="0"/>
    <s v="Mike"/>
    <s v="Mike Davis"/>
    <s v="Davis"/>
    <n v="12.790000152587799"/>
    <n v="10"/>
    <n v="7200"/>
    <s v="CAR@MIN"/>
    <s v="CAR"/>
    <s v="MIN"/>
    <m/>
    <m/>
    <m/>
    <x v="32"/>
    <s v="Mike Davis"/>
    <n v="7.2416666666666663"/>
    <n v="4.299295774647887"/>
    <n v="10.862500000000001"/>
    <n v="0"/>
    <n v="0"/>
    <n v="0"/>
    <n v="0"/>
    <n v="5.0909090909090908"/>
    <n v="4.4545454545454541"/>
    <n v="27.727272727272727"/>
    <n v="6.2"/>
    <n v="23"/>
    <n v="0.5636363636363636"/>
    <n v="10.090909090909092"/>
    <n v="40.81818181818182"/>
    <s v="4.0"/>
    <n v="0.27272727272727271"/>
    <n v="34.422925394525308"/>
    <n v="22.277074605474699"/>
    <n v="1"/>
    <n v="0"/>
    <n v="0"/>
    <n v="0"/>
    <n v="0"/>
    <n v="5.0909090909090908"/>
    <n v="30.613131313131316"/>
    <n v="5.724471045910434"/>
    <n v="4.4545454545454541"/>
    <n v="5.0089121651716288"/>
    <n v="6.8117947572683342"/>
    <n v="34.11968162633368"/>
    <n v="10.090909090909092"/>
    <n v="22.993939393939396"/>
    <n v="9.7763123927557665"/>
    <n v="4.0286226878106115"/>
    <n v="39.385073908579926"/>
    <n v="9.5777482807640872"/>
    <n v="1.3302428167727898"/>
    <n v="0.70707070707070707"/>
  </r>
  <r>
    <s v="51892-25011"/>
    <x v="3"/>
    <s v="Darren"/>
    <s v="Darren Waller"/>
    <s v="Waller"/>
    <n v="10.9900001525878"/>
    <n v="10"/>
    <n v="7100"/>
    <s v="LV@ATL"/>
    <s v="LV"/>
    <s v="ATL"/>
    <m/>
    <m/>
    <m/>
    <x v="33"/>
    <s v="Darren Waller"/>
    <n v="8.0294117647058822"/>
    <n v="4.3744855967078191"/>
    <n v="11.73046875"/>
    <n v="0"/>
    <n v="0"/>
    <n v="0"/>
    <n v="0"/>
    <n v="8.3000000000000007"/>
    <n v="6"/>
    <n v="51.9"/>
    <n v="8.6999999999999993"/>
    <n v="26"/>
    <n v="0.86999999999999988"/>
    <n v="0"/>
    <n v="0"/>
    <n v="0"/>
    <n v="0"/>
    <n v="36.350562901929251"/>
    <n v="27.949437098070742"/>
    <n v="1"/>
    <n v="0"/>
    <n v="0"/>
    <n v="0"/>
    <n v="0"/>
    <n v="8.3000000000000007"/>
    <n v="31.216666666666665"/>
    <n v="9.6650188602032934"/>
    <n v="6"/>
    <n v="6.9867606218337048"/>
    <n v="8.1429827755405473"/>
    <n v="56.893071400416822"/>
    <n v="0"/>
    <n v="30.805555555555554"/>
    <n v="0"/>
    <n v="0"/>
    <n v="0"/>
    <n v="8.6893071400416826"/>
    <n v="1.223846076062209"/>
    <n v="1.1690140845070425"/>
  </r>
  <r>
    <s v="51892-22038"/>
    <x v="1"/>
    <s v="Kirk"/>
    <s v="Kirk Cousins"/>
    <s v="Cousins"/>
    <n v="17.524000549316401"/>
    <n v="10"/>
    <n v="7100"/>
    <s v="CAR@MIN"/>
    <s v="MIN"/>
    <s v="CAR"/>
    <m/>
    <m/>
    <m/>
    <x v="34"/>
    <s v="Kirk Cousins"/>
    <n v="6.666666666666667"/>
    <n v="4.6223021582733814"/>
    <n v="9.8181818181818183"/>
    <n v="27.5"/>
    <n v="246.1"/>
    <s v="8.9"/>
    <n v="2"/>
    <n v="0"/>
    <n v="0"/>
    <n v="0"/>
    <n v="0"/>
    <n v="0"/>
    <n v="0"/>
    <n v="1.3"/>
    <n v="5.8"/>
    <s v="4.5"/>
    <n v="0"/>
    <n v="25.568405048076922"/>
    <n v="30.231594951923075"/>
    <n v="1"/>
    <n v="27.5"/>
    <n v="25.568405048076922"/>
    <n v="9.3546408335799214"/>
    <n v="239.18324591225138"/>
    <n v="0"/>
    <n v="16.733333333333331"/>
    <n v="0"/>
    <n v="0"/>
    <n v="0"/>
    <n v="0"/>
    <n v="0"/>
    <n v="1.3"/>
    <n v="31.633333333333333"/>
    <n v="1.2423943130927293"/>
    <n v="4.872705057037825"/>
    <n v="6.0538210522419771"/>
    <n v="10.172711941714253"/>
    <n v="1.4327763298189089"/>
    <n v="0"/>
  </r>
  <r>
    <s v="51892-32384"/>
    <x v="2"/>
    <s v="Mike"/>
    <s v="Mike Evans"/>
    <s v="Evans"/>
    <n v="12.072727550159801"/>
    <n v="11"/>
    <n v="7100"/>
    <s v="KC@TB"/>
    <s v="TB"/>
    <s v="KC"/>
    <m/>
    <m/>
    <m/>
    <x v="35"/>
    <s v="Mike Evans"/>
    <n v="6.5368731563421827"/>
    <n v="4.635416666666667"/>
    <n v="10.306976744186047"/>
    <n v="0"/>
    <n v="0"/>
    <n v="0"/>
    <n v="0"/>
    <n v="6.5454545454545459"/>
    <n v="4.0909090909090908"/>
    <n v="51.18181818181818"/>
    <n v="12.5"/>
    <n v="50"/>
    <n v="1.1363636363636365"/>
    <n v="0"/>
    <n v="0"/>
    <n v="0"/>
    <n v="0"/>
    <n v="38.560070921985826"/>
    <n v="25.839929078014183"/>
    <n v="1"/>
    <n v="0"/>
    <n v="0"/>
    <n v="0"/>
    <n v="0"/>
    <n v="6.5454545454545459"/>
    <n v="46.595057720057717"/>
    <n v="5.4167373931745209"/>
    <n v="4.0909090909090908"/>
    <n v="3.3854608707340756"/>
    <n v="13.978435701135234"/>
    <n v="47.323447100265582"/>
    <n v="0"/>
    <n v="26.242424242424239"/>
    <n v="0"/>
    <n v="0"/>
    <n v="0"/>
    <n v="6.7777992554811028"/>
    <n v="0.95461961344804269"/>
    <n v="0.9218950064020488"/>
  </r>
  <r>
    <s v="51892-45859"/>
    <x v="1"/>
    <s v="Derek"/>
    <s v="Derek Carr"/>
    <s v="Carr"/>
    <n v="17.263999938964801"/>
    <n v="10"/>
    <n v="7100"/>
    <s v="LV@ATL"/>
    <s v="LV"/>
    <s v="ATL"/>
    <m/>
    <m/>
    <m/>
    <x v="36"/>
    <s v="Derek Carr"/>
    <n v="8.0294117647058822"/>
    <n v="4.3744855967078191"/>
    <n v="11.73046875"/>
    <n v="31.4"/>
    <n v="243.1"/>
    <s v="7.7"/>
    <n v="1.9"/>
    <n v="0"/>
    <n v="0"/>
    <n v="0"/>
    <n v="0"/>
    <n v="0"/>
    <n v="0"/>
    <n v="3"/>
    <n v="12.4"/>
    <s v="4.1"/>
    <n v="0"/>
    <n v="36.350562901929251"/>
    <n v="27.949437098070742"/>
    <n v="1"/>
    <n v="31.4"/>
    <n v="36.350562901929251"/>
    <n v="8.9737307719450321"/>
    <n v="326.20016489056604"/>
    <n v="0"/>
    <n v="31.216666666666665"/>
    <n v="0"/>
    <n v="0"/>
    <n v="0"/>
    <n v="0"/>
    <n v="0"/>
    <n v="3"/>
    <n v="30.805555555555554"/>
    <n v="2.7218568138788459"/>
    <n v="4.2015557122113165"/>
    <n v="11.436033044173959"/>
    <n v="14.191609900040039"/>
    <n v="1.9988182957802871"/>
    <n v="0"/>
  </r>
  <r>
    <s v="51892-28744"/>
    <x v="0"/>
    <s v="Raheem"/>
    <s v="Raheem Mostert"/>
    <s v="Mostert"/>
    <n v="15.699999809265099"/>
    <n v="4"/>
    <n v="7000"/>
    <s v="SF@LAR"/>
    <s v="SF"/>
    <s v="LAR"/>
    <s v="Q"/>
    <s v="Ankle"/>
    <m/>
    <x v="37"/>
    <s v="Raheem Mostert"/>
    <n v="5.5567867036011078"/>
    <n v="3.9353448275862069"/>
    <n v="8.8370044052863435"/>
    <n v="0"/>
    <n v="0"/>
    <n v="0"/>
    <n v="0"/>
    <n v="3"/>
    <n v="2.75"/>
    <n v="37.5"/>
    <n v="13.6"/>
    <n v="76"/>
    <n v="3.4"/>
    <n v="12.75"/>
    <n v="75.75"/>
    <s v="5.9"/>
    <n v="0.25"/>
    <n v="38.59375609756097"/>
    <n v="25.406243902439027"/>
    <n v="1"/>
    <n v="0"/>
    <n v="0"/>
    <n v="0"/>
    <n v="0"/>
    <n v="3"/>
    <n v="33.433333333333337"/>
    <n v="3.4630489020742643"/>
    <n v="2.75"/>
    <n v="3.1744614935680753"/>
    <n v="11.457165143762822"/>
    <n v="36.370329574325417"/>
    <n v="12.75"/>
    <n v="30.416666666666668"/>
    <n v="10.649740594721017"/>
    <n v="5.4391881657999699"/>
    <n v="57.92594301164609"/>
    <n v="10.804627258597151"/>
    <n v="1.5435181797995929"/>
    <n v="0.42857142857142855"/>
  </r>
  <r>
    <s v="51892-24849"/>
    <x v="1"/>
    <s v="Jameis"/>
    <s v="Jameis Winston"/>
    <s v="Winston"/>
    <n v="1.25"/>
    <n v="2"/>
    <n v="7000"/>
    <s v="NO@DEN"/>
    <s v="NO"/>
    <s v="DEN"/>
    <m/>
    <m/>
    <m/>
    <x v="38"/>
    <s v="Jameis Winston"/>
    <n v="6.2444444444444445"/>
    <n v="4.3392857142857144"/>
    <n v="9.4852320675105481"/>
    <n v="5.5"/>
    <n v="37.5"/>
    <s v="6.8"/>
    <n v="0"/>
    <n v="0"/>
    <n v="0"/>
    <n v="0"/>
    <n v="0"/>
    <n v="0"/>
    <n v="0"/>
    <n v="3.5"/>
    <n v="-2.5"/>
    <s v="-0.7"/>
    <n v="0"/>
    <n v="22.066824178403763"/>
    <n v="42.233175821596234"/>
    <n v="1"/>
    <n v="5.5"/>
    <n v="22.066824178403763"/>
    <n v="6.5245828819311242"/>
    <n v="143.97682329299704"/>
    <n v="0"/>
    <n v="38.894444444444439"/>
    <n v="0"/>
    <n v="0"/>
    <n v="0"/>
    <n v="0"/>
    <n v="0"/>
    <n v="3.5"/>
    <n v="31.133333333333333"/>
    <n v="4.7478409649546087"/>
    <n v="-0.71156661786237196"/>
    <n v="-3.3784051375811712"/>
    <n v="5.4212324179617646"/>
    <n v="0.77446177399453775"/>
    <n v="0"/>
  </r>
  <r>
    <s v="51892-61798"/>
    <x v="1"/>
    <s v="Gardner"/>
    <s v="Gardner Minshew II"/>
    <s v="Minshew II"/>
    <n v="19.414284842354899"/>
    <n v="7"/>
    <n v="7000"/>
    <s v="CLE@JAC"/>
    <s v="JAC"/>
    <s v="CLE"/>
    <s v="Q"/>
    <s v="Thumb"/>
    <m/>
    <x v="39"/>
    <s v="Gardner Minshew II"/>
    <n v="6.6106666666666669"/>
    <n v="4.0076335877862599"/>
    <n v="9.995967741935484"/>
    <n v="38.142857142857146"/>
    <n v="265"/>
    <s v="6.9"/>
    <n v="1.8571428571428572"/>
    <n v="0"/>
    <n v="0.14285714285714285"/>
    <n v="0"/>
    <n v="0"/>
    <n v="0"/>
    <n v="0"/>
    <n v="3.5714285714285716"/>
    <n v="17.428571428571427"/>
    <s v="4.9"/>
    <n v="0.14285714285714285"/>
    <n v="41.382726041666672"/>
    <n v="16.817273958333331"/>
    <n v="0"/>
    <n v="0"/>
    <n v="0"/>
    <n v="6.5466289881516762"/>
    <n v="0"/>
    <n v="0"/>
    <n v="25.349603174603171"/>
    <n v="0"/>
    <n v="0"/>
    <n v="0"/>
    <n v="0"/>
    <n v="0"/>
    <n v="0"/>
    <n v="18.675000000000001"/>
    <n v="0"/>
    <n v="4.6002704726565558"/>
    <n v="0"/>
    <n v="0"/>
    <n v="0"/>
    <n v="0"/>
  </r>
  <r>
    <s v="51892-33259"/>
    <x v="1"/>
    <s v="Teddy"/>
    <s v="Teddy Bridgewater"/>
    <s v="Bridgewater"/>
    <n v="18.467999267578101"/>
    <n v="10"/>
    <n v="7000"/>
    <s v="CAR@MIN"/>
    <s v="CAR"/>
    <s v="MIN"/>
    <m/>
    <m/>
    <m/>
    <x v="40"/>
    <s v="Teddy Bridgewater"/>
    <n v="7.2416666666666663"/>
    <n v="4.299295774647887"/>
    <n v="10.862500000000001"/>
    <n v="33"/>
    <n v="255.2"/>
    <s v="7.7"/>
    <n v="1.3"/>
    <n v="0"/>
    <n v="0"/>
    <n v="0"/>
    <n v="0"/>
    <n v="0"/>
    <n v="0"/>
    <n v="3.5"/>
    <n v="19.600000000000001"/>
    <s v="5.6"/>
    <n v="0.3"/>
    <n v="34.422925394525308"/>
    <n v="22.277074605474699"/>
    <n v="1"/>
    <n v="33"/>
    <n v="34.422925394525308"/>
    <n v="7.4507166360471579"/>
    <n v="256.47546289839988"/>
    <n v="0"/>
    <n v="30.613131313131316"/>
    <n v="0"/>
    <n v="0"/>
    <n v="0"/>
    <n v="0"/>
    <n v="0"/>
    <n v="3.5"/>
    <n v="22.993939393939396"/>
    <n v="3.3908831272170894"/>
    <n v="5.6400717629348565"/>
    <n v="19.12482417722935"/>
    <n v="12.17150093365893"/>
    <n v="1.7387858476655613"/>
    <n v="0"/>
  </r>
  <r>
    <s v="51892-38435"/>
    <x v="1"/>
    <s v="Jared"/>
    <s v="Jared Goff"/>
    <s v="Goff"/>
    <n v="18.132000732421801"/>
    <n v="10"/>
    <n v="7000"/>
    <s v="SF@LAR"/>
    <s v="LAR"/>
    <s v="SF"/>
    <m/>
    <m/>
    <m/>
    <x v="41"/>
    <s v="Jared Goff"/>
    <n v="6.6528662420382165"/>
    <n v="3.9483394833948338"/>
    <n v="10.240196078431373"/>
    <n v="37.200000000000003"/>
    <n v="282.3"/>
    <s v="7.6"/>
    <n v="1.6"/>
    <n v="0"/>
    <n v="0"/>
    <n v="0"/>
    <n v="0"/>
    <n v="0"/>
    <n v="0"/>
    <n v="3"/>
    <n v="4.4000000000000004"/>
    <s v="1.5"/>
    <n v="0.2"/>
    <n v="31.887960379464282"/>
    <n v="34.912039620535715"/>
    <n v="1"/>
    <n v="37.200000000000003"/>
    <n v="31.887960379464282"/>
    <n v="7.338730928977113"/>
    <n v="234.01716109877128"/>
    <n v="0"/>
    <n v="36.063888888888883"/>
    <n v="0"/>
    <n v="0"/>
    <n v="0"/>
    <n v="0"/>
    <n v="0"/>
    <n v="3"/>
    <n v="31.261111111111116"/>
    <n v="3.3503645628379748"/>
    <n v="1.3874106530230748"/>
    <n v="4.6483314859924034"/>
    <n v="9.8255195925500907"/>
    <n v="1.4036456560785844"/>
    <n v="0"/>
  </r>
  <r>
    <s v="51892-85671"/>
    <x v="2"/>
    <s v="Justin"/>
    <s v="Justin Jefferson"/>
    <s v="Jefferson"/>
    <n v="13.3300003051757"/>
    <n v="10"/>
    <n v="7000"/>
    <s v="CAR@MIN"/>
    <s v="MIN"/>
    <s v="CAR"/>
    <m/>
    <m/>
    <m/>
    <x v="42"/>
    <s v="Justin Jefferson"/>
    <n v="6.666666666666667"/>
    <n v="4.6223021582733814"/>
    <n v="9.8181818181818183"/>
    <n v="0"/>
    <n v="0"/>
    <n v="0"/>
    <n v="0"/>
    <n v="5.9"/>
    <n v="4.5"/>
    <n v="84.8"/>
    <n v="18.8"/>
    <n v="71"/>
    <n v="1.8800000000000001"/>
    <n v="0"/>
    <n v="0"/>
    <n v="0"/>
    <n v="0"/>
    <n v="25.568405048076922"/>
    <n v="30.231594951923075"/>
    <n v="1"/>
    <n v="0"/>
    <n v="0"/>
    <n v="0"/>
    <n v="0"/>
    <n v="5.9"/>
    <n v="16.733333333333331"/>
    <n v="9.0151547679474433"/>
    <n v="4.5"/>
    <n v="6.8759655009768634"/>
    <n v="18.084502730038853"/>
    <n v="124.34841687406906"/>
    <n v="0"/>
    <n v="31.633333333333333"/>
    <n v="0"/>
    <n v="0"/>
    <n v="0"/>
    <n v="14.684841687406905"/>
    <n v="2.0978345267724152"/>
    <n v="0.84285714285714286"/>
  </r>
  <r>
    <s v="51892-41535"/>
    <x v="1"/>
    <s v="Baker"/>
    <s v="Baker Mayfield"/>
    <s v="Mayfield"/>
    <n v="13.25"/>
    <n v="10"/>
    <n v="6900"/>
    <s v="CLE@JAC"/>
    <s v="CLE"/>
    <s v="JAC"/>
    <m/>
    <m/>
    <m/>
    <x v="43"/>
    <s v="Baker Mayfield"/>
    <n v="8.1091954022988499"/>
    <n v="4.3177257525083608"/>
    <n v="11.565573770491802"/>
    <n v="26.5"/>
    <n v="185"/>
    <s v="7.0"/>
    <n v="1.5"/>
    <n v="0"/>
    <n v="0"/>
    <n v="0"/>
    <n v="0"/>
    <n v="0"/>
    <n v="0"/>
    <n v="2.8"/>
    <n v="7.5"/>
    <s v="2.7"/>
    <n v="0"/>
    <n v="23.877120016750432"/>
    <n v="34.522879983249567"/>
    <n v="1"/>
    <n v="26.5"/>
    <n v="23.877120016750432"/>
    <n v="8.2389977848452478"/>
    <n v="196.72353892649093"/>
    <n v="0"/>
    <n v="24.698809523809526"/>
    <n v="0"/>
    <n v="0"/>
    <n v="0"/>
    <n v="0"/>
    <n v="0"/>
    <n v="2.8"/>
    <n v="38.499999999999993"/>
    <n v="2.5107549078726961"/>
    <n v="2.730977342728568"/>
    <n v="6.8568147665448862"/>
    <n v="8.554623033714126"/>
    <n v="1.2398004396687139"/>
    <n v="0"/>
  </r>
  <r>
    <s v="51892-40669"/>
    <x v="2"/>
    <s v="Tyler"/>
    <s v="Tyler Boyd"/>
    <s v="Boyd"/>
    <n v="12.7940002441406"/>
    <n v="10"/>
    <n v="6900"/>
    <s v="NYG@CIN"/>
    <s v="CIN"/>
    <s v="NYG"/>
    <m/>
    <m/>
    <m/>
    <x v="44"/>
    <s v="Tyler Boyd"/>
    <n v="7.1187845303867405"/>
    <n v="3.9568627450980394"/>
    <n v="10.433198380566802"/>
    <n v="0.1"/>
    <n v="1.6"/>
    <s v="16.0"/>
    <n v="0"/>
    <n v="8.6999999999999993"/>
    <n v="6.9"/>
    <n v="71"/>
    <n v="10.3"/>
    <n v="25"/>
    <n v="1.03"/>
    <n v="0.4"/>
    <n v="3.8"/>
    <s v="9.5"/>
    <n v="0"/>
    <n v="45.734426229508195"/>
    <n v="19.265573770491805"/>
    <n v="1"/>
    <n v="0.1"/>
    <n v="0"/>
    <n v="16.817331835649298"/>
    <n v="0"/>
    <n v="8.6999999999999993"/>
    <n v="34.544444444444437"/>
    <n v="11.518190973851697"/>
    <n v="6.9"/>
    <n v="9.1351169792616922"/>
    <n v="10.665966305067831"/>
    <n v="97.434849893658239"/>
    <n v="0.4"/>
    <n v="10.45"/>
    <n v="0.73743823044944723"/>
    <n v="8.8059024488272613"/>
    <n v="6.4938091193736298"/>
    <n v="13.842865901303188"/>
    <n v="2.0062124494642299"/>
    <n v="1.2608695652173911"/>
  </r>
  <r>
    <s v="51892-30447"/>
    <x v="0"/>
    <s v="Todd"/>
    <s v="Todd Gurley II"/>
    <s v="Gurley II"/>
    <n v="13.1199996948242"/>
    <n v="10"/>
    <n v="6900"/>
    <s v="LV@ATL"/>
    <s v="ATL"/>
    <s v="LV"/>
    <s v="O"/>
    <s v="Knee"/>
    <m/>
    <x v="45"/>
    <s v="Todd Gurley"/>
    <n v="7.162303664921466"/>
    <n v="4.4000000000000004"/>
    <n v="11.305785123966942"/>
    <n v="0"/>
    <n v="0"/>
    <n v="0"/>
    <n v="0"/>
    <n v="0"/>
    <n v="1.6"/>
    <n v="8.1999999999999993"/>
    <n v="5.0999999999999996"/>
    <n v="14"/>
    <n v="0.51"/>
    <n v="16.7"/>
    <n v="61"/>
    <s v="3.7"/>
    <n v="0.9"/>
    <n v="43.361062500000003"/>
    <n v="22.938937499999998"/>
    <n v="0"/>
    <n v="0"/>
    <n v="0"/>
    <n v="0"/>
    <n v="0"/>
    <n v="0"/>
    <n v="30.50555555555556"/>
    <n v="0"/>
    <n v="0"/>
    <n v="0"/>
    <n v="4.9245344095365997"/>
    <n v="0"/>
    <n v="0"/>
    <n v="11.191666666666666"/>
    <n v="0"/>
    <n v="3.8137628111273796"/>
    <n v="0"/>
    <n v="0"/>
    <n v="0"/>
    <n v="0"/>
  </r>
  <r>
    <s v="51892-28900"/>
    <x v="0"/>
    <s v="Melvin"/>
    <s v="Melvin Gordon III"/>
    <s v="Gordon III"/>
    <n v="10.5"/>
    <n v="10"/>
    <n v="6800"/>
    <s v="NO@DEN"/>
    <s v="DEN"/>
    <s v="NO"/>
    <m/>
    <m/>
    <m/>
    <x v="46"/>
    <s v="Melvin Gordon"/>
    <n v="6.4378531073446323"/>
    <n v="3.3468468468468466"/>
    <n v="10.128888888888889"/>
    <n v="0"/>
    <n v="0"/>
    <n v="0"/>
    <n v="0"/>
    <n v="3.2222222222222223"/>
    <n v="2.2222222222222223"/>
    <n v="9.6666666666666661"/>
    <n v="4.4000000000000004"/>
    <n v="16"/>
    <n v="0.48888888888888893"/>
    <n v="13.555555555555555"/>
    <n v="58.111111111111114"/>
    <s v="4.3"/>
    <n v="0.66666666666666663"/>
    <n v="47.206086964285717"/>
    <n v="16.693913035714282"/>
    <n v="1"/>
    <n v="0"/>
    <n v="0"/>
    <n v="0"/>
    <n v="0"/>
    <n v="3.2222222222222223"/>
    <n v="37.804761904761904"/>
    <n v="4.0235275869127101"/>
    <n v="2.2222222222222223"/>
    <n v="2.7748466116639383"/>
    <n v="4.7422734938013917"/>
    <n v="13.159081535858498"/>
    <n v="13.555555555555555"/>
    <n v="26.684126984126983"/>
    <n v="8.4805197385640341"/>
    <n v="3.3713479218603668"/>
    <n v="28.590782596903676"/>
    <n v="5.2860975243873281"/>
    <n v="0.77736728299813651"/>
    <n v="0.47385620915032683"/>
  </r>
  <r>
    <s v="51892-90572"/>
    <x v="1"/>
    <s v="Tua"/>
    <s v="Tua Tagovailoa"/>
    <s v="Tagovailoa"/>
    <n v="8.4633331298828107"/>
    <n v="6"/>
    <n v="6800"/>
    <s v="MIA@NYJ"/>
    <s v="MIA"/>
    <s v="NYJ"/>
    <s v="D"/>
    <s v="Thumb"/>
    <m/>
    <x v="47"/>
    <s v="Tua Tagovailoa"/>
    <n v="7.8130081300813012"/>
    <n v="3.8122866894197953"/>
    <n v="10.717472118959108"/>
    <n v="19.399999999999999"/>
    <n v="120.4"/>
    <s v="6.2"/>
    <n v="1.2"/>
    <n v="0"/>
    <n v="0"/>
    <n v="0"/>
    <n v="0"/>
    <n v="0"/>
    <n v="0"/>
    <n v="3"/>
    <n v="6.8"/>
    <s v="2.3"/>
    <n v="0"/>
    <n v="30.064007812499998"/>
    <n v="24.735992187499999"/>
    <n v="0"/>
    <n v="0"/>
    <n v="0"/>
    <n v="5.9868594420602763"/>
    <n v="0"/>
    <n v="0"/>
    <n v="22.250793650793646"/>
    <n v="0"/>
    <n v="0"/>
    <n v="0"/>
    <n v="0"/>
    <n v="0"/>
    <n v="0"/>
    <n v="13.332142857142859"/>
    <n v="0"/>
    <n v="2.0540578355878254"/>
    <n v="0"/>
    <n v="0"/>
    <n v="0"/>
    <n v="0"/>
  </r>
  <r>
    <s v="51892-7968"/>
    <x v="1"/>
    <s v="Philip"/>
    <s v="Philip Rivers"/>
    <s v="Rivers"/>
    <n v="15.502000427245999"/>
    <n v="10"/>
    <n v="6800"/>
    <s v="TEN@IND"/>
    <s v="IND"/>
    <s v="TEN"/>
    <s v="Q"/>
    <s v="Toe"/>
    <m/>
    <x v="48"/>
    <s v="Philip Rivers"/>
    <n v="6.7696202531645566"/>
    <n v="4.4343065693430654"/>
    <n v="10.090566037735849"/>
    <n v="34.9"/>
    <n v="268.3"/>
    <s v="7.7"/>
    <n v="1.4"/>
    <n v="0"/>
    <n v="0"/>
    <n v="0"/>
    <n v="0"/>
    <n v="0"/>
    <n v="0"/>
    <n v="1.3"/>
    <n v="-0.3"/>
    <s v="-0.2"/>
    <n v="0"/>
    <n v="35.550988614341087"/>
    <n v="29.149011385658916"/>
    <n v="1"/>
    <n v="34.9"/>
    <n v="35.550988614341087"/>
    <n v="7.1928777967947868"/>
    <n v="255.71391665819826"/>
    <n v="0"/>
    <n v="34.320238095238096"/>
    <n v="0"/>
    <n v="0"/>
    <n v="0"/>
    <n v="0"/>
    <n v="0"/>
    <n v="1.3"/>
    <n v="14.171428571428571"/>
    <n v="2.6739516492892754"/>
    <n v="-0.20775667674813778"/>
    <n v="-0.55553130844154186"/>
    <n v="10.173003535483776"/>
    <n v="1.4960299316887906"/>
    <n v="0"/>
  </r>
  <r>
    <s v="51892-29685"/>
    <x v="2"/>
    <s v="Robert"/>
    <s v="Robert Woods"/>
    <s v="Woods"/>
    <n v="13.760000610351501"/>
    <n v="10"/>
    <n v="6800"/>
    <s v="SF@LAR"/>
    <s v="LAR"/>
    <s v="SF"/>
    <m/>
    <m/>
    <m/>
    <x v="49"/>
    <s v="Robert Woods"/>
    <n v="6.6528662420382165"/>
    <n v="3.9483394833948338"/>
    <n v="10.240196078431373"/>
    <n v="0"/>
    <n v="0"/>
    <n v="0"/>
    <n v="0"/>
    <n v="7.5"/>
    <n v="5.4"/>
    <n v="59.9"/>
    <n v="11.1"/>
    <n v="56"/>
    <n v="1.1099999999999999"/>
    <n v="1.9"/>
    <n v="10.7"/>
    <s v="5.6"/>
    <n v="0.2"/>
    <n v="31.887960379464282"/>
    <n v="34.912039620535715"/>
    <n v="1"/>
    <n v="0"/>
    <n v="0"/>
    <n v="0"/>
    <n v="0"/>
    <n v="7.5"/>
    <n v="36.063888888888883"/>
    <n v="6.6315561137297685"/>
    <n v="5.4"/>
    <n v="4.7747204018854337"/>
    <n v="12.238363689961631"/>
    <n v="58.434764796153694"/>
    <n v="1.9"/>
    <n v="31.261111111111116"/>
    <n v="2.1218975564640505"/>
    <n v="5.1796664379528128"/>
    <n v="10.990721557990925"/>
    <n v="9.6425486354144621"/>
    <n v="1.4180218581491857"/>
    <n v="1.1029411764705883"/>
  </r>
  <r>
    <s v="51892-79970"/>
    <x v="2"/>
    <s v="Cooper"/>
    <s v="Cooper Kupp"/>
    <s v="Kupp"/>
    <n v="11.75"/>
    <n v="10"/>
    <n v="6700"/>
    <s v="SF@LAR"/>
    <s v="LAR"/>
    <s v="SF"/>
    <m/>
    <m/>
    <m/>
    <x v="50"/>
    <s v="Cooper Kupp"/>
    <n v="6.6528662420382165"/>
    <n v="3.9483394833948338"/>
    <n v="10.240196078431373"/>
    <n v="0"/>
    <n v="0"/>
    <n v="0"/>
    <n v="0"/>
    <n v="9.1"/>
    <n v="6.4"/>
    <n v="72.2"/>
    <n v="11.3"/>
    <n v="55"/>
    <n v="1.1300000000000001"/>
    <n v="0.4"/>
    <n v="3.3"/>
    <s v="8.3"/>
    <n v="0"/>
    <n v="31.887960379464282"/>
    <n v="34.912039620535715"/>
    <n v="1"/>
    <n v="0"/>
    <n v="0"/>
    <n v="0"/>
    <n v="0"/>
    <n v="9.1"/>
    <n v="36.063888888888883"/>
    <n v="8.0462880846587836"/>
    <n v="6.4"/>
    <n v="5.6589278837160677"/>
    <n v="11.54526747993731"/>
    <n v="65.333836067177586"/>
    <n v="0.4"/>
    <n v="31.261111111111116"/>
    <n v="0.44671527504506331"/>
    <n v="7.6770056133943481"/>
    <n v="3.4294356741099512"/>
    <n v="10.076327174128753"/>
    <n v="1.5039294289744407"/>
    <n v="1.3582089552238805"/>
  </r>
  <r>
    <s v="51892-64051"/>
    <x v="1"/>
    <s v="Drew"/>
    <s v="Drew Lock"/>
    <s v="Lock"/>
    <n v="13.310000419616699"/>
    <n v="8"/>
    <n v="6700"/>
    <s v="NO@DEN"/>
    <s v="DEN"/>
    <s v="NO"/>
    <s v="IR"/>
    <s v="Undisclosed"/>
    <m/>
    <x v="51"/>
    <s v="Drew Lock"/>
    <n v="6.4378531073446323"/>
    <n v="3.3468468468468466"/>
    <n v="10.128888888888889"/>
    <n v="33.5"/>
    <n v="220.875"/>
    <s v="6.6"/>
    <n v="0.875"/>
    <n v="0"/>
    <n v="0"/>
    <n v="0"/>
    <n v="0"/>
    <n v="0"/>
    <n v="0"/>
    <n v="3"/>
    <n v="11"/>
    <s v="3.7"/>
    <n v="0.25"/>
    <n v="47.206086964285717"/>
    <n v="16.693913035714282"/>
    <n v="0"/>
    <n v="0"/>
    <n v="0"/>
    <n v="6.819434528012696"/>
    <n v="0"/>
    <n v="0"/>
    <n v="37.804761904761904"/>
    <n v="0"/>
    <n v="0"/>
    <n v="0"/>
    <n v="0"/>
    <n v="0"/>
    <n v="0"/>
    <n v="26.684126984126983"/>
    <n v="0"/>
    <n v="2.9009272816007807"/>
    <n v="0"/>
    <n v="0"/>
    <n v="0"/>
    <n v="0"/>
  </r>
  <r>
    <s v="51892-85741"/>
    <x v="0"/>
    <s v="Clyde"/>
    <s v="Clyde Edwards-Helaire"/>
    <s v="Edwards-Helaire"/>
    <n v="13.319999694824199"/>
    <n v="10"/>
    <n v="6700"/>
    <s v="KC@TB"/>
    <s v="KC"/>
    <s v="TB"/>
    <m/>
    <m/>
    <m/>
    <x v="52"/>
    <s v="Clyde Edwards-Helaire"/>
    <n v="6.4359605911330053"/>
    <n v="3.1992031872509958"/>
    <n v="9.2989323843416365"/>
    <n v="0"/>
    <n v="0"/>
    <n v="0"/>
    <n v="0"/>
    <n v="4.5"/>
    <n v="2.9"/>
    <n v="23.2"/>
    <n v="8"/>
    <n v="24"/>
    <n v="0.8"/>
    <n v="14"/>
    <n v="65.5"/>
    <s v="4.7"/>
    <n v="0.4"/>
    <n v="41.306763525390622"/>
    <n v="23.293236474609373"/>
    <n v="1"/>
    <n v="0"/>
    <n v="0"/>
    <n v="0"/>
    <n v="0"/>
    <n v="4.5"/>
    <n v="39.469047619047622"/>
    <n v="4.7095242241049808"/>
    <n v="2.9"/>
    <n v="3.0350267222009872"/>
    <n v="6.7395089080957771"/>
    <n v="20.45458963058228"/>
    <n v="14"/>
    <n v="30.030158730158725"/>
    <n v="10.859260304775871"/>
    <n v="3.522402337939603"/>
    <n v="38.250683885837255"/>
    <n v="7.320527351641954"/>
    <n v="1.0926160226331274"/>
    <n v="0.67164179104477606"/>
  </r>
  <r>
    <s v="51892-45229"/>
    <x v="0"/>
    <s v="Kareem"/>
    <s v="Kareem Hunt"/>
    <s v="Hunt"/>
    <n v="13.85"/>
    <n v="10"/>
    <n v="6600"/>
    <s v="CLE@JAC"/>
    <s v="CLE"/>
    <s v="JAC"/>
    <m/>
    <m/>
    <m/>
    <x v="53"/>
    <s v="Kareem Hunt"/>
    <n v="8.1091954022988499"/>
    <n v="4.3177257525083608"/>
    <n v="11.565573770491802"/>
    <n v="0"/>
    <n v="0"/>
    <n v="0"/>
    <n v="0"/>
    <n v="3"/>
    <n v="2.2000000000000002"/>
    <n v="15.1"/>
    <n v="6.9"/>
    <n v="13"/>
    <n v="0.69000000000000006"/>
    <n v="14.7"/>
    <n v="64.400000000000006"/>
    <s v="4.4"/>
    <n v="0.4"/>
    <n v="23.877120016750432"/>
    <n v="34.522879983249567"/>
    <n v="1"/>
    <n v="0"/>
    <n v="0"/>
    <n v="0"/>
    <n v="0"/>
    <n v="3"/>
    <n v="24.698809523809526"/>
    <n v="2.9001948446624133"/>
    <n v="2.2000000000000002"/>
    <n v="2.1268095527524364"/>
    <n v="5.8128264332326083"/>
    <n v="12.362774786690984"/>
    <n v="14.7"/>
    <n v="38.499999999999993"/>
    <n v="13.181463266331654"/>
    <n v="4.4504815955576662"/>
    <n v="58.663859669328467"/>
    <n v="8.2026634456019458"/>
    <n v="1.2428277947881736"/>
    <n v="0.45454545454545459"/>
  </r>
  <r>
    <s v="51892-54604"/>
    <x v="1"/>
    <s v="Jimmy"/>
    <s v="Jimmy Garoppolo"/>
    <s v="Garoppolo"/>
    <n v="11.5566660563151"/>
    <n v="6"/>
    <n v="6600"/>
    <s v="SF@LAR"/>
    <s v="SF"/>
    <s v="LAR"/>
    <s v="IR"/>
    <s v="Ankle"/>
    <m/>
    <x v="54"/>
    <s v="Jimmy Garoppolo"/>
    <n v="5.5567867036011078"/>
    <n v="3.9353448275862069"/>
    <n v="8.8370044052863435"/>
    <n v="23.333333333333332"/>
    <n v="182.66666666666666"/>
    <s v="7.8"/>
    <n v="1.1666666666666667"/>
    <n v="0"/>
    <n v="0"/>
    <n v="0"/>
    <n v="0"/>
    <n v="0"/>
    <n v="0"/>
    <n v="1.6666666666666667"/>
    <n v="4.166666666666667"/>
    <s v="2.5"/>
    <n v="0"/>
    <n v="38.59375609756097"/>
    <n v="25.406243902439027"/>
    <n v="0"/>
    <n v="0"/>
    <n v="0"/>
    <n v="8.1152400116946062"/>
    <n v="0"/>
    <n v="0"/>
    <n v="33.433333333333337"/>
    <n v="0"/>
    <n v="0"/>
    <n v="0"/>
    <n v="0"/>
    <n v="0"/>
    <n v="0"/>
    <n v="30.416666666666668"/>
    <n v="0"/>
    <n v="2.3047407482203264"/>
    <n v="0"/>
    <n v="0"/>
    <n v="0"/>
    <n v="0"/>
  </r>
  <r>
    <s v="51892-41562"/>
    <x v="1"/>
    <s v="Nick"/>
    <s v="Nick Mullens"/>
    <s v="Mullens"/>
    <n v="9.9571424211774495"/>
    <n v="7"/>
    <n v="6600"/>
    <s v="SF@LAR"/>
    <s v="SF"/>
    <s v="LAR"/>
    <m/>
    <m/>
    <m/>
    <x v="55"/>
    <s v="Nick Mullens"/>
    <n v="5.5567867036011078"/>
    <n v="3.9353448275862069"/>
    <n v="8.8370044052863435"/>
    <n v="28.5"/>
    <n v="231.66666666666666"/>
    <s v="8.1"/>
    <n v="1"/>
    <n v="0"/>
    <n v="0"/>
    <n v="0"/>
    <n v="0"/>
    <n v="0"/>
    <n v="0"/>
    <n v="1.3333333333333333"/>
    <n v="0.16666666666666666"/>
    <s v="0.1"/>
    <n v="0"/>
    <n v="38.59375609756097"/>
    <n v="25.406243902439027"/>
    <n v="1"/>
    <n v="28.5"/>
    <n v="38.59375609756097"/>
    <n v="6.5329197934566219"/>
    <n v="252.12991311359326"/>
    <n v="0"/>
    <n v="33.433333333333337"/>
    <n v="0"/>
    <n v="0"/>
    <n v="0"/>
    <n v="0"/>
    <n v="0"/>
    <n v="1.3333333333333333"/>
    <n v="30.416666666666668"/>
    <n v="1.1136983628466421"/>
    <n v="9.2189629928813049E-2"/>
    <n v="0.1026714399231569"/>
    <n v="10.095463668536047"/>
    <n v="1.5296157073539465"/>
    <n v="0"/>
  </r>
  <r>
    <s v="51892-85798"/>
    <x v="2"/>
    <s v="Brandon"/>
    <s v="Brandon Aiyuk"/>
    <s v="Aiyuk"/>
    <n v="12.274999618530201"/>
    <n v="8"/>
    <n v="6600"/>
    <s v="SF@LAR"/>
    <s v="SF"/>
    <s v="LAR"/>
    <s v="IR"/>
    <s v="Undisclosed"/>
    <m/>
    <x v="56"/>
    <s v="Brandon Aiyuk"/>
    <n v="5.5567867036011078"/>
    <n v="3.9353448275862069"/>
    <n v="8.8370044052863435"/>
    <n v="0"/>
    <n v="0"/>
    <n v="0"/>
    <n v="0"/>
    <n v="0"/>
    <n v="4.375"/>
    <n v="55.75"/>
    <n v="12.7"/>
    <n v="35"/>
    <n v="1.5874999999999999"/>
    <n v="0.625"/>
    <n v="7.625"/>
    <s v="12.2"/>
    <n v="0.25"/>
    <n v="38.59375609756097"/>
    <n v="25.406243902439027"/>
    <n v="0"/>
    <n v="0"/>
    <n v="0"/>
    <n v="0"/>
    <n v="0"/>
    <n v="0"/>
    <n v="33.433333333333337"/>
    <n v="0"/>
    <n v="0"/>
    <n v="0"/>
    <n v="12.397816004459331"/>
    <n v="0"/>
    <n v="0"/>
    <n v="30.416666666666668"/>
    <n v="0"/>
    <n v="11.247134851315192"/>
    <n v="0"/>
    <n v="0"/>
    <n v="0"/>
    <n v="0"/>
  </r>
  <r>
    <s v="51892-63589"/>
    <x v="1"/>
    <s v="Sam"/>
    <s v="Sam Darnold"/>
    <s v="Darnold"/>
    <n v="9.6571426391601491"/>
    <n v="7"/>
    <n v="6500"/>
    <s v="MIA@NYJ"/>
    <s v="NYJ"/>
    <s v="MIA"/>
    <m/>
    <m/>
    <m/>
    <x v="57"/>
    <s v="Sam Darnold"/>
    <n v="6.8826815642458099"/>
    <n v="4.8447653429602884"/>
    <n v="11"/>
    <n v="31.833333333333332"/>
    <n v="174.16666666666666"/>
    <s v="5.5"/>
    <n v="0.5"/>
    <n v="0"/>
    <n v="0"/>
    <n v="0"/>
    <n v="0"/>
    <n v="0"/>
    <n v="0"/>
    <n v="3"/>
    <n v="23"/>
    <s v="7.7"/>
    <n v="0.16666666666666666"/>
    <n v="33.084421122994655"/>
    <n v="20.915578877005348"/>
    <n v="0"/>
    <n v="0"/>
    <n v="0"/>
    <n v="5.2183274543237994"/>
    <n v="0"/>
    <n v="0"/>
    <n v="40.376190476190473"/>
    <n v="0"/>
    <n v="0"/>
    <n v="0"/>
    <n v="0"/>
    <n v="0"/>
    <n v="0"/>
    <n v="16.207142857142856"/>
    <n v="0"/>
    <n v="8.7390203550908865"/>
    <n v="0"/>
    <n v="0"/>
    <n v="0"/>
    <n v="0"/>
  </r>
  <r>
    <s v="51892-63591"/>
    <x v="0"/>
    <s v="Ronald"/>
    <s v="Ronald Jones II"/>
    <s v="Jones II"/>
    <n v="11.527273004705201"/>
    <n v="11"/>
    <n v="6500"/>
    <s v="KC@TB"/>
    <s v="TB"/>
    <s v="KC"/>
    <m/>
    <m/>
    <m/>
    <x v="58"/>
    <s v="Ronald Jones II"/>
    <n v="6.5368731563421827"/>
    <n v="4.635416666666667"/>
    <n v="10.306976744186047"/>
    <n v="0"/>
    <n v="0"/>
    <n v="0"/>
    <n v="0"/>
    <n v="3.4545454545454546"/>
    <n v="2.3636363636363638"/>
    <n v="11.272727272727273"/>
    <n v="4.8"/>
    <n v="11"/>
    <n v="0.43636363636363634"/>
    <n v="13.909090909090908"/>
    <n v="68.545454545454547"/>
    <s v="4.9"/>
    <n v="0.45454545454545453"/>
    <n v="38.560070921985826"/>
    <n v="25.839929078014183"/>
    <n v="1"/>
    <n v="0"/>
    <n v="0"/>
    <n v="0"/>
    <n v="0"/>
    <n v="3.4545454545454546"/>
    <n v="46.595057720057717"/>
    <n v="2.8588336241754413"/>
    <n v="2.3636363636363638"/>
    <n v="1.9560440586463546"/>
    <n v="5.0334657258769155"/>
    <n v="9.8456807275016018"/>
    <n v="13.909090909090908"/>
    <n v="26.242424242424239"/>
    <n v="13.695759176453246"/>
    <n v="5.3208882381649589"/>
    <n v="72.873603914729884"/>
    <n v="9.4537466460413313"/>
    <n v="1.4544225609294357"/>
    <n v="0.53146853146853146"/>
  </r>
  <r>
    <s v="51892-80001"/>
    <x v="0"/>
    <s v="Austin"/>
    <s v="Austin Ekeler"/>
    <s v="Ekeler"/>
    <n v="10.7400001525878"/>
    <n v="5"/>
    <n v="6500"/>
    <s v="LAC@BUF"/>
    <s v="LAC"/>
    <s v="BUF"/>
    <m/>
    <m/>
    <m/>
    <x v="59"/>
    <s v="Austin Ekeler"/>
    <n v="7.1681681681681679"/>
    <n v="4.8214285714285712"/>
    <n v="10.561946902654867"/>
    <n v="0"/>
    <n v="0"/>
    <n v="0"/>
    <n v="0"/>
    <n v="4.25"/>
    <n v="4.25"/>
    <n v="36"/>
    <n v="8.5"/>
    <n v="28"/>
    <n v="2.125"/>
    <n v="12.25"/>
    <n v="62"/>
    <s v="5.1"/>
    <n v="0.25"/>
    <n v="28.224102199570815"/>
    <n v="41.375897800429179"/>
    <n v="1"/>
    <n v="0"/>
    <n v="0"/>
    <n v="0"/>
    <n v="0"/>
    <n v="4.25"/>
    <n v="36.161111111111104"/>
    <n v="3.317166720336715"/>
    <n v="4.25"/>
    <n v="3.317166720336715"/>
    <n v="8.802011028454034"/>
    <n v="29.197738055624463"/>
    <n v="12.25"/>
    <n v="31.019444444444446"/>
    <n v="16.339904119270411"/>
    <n v="5.7603011922192007"/>
    <n v="94.122769178980775"/>
    <n v="14.457050723460524"/>
    <n v="2.2241616497631576"/>
    <n v="0.65384615384615385"/>
  </r>
  <r>
    <s v="51892-11612"/>
    <x v="2"/>
    <s v="Antonio"/>
    <s v="Antonio Brown"/>
    <s v="Brown"/>
    <n v="6.125"/>
    <n v="4"/>
    <n v="6500"/>
    <s v="KC@TB"/>
    <s v="TB"/>
    <s v="KC"/>
    <m/>
    <m/>
    <m/>
    <x v="60"/>
    <s v="Antonio Brown"/>
    <n v="6.5368731563421827"/>
    <n v="4.635416666666667"/>
    <n v="10.306976744186047"/>
    <n v="0"/>
    <n v="0"/>
    <n v="0"/>
    <n v="0"/>
    <n v="8.6666666666666661"/>
    <n v="6"/>
    <n v="52.333333333333336"/>
    <n v="8.6999999999999993"/>
    <n v="25"/>
    <n v="2.9"/>
    <n v="0.66666666666666663"/>
    <n v="-0.66666666666666663"/>
    <s v="-1.0"/>
    <n v="0"/>
    <n v="38.560070921985826"/>
    <n v="25.839929078014183"/>
    <n v="1"/>
    <n v="0"/>
    <n v="0"/>
    <n v="0"/>
    <n v="0"/>
    <n v="8.6666666666666661"/>
    <n v="46.595057720057717"/>
    <n v="7.1721615483699663"/>
    <n v="6"/>
    <n v="4.9653426104099774"/>
    <n v="8.4006763456800826"/>
    <n v="41.712236215468494"/>
    <n v="0.66666666666666663"/>
    <n v="26.242424242424239"/>
    <n v="0.65644161630059128"/>
    <n v="-1.0858955588091752"/>
    <n v="-0.71282703575832873"/>
    <n v="7.0999409179710158"/>
    <n v="1.0922986027647716"/>
    <n v="1.3333333333333333"/>
  </r>
  <r>
    <s v="51892-33260"/>
    <x v="2"/>
    <s v="DeVante"/>
    <s v="DeVante Parker"/>
    <s v="Parker"/>
    <n v="9.8300003051757798"/>
    <n v="10"/>
    <n v="6500"/>
    <s v="MIA@NYJ"/>
    <s v="MIA"/>
    <s v="NYJ"/>
    <m/>
    <m/>
    <m/>
    <x v="61"/>
    <s v="DeVante Parker"/>
    <n v="7.8130081300813012"/>
    <n v="3.8122866894197953"/>
    <n v="10.717472118959108"/>
    <n v="0"/>
    <n v="0"/>
    <n v="0"/>
    <n v="0"/>
    <n v="6.5"/>
    <n v="4.4000000000000004"/>
    <n v="52.3"/>
    <n v="11.9"/>
    <n v="28"/>
    <n v="1.19"/>
    <n v="0"/>
    <n v="0"/>
    <n v="0"/>
    <n v="0"/>
    <n v="30.064007812499998"/>
    <n v="24.735992187499999"/>
    <n v="1"/>
    <n v="0"/>
    <n v="0"/>
    <n v="0"/>
    <n v="0"/>
    <n v="6.5"/>
    <n v="22.250793650793646"/>
    <n v="8.7824305886850844"/>
    <n v="4.4000000000000004"/>
    <n v="5.9450299369560575"/>
    <n v="12.158290531969378"/>
    <n v="72.281401194767341"/>
    <n v="0"/>
    <n v="13.332142857142859"/>
    <n v="0"/>
    <n v="0"/>
    <n v="0"/>
    <n v="9.4281401194767334"/>
    <n v="1.4504830953041128"/>
    <n v="1"/>
  </r>
  <r>
    <s v="51892-6714"/>
    <x v="1"/>
    <s v="Joe"/>
    <s v="Joe Flacco"/>
    <s v="Flacco"/>
    <n v="11.551999664306599"/>
    <n v="5"/>
    <n v="6500"/>
    <s v="MIA@NYJ"/>
    <s v="NYJ"/>
    <s v="MIA"/>
    <m/>
    <m/>
    <m/>
    <x v="62"/>
    <s v="Joe Flacco"/>
    <n v="6.8826815642458099"/>
    <n v="4.8447653429602884"/>
    <n v="11"/>
    <n v="26.8"/>
    <n v="172.8"/>
    <s v="6.4"/>
    <n v="1.2"/>
    <n v="0"/>
    <n v="0"/>
    <n v="0"/>
    <n v="0"/>
    <n v="0"/>
    <n v="0"/>
    <n v="1.2"/>
    <n v="4.4000000000000004"/>
    <s v="3.7"/>
    <n v="0"/>
    <n v="33.084421122994655"/>
    <n v="20.915578877005348"/>
    <n v="1"/>
    <n v="26.8"/>
    <n v="33.084421122994655"/>
    <n v="6.072235583213148"/>
    <n v="200.89639919305685"/>
    <n v="0"/>
    <n v="40.376190476190473"/>
    <n v="0"/>
    <n v="0"/>
    <n v="0"/>
    <n v="0"/>
    <n v="0"/>
    <n v="1.2"/>
    <n v="16.207142857142856"/>
    <n v="1.5486193262833401"/>
    <n v="4.1992695212774391"/>
    <n v="6.5030699369228318"/>
    <n v="8.6861629614145563"/>
    <n v="1.3363327632945472"/>
    <n v="0"/>
  </r>
  <r>
    <s v="51892-41827"/>
    <x v="1"/>
    <s v="P.J."/>
    <s v="P.J. Walker"/>
    <s v="Walker"/>
    <n v="3.1800000667571999"/>
    <n v="4"/>
    <n v="6500"/>
    <s v="CAR@MIN"/>
    <s v="CAR"/>
    <s v="MIN"/>
    <m/>
    <m/>
    <m/>
    <x v="63"/>
    <s v="Phillip Walker"/>
    <n v="7.2416666666666663"/>
    <n v="4.299295774647887"/>
    <n v="10.862500000000001"/>
    <n v="14"/>
    <n v="91"/>
    <s v="6.5"/>
    <n v="0.33333333333333331"/>
    <n v="0"/>
    <n v="0"/>
    <n v="0"/>
    <n v="0"/>
    <n v="0"/>
    <n v="0"/>
    <n v="1.6666666666666667"/>
    <n v="-0.66666666666666663"/>
    <s v="-0.4"/>
    <n v="0"/>
    <n v="34.422925394525308"/>
    <n v="22.277074605474699"/>
    <n v="0"/>
    <n v="0"/>
    <n v="0"/>
    <n v="6.4933619844880255"/>
    <n v="0"/>
    <n v="0"/>
    <n v="30.613131313131316"/>
    <n v="0"/>
    <n v="0"/>
    <n v="0"/>
    <n v="0"/>
    <n v="0"/>
    <n v="0"/>
    <n v="22.993939393939396"/>
    <n v="0"/>
    <n v="-0.40286226878106118"/>
    <n v="0"/>
    <n v="0"/>
    <n v="0"/>
    <n v="0"/>
  </r>
  <r>
    <s v="51892-89675"/>
    <x v="0"/>
    <s v="Jonathan"/>
    <s v="Jonathan Taylor"/>
    <s v="Taylor"/>
    <n v="10.95"/>
    <n v="10"/>
    <n v="6400"/>
    <s v="TEN@IND"/>
    <s v="IND"/>
    <s v="TEN"/>
    <s v="IR"/>
    <s v="Undisclosed"/>
    <m/>
    <x v="64"/>
    <s v="Jonathan Taylor"/>
    <n v="6.7696202531645566"/>
    <n v="4.4343065693430654"/>
    <n v="10.090566037735849"/>
    <n v="0"/>
    <n v="0"/>
    <n v="0"/>
    <n v="0"/>
    <n v="0"/>
    <n v="2.6"/>
    <n v="22.7"/>
    <n v="8.6999999999999993"/>
    <n v="35"/>
    <n v="0.86999999999999988"/>
    <n v="13.5"/>
    <n v="51.8"/>
    <s v="3.8"/>
    <n v="0.4"/>
    <n v="35.550988614341087"/>
    <n v="29.149011385658916"/>
    <n v="0"/>
    <n v="0"/>
    <n v="0"/>
    <n v="0"/>
    <n v="0"/>
    <n v="0"/>
    <n v="34.320238095238096"/>
    <n v="0"/>
    <n v="0"/>
    <n v="0"/>
    <n v="9.0091171703000121"/>
    <n v="0"/>
    <n v="0"/>
    <n v="14.171428571428571"/>
    <n v="0"/>
    <n v="3.9473768582146178"/>
    <n v="0"/>
    <n v="0"/>
    <n v="0"/>
    <n v="0"/>
  </r>
  <r>
    <s v="51892-26251"/>
    <x v="2"/>
    <s v="Robby"/>
    <s v="Robby Anderson"/>
    <s v="Anderson"/>
    <n v="11.2363634976473"/>
    <n v="11"/>
    <n v="6400"/>
    <s v="CAR@MIN"/>
    <s v="CAR"/>
    <s v="MIN"/>
    <m/>
    <m/>
    <m/>
    <x v="65"/>
    <s v="Robby Anderson"/>
    <n v="7.2416666666666663"/>
    <n v="4.299295774647887"/>
    <n v="10.862500000000001"/>
    <n v="0"/>
    <n v="0"/>
    <n v="0"/>
    <n v="0"/>
    <n v="8.6363636363636367"/>
    <n v="6.4545454545454541"/>
    <n v="74.36363636363636"/>
    <n v="11.5"/>
    <n v="75"/>
    <n v="1.0454545454545454"/>
    <n v="9.0909090909090912E-2"/>
    <n v="0.27272727272727271"/>
    <s v="3.0"/>
    <n v="0"/>
    <n v="34.422925394525308"/>
    <n v="22.277074605474699"/>
    <n v="1"/>
    <n v="0"/>
    <n v="0"/>
    <n v="0"/>
    <n v="0"/>
    <n v="8.6363636363636367"/>
    <n v="30.613131313131316"/>
    <n v="9.7111562385980577"/>
    <n v="6.4545454545454541"/>
    <n v="7.2578115046364422"/>
    <n v="11.437958035764428"/>
    <n v="83.014543421519903"/>
    <n v="9.0909090909090912E-2"/>
    <n v="22.993939393939396"/>
    <n v="8.8074886421223103E-2"/>
    <n v="3.0214670158579588"/>
    <n v="0.26611536424716165"/>
    <n v="11.555338605849434"/>
    <n v="1.8055216571639738"/>
    <n v="1.3494318181818181"/>
  </r>
  <r>
    <s v="51892-52929"/>
    <x v="1"/>
    <s v="Jake"/>
    <s v="Jake Luton"/>
    <s v="Luton"/>
    <n v="6.8519996643066401"/>
    <n v="5"/>
    <n v="6400"/>
    <s v="CLE@JAC"/>
    <s v="JAC"/>
    <s v="CLE"/>
    <m/>
    <m/>
    <m/>
    <x v="66"/>
    <s v="Jake Luton"/>
    <n v="6.6106666666666669"/>
    <n v="4.0076335877862599"/>
    <n v="9.995967741935484"/>
    <n v="36.666666666666664"/>
    <n v="208"/>
    <s v="5.7"/>
    <n v="0.66666666666666663"/>
    <n v="0"/>
    <n v="0"/>
    <n v="0"/>
    <n v="0"/>
    <n v="0"/>
    <n v="0"/>
    <n v="0.33333333333333331"/>
    <n v="4.333333333333333"/>
    <s v="13.0"/>
    <n v="0.33333333333333331"/>
    <n v="41.382726041666672"/>
    <n v="16.817273958333331"/>
    <n v="0"/>
    <n v="0"/>
    <n v="0"/>
    <n v="5.6006411058673464"/>
    <n v="0"/>
    <n v="0"/>
    <n v="25.349603174603171"/>
    <n v="0"/>
    <n v="0"/>
    <n v="0"/>
    <n v="0"/>
    <n v="0"/>
    <n v="0"/>
    <n v="18.675000000000001"/>
    <n v="0"/>
    <n v="12.204799213170455"/>
    <n v="0"/>
    <n v="0"/>
    <n v="0"/>
    <n v="0"/>
  </r>
  <r>
    <s v="51892-24755"/>
    <x v="2"/>
    <s v="Jamison"/>
    <s v="Jamison Crowder"/>
    <s v="Crowder"/>
    <n v="12.75"/>
    <n v="6"/>
    <n v="6300"/>
    <s v="MIA@NYJ"/>
    <s v="NYJ"/>
    <s v="MIA"/>
    <m/>
    <m/>
    <m/>
    <x v="67"/>
    <s v="Jamison Crowder"/>
    <n v="6.8826815642458099"/>
    <n v="4.8447653429602884"/>
    <n v="11"/>
    <n v="0"/>
    <n v="0"/>
    <n v="0"/>
    <n v="0"/>
    <n v="8.6666666666666661"/>
    <n v="5.333333333333333"/>
    <n v="70.833333333333329"/>
    <n v="13.3"/>
    <n v="69"/>
    <n v="2.2166666666666668"/>
    <n v="0"/>
    <n v="0"/>
    <n v="0"/>
    <n v="0"/>
    <n v="33.084421122994655"/>
    <n v="20.915578877005348"/>
    <n v="1"/>
    <n v="0"/>
    <n v="0"/>
    <n v="0"/>
    <n v="0"/>
    <n v="8.6666666666666661"/>
    <n v="40.376190476190473"/>
    <n v="7.101503295654001"/>
    <n v="5.333333333333333"/>
    <n v="4.3701558742486162"/>
    <n v="13.391487307755686"/>
    <n v="58.522886922914296"/>
    <n v="0"/>
    <n v="16.207142857142856"/>
    <n v="0"/>
    <n v="0"/>
    <n v="0"/>
    <n v="8.5189553589580953"/>
    <n v="1.3522151363425547"/>
    <n v="1.3756613756613756"/>
  </r>
  <r>
    <s v="51892-46866"/>
    <x v="1"/>
    <s v="Ryan"/>
    <s v="Ryan Finley"/>
    <s v="Finley"/>
    <n v="1.04999995231628"/>
    <n v="2"/>
    <n v="6300"/>
    <s v="NYG@CIN"/>
    <s v="CIN"/>
    <s v="NYG"/>
    <m/>
    <m/>
    <m/>
    <x v="68"/>
    <s v="Ryan Finley"/>
    <n v="7.1187845303867405"/>
    <n v="3.9568627450980394"/>
    <n v="10.433198380566802"/>
    <n v="5"/>
    <n v="15"/>
    <s v="3.0"/>
    <n v="0"/>
    <n v="0"/>
    <n v="0"/>
    <n v="0"/>
    <n v="0"/>
    <n v="0"/>
    <n v="0"/>
    <n v="0.5"/>
    <n v="9.5"/>
    <s v="19.0"/>
    <n v="0"/>
    <n v="45.734426229508195"/>
    <n v="19.265573770491805"/>
    <n v="0"/>
    <n v="0"/>
    <n v="0"/>
    <n v="2.419599923502453"/>
    <n v="0"/>
    <n v="0"/>
    <n v="34.544444444444437"/>
    <n v="0"/>
    <n v="0"/>
    <n v="0"/>
    <n v="0"/>
    <n v="0"/>
    <n v="0"/>
    <n v="10.45"/>
    <n v="0"/>
    <n v="17.611804897654523"/>
    <n v="0"/>
    <n v="0"/>
    <n v="0"/>
    <n v="0"/>
  </r>
  <r>
    <s v="51892-14377"/>
    <x v="1"/>
    <s v="Tyrod"/>
    <s v="Tyrod Taylor"/>
    <s v="Taylor"/>
    <n v="4.5100002288818297"/>
    <n v="2"/>
    <n v="6200"/>
    <s v="LAC@BUF"/>
    <s v="LAC"/>
    <s v="BUF"/>
    <m/>
    <m/>
    <m/>
    <x v="69"/>
    <s v="Tyrod Taylor"/>
    <n v="7.1681681681681679"/>
    <n v="4.8214285714285712"/>
    <n v="10.561946902654867"/>
    <n v="15"/>
    <n v="104"/>
    <s v="6.9"/>
    <n v="0"/>
    <n v="0"/>
    <n v="0"/>
    <n v="0"/>
    <n v="0"/>
    <n v="0"/>
    <n v="0"/>
    <n v="3"/>
    <n v="3.5"/>
    <s v="1.2"/>
    <n v="0"/>
    <n v="28.224102199570815"/>
    <n v="41.375897800429179"/>
    <n v="0"/>
    <n v="0"/>
    <n v="0"/>
    <n v="6.620532630194818"/>
    <n v="0"/>
    <n v="0"/>
    <n v="36.161111111111104"/>
    <n v="0"/>
    <n v="0"/>
    <n v="0"/>
    <n v="0"/>
    <n v="0"/>
    <n v="0"/>
    <n v="31.019444444444446"/>
    <n v="0"/>
    <n v="1.3553649864045179"/>
    <n v="0"/>
    <n v="0"/>
    <n v="0"/>
    <n v="0"/>
  </r>
  <r>
    <s v="51892-11460"/>
    <x v="3"/>
    <s v="Rob"/>
    <s v="Rob Gronkowski"/>
    <s v="Gronkowski"/>
    <n v="7.2181819568980803"/>
    <n v="11"/>
    <n v="6200"/>
    <s v="KC@TB"/>
    <s v="TB"/>
    <s v="KC"/>
    <m/>
    <m/>
    <m/>
    <x v="70"/>
    <s v="Rob Gronkowski"/>
    <n v="6.5368731563421827"/>
    <n v="4.635416666666667"/>
    <n v="10.306976744186047"/>
    <n v="0"/>
    <n v="0"/>
    <n v="0"/>
    <n v="0"/>
    <n v="5"/>
    <n v="2.8181818181818183"/>
    <n v="36.272727272727273"/>
    <n v="12.9"/>
    <n v="44"/>
    <n v="1.1727272727272728"/>
    <n v="0"/>
    <n v="0"/>
    <n v="0"/>
    <n v="0"/>
    <n v="38.560070921985826"/>
    <n v="25.839929078014183"/>
    <n v="1"/>
    <n v="0"/>
    <n v="0"/>
    <n v="0"/>
    <n v="0"/>
    <n v="5"/>
    <n v="46.595057720057717"/>
    <n v="4.1377855086749813"/>
    <n v="2.8181818181818183"/>
    <n v="2.3322063776168078"/>
    <n v="12.675181873344599"/>
    <n v="29.56114000246723"/>
    <n v="0"/>
    <n v="26.242424242424239"/>
    <n v="0"/>
    <n v="0"/>
    <n v="0"/>
    <n v="4.3652049093376322"/>
    <n v="0.70406530795768263"/>
    <n v="0.80645161290322576"/>
  </r>
  <r>
    <s v="51892-30989"/>
    <x v="0"/>
    <s v="Kenyan"/>
    <s v="Kenyan Drake"/>
    <s v="Drake"/>
    <n v="11.6666666666666"/>
    <n v="9"/>
    <n v="6200"/>
    <s v="ARI@NE"/>
    <s v="ARI"/>
    <s v="NE"/>
    <m/>
    <m/>
    <m/>
    <x v="71"/>
    <s v="Kenyan Drake"/>
    <n v="8.3723404255319149"/>
    <n v="4.3345195729537362"/>
    <n v="12.107692307692307"/>
    <n v="0"/>
    <n v="0"/>
    <n v="0"/>
    <n v="0"/>
    <n v="1.7777777777777777"/>
    <n v="1.3333333333333333"/>
    <n v="7.666666666666667"/>
    <n v="5.8"/>
    <n v="18"/>
    <n v="0.64444444444444438"/>
    <n v="16.222222222222221"/>
    <n v="71.222222222222229"/>
    <s v="4.4"/>
    <n v="0.55555555555555558"/>
    <n v="33.264819992412747"/>
    <n v="32.735180007587253"/>
    <n v="1"/>
    <n v="0"/>
    <n v="0"/>
    <n v="0"/>
    <n v="0"/>
    <n v="1.7777777777777777"/>
    <n v="31.405555555555551"/>
    <n v="1.8830253666322447"/>
    <n v="1.3333333333333333"/>
    <n v="1.4122690249741836"/>
    <n v="6.0821044187679405"/>
    <n v="8.5895676772845722"/>
    <n v="16.222222222222221"/>
    <n v="32.233333333333334"/>
    <n v="16.474788973139397"/>
    <n v="4.4677917706580237"/>
    <n v="73.605926597519755"/>
    <n v="8.8862160941470982"/>
    <n v="1.4332606603463061"/>
    <n v="0.28673835125448027"/>
  </r>
  <r>
    <s v="51892-27986"/>
    <x v="1"/>
    <s v="C.J."/>
    <s v="C.J. Beathard"/>
    <s v="Beathard"/>
    <n v="2.8199999332427899"/>
    <n v="4"/>
    <n v="6200"/>
    <s v="SF@LAR"/>
    <s v="SF"/>
    <s v="LAR"/>
    <m/>
    <m/>
    <m/>
    <x v="72"/>
    <s v="C.J. Beathard"/>
    <n v="5.5567867036011078"/>
    <n v="3.9353448275862069"/>
    <n v="8.8370044052863435"/>
    <n v="12.666666666666666"/>
    <n v="77.333333333333329"/>
    <s v="6.1"/>
    <n v="0.33333333333333331"/>
    <n v="0"/>
    <n v="0"/>
    <n v="0"/>
    <n v="0"/>
    <n v="0"/>
    <n v="0"/>
    <n v="0"/>
    <n v="0"/>
    <n v="0"/>
    <n v="0"/>
    <n v="38.59375609756097"/>
    <n v="25.406243902439027"/>
    <n v="0"/>
    <n v="0"/>
    <n v="0"/>
    <n v="6.4246614030011031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22994"/>
    <x v="1"/>
    <s v="Case"/>
    <s v="Case Keenum"/>
    <s v="Keenum"/>
    <n v="1.8400000333786"/>
    <n v="1"/>
    <n v="6200"/>
    <s v="CLE@JAC"/>
    <s v="CLE"/>
    <s v="JAC"/>
    <m/>
    <m/>
    <m/>
    <x v="73"/>
    <s v="Case Keenum"/>
    <n v="8.1091954022988499"/>
    <n v="4.3177257525083608"/>
    <n v="11.565573770491802"/>
    <n v="10"/>
    <n v="46"/>
    <s v="4.6"/>
    <n v="0"/>
    <n v="0"/>
    <n v="0"/>
    <n v="0"/>
    <n v="0"/>
    <n v="0"/>
    <n v="0"/>
    <n v="0"/>
    <n v="0"/>
    <n v="0"/>
    <n v="0"/>
    <n v="23.877120016750432"/>
    <n v="34.522879983249567"/>
    <n v="0"/>
    <n v="0"/>
    <n v="0"/>
    <n v="4.3034953266251916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25410"/>
    <x v="1"/>
    <s v="Mike"/>
    <s v="Mike Glennon"/>
    <s v="Glennon"/>
    <n v="0"/>
    <n v="2"/>
    <n v="6200"/>
    <s v="CLE@JAC"/>
    <s v="JAC"/>
    <s v="CLE"/>
    <m/>
    <m/>
    <m/>
    <x v="74"/>
    <s v="Mike Glennon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41.382726041666672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89981"/>
    <x v="2"/>
    <s v="Tee"/>
    <s v="Tee Higgins"/>
    <s v="Higgins"/>
    <n v="12.1333329942491"/>
    <n v="9"/>
    <n v="6200"/>
    <s v="NYG@CIN"/>
    <s v="CIN"/>
    <s v="NYG"/>
    <m/>
    <m/>
    <m/>
    <x v="75"/>
    <s v="Tee Higgins"/>
    <n v="7.1187845303867405"/>
    <n v="3.9568627450980394"/>
    <n v="10.433198380566802"/>
    <n v="0"/>
    <n v="0"/>
    <n v="0"/>
    <n v="0"/>
    <n v="7.1"/>
    <n v="4.3"/>
    <n v="62.9"/>
    <n v="14.6"/>
    <n v="67"/>
    <n v="1.46"/>
    <n v="0.5"/>
    <n v="2.8"/>
    <s v="5.6"/>
    <n v="0"/>
    <n v="45.734426229508195"/>
    <n v="19.265573770491805"/>
    <n v="1"/>
    <n v="0"/>
    <n v="0"/>
    <n v="0"/>
    <n v="0"/>
    <n v="7.1"/>
    <n v="34.544444444444437"/>
    <n v="9.3999029786605792"/>
    <n v="4.3"/>
    <n v="5.6928989870761253"/>
    <n v="13.665235462401379"/>
    <n v="77.794805122061561"/>
    <n v="0.5"/>
    <n v="10.45"/>
    <n v="0.9217977880618089"/>
    <n v="5.1908477593087019"/>
    <n v="4.7849119826963582"/>
    <n v="10.407971710475792"/>
    <n v="1.6787051145928695"/>
    <n v="1.1451612903225805"/>
  </r>
  <r>
    <s v="51892-60858"/>
    <x v="2"/>
    <s v="Christian"/>
    <s v="Christian Kirk"/>
    <s v="Kirk"/>
    <n v="11.0555555555555"/>
    <n v="9"/>
    <n v="6100"/>
    <s v="ARI@NE"/>
    <s v="ARI"/>
    <s v="NE"/>
    <m/>
    <m/>
    <m/>
    <x v="76"/>
    <s v="Christian Kirk"/>
    <n v="8.3723404255319149"/>
    <n v="4.3345195729537362"/>
    <n v="12.107692307692307"/>
    <n v="0"/>
    <n v="0"/>
    <n v="0"/>
    <n v="0"/>
    <n v="5.7777777777777777"/>
    <n v="3.4444444444444446"/>
    <n v="53"/>
    <n v="15.4"/>
    <n v="80"/>
    <n v="1.7111111111111112"/>
    <n v="0.1111111111111111"/>
    <n v="0.33333333333333331"/>
    <s v="3.0"/>
    <n v="0"/>
    <n v="33.264819992412747"/>
    <n v="32.735180007587253"/>
    <n v="1"/>
    <n v="0"/>
    <n v="0"/>
    <n v="0"/>
    <n v="0"/>
    <n v="5.7777777777777777"/>
    <n v="31.405555555555551"/>
    <n v="6.119832441554796"/>
    <n v="3.4444444444444446"/>
    <n v="3.6483616478499745"/>
    <n v="14.443193656741959"/>
    <n v="52.693993809727395"/>
    <n v="0.1111111111111111"/>
    <n v="32.233333333333334"/>
    <n v="0.11284102036396845"/>
    <n v="3.046221661812289"/>
    <n v="0.34373876057372232"/>
    <n v="7.0259954792523338"/>
    <n v="1.15180253758235"/>
    <n v="0.947176684881603"/>
  </r>
  <r>
    <s v="51892-60947"/>
    <x v="1"/>
    <s v="Jarrett"/>
    <s v="Jarrett Stidham"/>
    <s v="Stidham"/>
    <n v="2.1866666475931802"/>
    <n v="3"/>
    <n v="6100"/>
    <s v="ARI@NE"/>
    <s v="NE"/>
    <s v="ARI"/>
    <m/>
    <m/>
    <m/>
    <x v="77"/>
    <s v="Jarrett Stidham"/>
    <n v="6.4456233421750664"/>
    <n v="4.6356877323420074"/>
    <n v="9.8380566801619427"/>
    <n v="11.5"/>
    <n v="62"/>
    <s v="5.4"/>
    <n v="0.5"/>
    <n v="0"/>
    <n v="0"/>
    <n v="0"/>
    <n v="0"/>
    <n v="0"/>
    <n v="0"/>
    <n v="2"/>
    <n v="3"/>
    <s v="1.5"/>
    <n v="0"/>
    <n v="30.374963132022465"/>
    <n v="33.825036867977538"/>
    <n v="0"/>
    <n v="0"/>
    <n v="0"/>
    <n v="5.0443558574924481"/>
    <n v="0"/>
    <n v="0"/>
    <n v="32.327777777777776"/>
    <n v="0"/>
    <n v="0"/>
    <n v="0"/>
    <n v="0"/>
    <n v="0"/>
    <n v="0"/>
    <n v="40.982936507936508"/>
    <n v="0"/>
    <n v="1.6289385882314522"/>
    <n v="0"/>
    <n v="0"/>
    <n v="0"/>
    <n v="0"/>
  </r>
  <r>
    <s v="51892-30253"/>
    <x v="1"/>
    <s v="Jeff"/>
    <s v="Jeff Driskel"/>
    <s v="Driskel"/>
    <n v="8.0200004577636701"/>
    <n v="4"/>
    <n v="6100"/>
    <s v="NO@DEN"/>
    <s v="DEN"/>
    <s v="NO"/>
    <s v="IR"/>
    <s v="Illness"/>
    <m/>
    <x v="78"/>
    <s v="Jeff Driskel"/>
    <n v="6.4378531073446323"/>
    <n v="3.3468468468468466"/>
    <n v="10.128888888888889"/>
    <n v="21.333333333333332"/>
    <n v="144"/>
    <s v="6.8"/>
    <n v="1"/>
    <n v="0"/>
    <n v="0"/>
    <n v="0"/>
    <n v="0"/>
    <n v="0"/>
    <n v="0"/>
    <n v="2"/>
    <n v="9.3333333333333339"/>
    <s v="4.7"/>
    <n v="0"/>
    <n v="47.206086964285717"/>
    <n v="16.693913035714282"/>
    <n v="0"/>
    <n v="0"/>
    <n v="0"/>
    <n v="8.0035978481353851"/>
    <n v="0"/>
    <n v="0"/>
    <n v="37.804761904761904"/>
    <n v="0"/>
    <n v="0"/>
    <n v="0"/>
    <n v="0"/>
    <n v="0"/>
    <n v="0"/>
    <n v="26.684126984126983"/>
    <n v="0"/>
    <n v="3.6849616820334243"/>
    <n v="0"/>
    <n v="0"/>
    <n v="0"/>
    <n v="0"/>
  </r>
  <r>
    <s v="51892-52917"/>
    <x v="2"/>
    <s v="DJ"/>
    <s v="DJ Chark Jr."/>
    <s v="Chark Jr."/>
    <n v="10.8777779473198"/>
    <n v="9"/>
    <n v="6100"/>
    <s v="CLE@JAC"/>
    <s v="JAC"/>
    <s v="CLE"/>
    <s v="O"/>
    <s v="Ribs"/>
    <m/>
    <x v="79"/>
    <s v="DJ Chark"/>
    <n v="6.6106666666666669"/>
    <n v="4.0076335877862599"/>
    <n v="9.995967741935484"/>
    <n v="0"/>
    <n v="0"/>
    <n v="0"/>
    <n v="0"/>
    <n v="0"/>
    <n v="4.5555555555555554"/>
    <n v="59.333333333333336"/>
    <n v="13"/>
    <n v="73"/>
    <n v="1.4444444444444444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14.3332187359911"/>
    <n v="0"/>
    <n v="0"/>
    <n v="18.675000000000001"/>
    <n v="0"/>
    <n v="0"/>
    <n v="0"/>
    <n v="0"/>
    <n v="0"/>
    <n v="0"/>
  </r>
  <r>
    <s v="51892-7872"/>
    <x v="1"/>
    <s v="Brian"/>
    <s v="Brian Hoyer"/>
    <s v="Hoyer"/>
    <n v="1.5"/>
    <n v="2"/>
    <n v="6100"/>
    <s v="ARI@NE"/>
    <s v="NE"/>
    <s v="ARI"/>
    <m/>
    <m/>
    <m/>
    <x v="80"/>
    <s v="Brian Hoyer"/>
    <n v="6.4456233421750664"/>
    <n v="4.6356877323420074"/>
    <n v="9.8380566801619427"/>
    <n v="24"/>
    <n v="130"/>
    <s v="5.4"/>
    <n v="0"/>
    <n v="0"/>
    <n v="0"/>
    <n v="0"/>
    <n v="0"/>
    <n v="0"/>
    <n v="0"/>
    <n v="1"/>
    <n v="8"/>
    <s v="8.0"/>
    <n v="0"/>
    <n v="30.374963132022465"/>
    <n v="33.825036867977538"/>
    <n v="0"/>
    <n v="0"/>
    <n v="0"/>
    <n v="5.6182430850193432"/>
    <n v="0"/>
    <n v="0"/>
    <n v="32.327777777777776"/>
    <n v="0"/>
    <n v="0"/>
    <n v="0"/>
    <n v="0"/>
    <n v="0"/>
    <n v="0"/>
    <n v="40.982936507936508"/>
    <n v="0"/>
    <n v="8.6876724705677439"/>
    <n v="0"/>
    <n v="0"/>
    <n v="0"/>
    <n v="0"/>
  </r>
  <r>
    <s v="51892-25290"/>
    <x v="0"/>
    <s v="Giovani"/>
    <s v="Giovani Bernard"/>
    <s v="Bernard"/>
    <n v="8.35"/>
    <n v="10"/>
    <n v="6100"/>
    <s v="NYG@CIN"/>
    <s v="CIN"/>
    <s v="NYG"/>
    <s v="Q"/>
    <s v="Concussion"/>
    <m/>
    <x v="81"/>
    <s v="Giovani Bernard"/>
    <n v="7.1187845303867405"/>
    <n v="3.9568627450980394"/>
    <n v="10.433198380566802"/>
    <n v="0"/>
    <n v="0"/>
    <n v="0"/>
    <n v="0"/>
    <n v="4.0999999999999996"/>
    <n v="3.2"/>
    <n v="24.4"/>
    <n v="7.6"/>
    <n v="42"/>
    <n v="0.76"/>
    <n v="5.7"/>
    <n v="19.100000000000001"/>
    <s v="3.4"/>
    <n v="0.2"/>
    <n v="45.734426229508195"/>
    <n v="19.265573770491805"/>
    <n v="1"/>
    <n v="0"/>
    <n v="0"/>
    <n v="0"/>
    <n v="0"/>
    <n v="4.0999999999999996"/>
    <n v="34.544444444444437"/>
    <n v="5.4281129876772356"/>
    <n v="3.2"/>
    <n v="4.2365759903822333"/>
    <n v="7.2422186325308111"/>
    <n v="30.682209575678886"/>
    <n v="5.7"/>
    <n v="10.45"/>
    <n v="10.508494783904622"/>
    <n v="3.1515861395802833"/>
    <n v="33.118426508805513"/>
    <n v="7.9800636084484395"/>
    <n v="1.3082071489259737"/>
    <n v="0.67213114754098358"/>
  </r>
  <r>
    <s v="51892-61157"/>
    <x v="1"/>
    <s v="Brett"/>
    <s v="Brett Rypien"/>
    <s v="Rypien"/>
    <n v="5.1000000635782801"/>
    <n v="3"/>
    <n v="6100"/>
    <s v="NO@DEN"/>
    <s v="DEN"/>
    <s v="NO"/>
    <s v="IR"/>
    <s v="Undisclosed"/>
    <m/>
    <x v="82"/>
    <s v="Brett Rypien"/>
    <n v="6.4378531073446323"/>
    <n v="3.3468468468468466"/>
    <n v="10.128888888888889"/>
    <n v="13.333333333333334"/>
    <n v="98.333333333333329"/>
    <s v="7.4"/>
    <n v="0.66666666666666663"/>
    <n v="0"/>
    <n v="0"/>
    <n v="0"/>
    <n v="0"/>
    <n v="0"/>
    <n v="0"/>
    <n v="1.6666666666666667"/>
    <n v="-1.6666666666666667"/>
    <s v="-1.0"/>
    <n v="0"/>
    <n v="47.206086964285717"/>
    <n v="16.693913035714282"/>
    <n v="0"/>
    <n v="0"/>
    <n v="0"/>
    <n v="6.923014221092699"/>
    <n v="0"/>
    <n v="0"/>
    <n v="37.804761904761904"/>
    <n v="0"/>
    <n v="0"/>
    <n v="0"/>
    <n v="0"/>
    <n v="0"/>
    <n v="0"/>
    <n v="26.684126984126983"/>
    <n v="0"/>
    <n v="-0.7840344004326435"/>
    <n v="0"/>
    <n v="0"/>
    <n v="0"/>
    <n v="0"/>
  </r>
  <r>
    <s v="51892-39829"/>
    <x v="2"/>
    <s v="Mike"/>
    <s v="Mike Williams"/>
    <s v="Williams"/>
    <n v="9.8777779473198706"/>
    <n v="9"/>
    <n v="6100"/>
    <s v="LAC@BUF"/>
    <s v="LAC"/>
    <s v="BUF"/>
    <m/>
    <m/>
    <m/>
    <x v="83"/>
    <s v="Mike Williams"/>
    <n v="7.1681681681681679"/>
    <n v="4.8214285714285712"/>
    <n v="10.561946902654867"/>
    <n v="0"/>
    <n v="0"/>
    <n v="0"/>
    <n v="0"/>
    <n v="5.7777777777777777"/>
    <n v="3.2222222222222223"/>
    <n v="55.888888888888886"/>
    <n v="17.3"/>
    <n v="64"/>
    <n v="1.9222222222222223"/>
    <n v="0.1111111111111111"/>
    <n v="0.1111111111111111"/>
    <s v="1.0"/>
    <n v="0"/>
    <n v="28.224102199570815"/>
    <n v="41.375897800429179"/>
    <n v="1"/>
    <n v="0"/>
    <n v="0"/>
    <n v="0"/>
    <n v="0"/>
    <n v="5.7777777777777777"/>
    <n v="36.161111111111104"/>
    <n v="4.5096122733989326"/>
    <n v="3.2222222222222223"/>
    <n v="2.5149760755494048"/>
    <n v="17.301707568016123"/>
    <n v="43.513380599712626"/>
    <n v="0.1111111111111111"/>
    <n v="31.019444444444446"/>
    <n v="0.1482077471135638"/>
    <n v="1.1294708220037648"/>
    <n v="0.16739632595968301"/>
    <n v="5.9791888036783423"/>
    <n v="0.98019488584890857"/>
    <n v="0.947176684881603"/>
  </r>
  <r>
    <s v="51892-29605"/>
    <x v="1"/>
    <s v="Matt"/>
    <s v="Matt Barkley"/>
    <s v="Barkley"/>
    <n v="0.87999999523162797"/>
    <n v="1"/>
    <n v="6100"/>
    <s v="LAC@BUF"/>
    <s v="BUF"/>
    <s v="LAC"/>
    <m/>
    <m/>
    <m/>
    <x v="84"/>
    <s v="Matt Barkley"/>
    <n v="6.5156695156695159"/>
    <n v="4.649193548387097"/>
    <n v="10.490825688073395"/>
    <n v="5"/>
    <n v="22"/>
    <s v="4.4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3.5487465544702648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24607"/>
    <x v="1"/>
    <s v="Chad"/>
    <s v="Chad Kelly"/>
    <s v="Kelly"/>
    <n v="0"/>
    <n v="1"/>
    <n v="6000"/>
    <s v="TEN@IND"/>
    <s v="IND"/>
    <s v="TEN"/>
    <m/>
    <m/>
    <m/>
    <x v="85"/>
    <s v="Chad Kelly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0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71710"/>
    <x v="1"/>
    <s v="Nate"/>
    <s v="Nate Stanley"/>
    <s v="Stanley"/>
    <n v="0"/>
    <n v="0"/>
    <n v="6000"/>
    <s v="CAR@MIN"/>
    <s v="MIN"/>
    <s v="CAR"/>
    <m/>
    <m/>
    <m/>
    <x v="86"/>
    <s v="Nate Stanley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0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30761"/>
    <x v="1"/>
    <s v="Nathan"/>
    <s v="Nathan Peterman"/>
    <s v="Peterman"/>
    <n v="0"/>
    <n v="0"/>
    <n v="6000"/>
    <s v="LV@ATL"/>
    <s v="LV"/>
    <s v="ATL"/>
    <m/>
    <m/>
    <m/>
    <x v="87"/>
    <s v="Nathan Peterman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0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69694"/>
    <x v="1"/>
    <s v="Shea"/>
    <s v="Shea Patterson"/>
    <s v="Patterson"/>
    <n v="0"/>
    <n v="0"/>
    <n v="6000"/>
    <s v="KC@TB"/>
    <s v="KC"/>
    <s v="TB"/>
    <m/>
    <m/>
    <m/>
    <x v="88"/>
    <s v="Shea Patterson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64576"/>
    <x v="0"/>
    <s v="Damien"/>
    <s v="Damien Harris"/>
    <s v="Harris"/>
    <n v="9.7999997820172897"/>
    <n v="7"/>
    <n v="6000"/>
    <s v="ARI@NE"/>
    <s v="NE"/>
    <s v="ARI"/>
    <m/>
    <m/>
    <m/>
    <x v="89"/>
    <s v="Damien Harris"/>
    <n v="6.4456233421750664"/>
    <n v="4.6356877323420074"/>
    <n v="9.8380566801619427"/>
    <n v="0"/>
    <n v="0"/>
    <n v="0"/>
    <n v="0"/>
    <n v="0.5714285714285714"/>
    <n v="0.42857142857142855"/>
    <n v="5.2857142857142856"/>
    <n v="12.3"/>
    <n v="14"/>
    <n v="1.7571428571428573"/>
    <n v="13.714285714285714"/>
    <n v="73.428571428571431"/>
    <s v="5.4"/>
    <n v="0.2857142857142857"/>
    <n v="30.374963132022465"/>
    <n v="33.825036867977538"/>
    <n v="1"/>
    <n v="0"/>
    <n v="0"/>
    <n v="0"/>
    <n v="0"/>
    <n v="0.5714285714285714"/>
    <n v="32.327777777777776"/>
    <n v="0.53691045233732293"/>
    <n v="0.42857142857142855"/>
    <n v="0.4026828392529922"/>
    <n v="12.301214051248456"/>
    <n v="4.9534878004155312"/>
    <n v="13.714285714285714"/>
    <n v="40.982936507936508"/>
    <n v="11.31900882246099"/>
    <n v="5.864178917633228"/>
    <n v="66.376692905180249"/>
    <n v="7.347303784845292"/>
    <n v="1.2245506308075487"/>
    <n v="9.5238095238095233E-2"/>
  </r>
  <r>
    <s v="51892-62566"/>
    <x v="1"/>
    <s v="Travis"/>
    <s v="Travis Jonsen"/>
    <s v="Jonsen"/>
    <n v="0"/>
    <n v="0"/>
    <n v="6000"/>
    <s v="KC@TB"/>
    <s v="TB"/>
    <s v="KC"/>
    <m/>
    <m/>
    <m/>
    <x v="90"/>
    <s v="Travis Jonsen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52342"/>
    <x v="1"/>
    <s v="Will"/>
    <s v="Will Grier"/>
    <s v="Grier"/>
    <n v="0"/>
    <n v="2"/>
    <n v="6000"/>
    <s v="CAR@MIN"/>
    <s v="CAR"/>
    <s v="MIN"/>
    <m/>
    <m/>
    <m/>
    <x v="91"/>
    <s v="Will Grier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0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39034"/>
    <x v="1"/>
    <s v="Kurt"/>
    <s v="Kurt Benkert"/>
    <s v="Benkert"/>
    <n v="0"/>
    <n v="1"/>
    <n v="6000"/>
    <s v="LV@ATL"/>
    <s v="ATL"/>
    <s v="LV"/>
    <m/>
    <m/>
    <m/>
    <x v="92"/>
    <s v="Kurt Benkert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0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63611"/>
    <x v="1"/>
    <s v="Kyle"/>
    <s v="Kyle Shurmur"/>
    <s v="Shurmur"/>
    <n v="0"/>
    <n v="0"/>
    <n v="6000"/>
    <s v="KC@TB"/>
    <s v="KC"/>
    <s v="TB"/>
    <m/>
    <m/>
    <m/>
    <x v="93"/>
    <s v="Kyle Shurmur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64637"/>
    <x v="1"/>
    <s v="Brian"/>
    <s v="Brian Lewerke"/>
    <s v="Lewerke"/>
    <n v="0"/>
    <n v="1"/>
    <n v="6000"/>
    <s v="ARI@NE"/>
    <s v="NE"/>
    <s v="ARI"/>
    <m/>
    <m/>
    <m/>
    <x v="94"/>
    <s v="Brian Lewerke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83079"/>
    <x v="1"/>
    <s v="Kyle"/>
    <s v="Kyle Lauletta"/>
    <s v="Lauletta"/>
    <n v="0"/>
    <n v="0"/>
    <n v="6000"/>
    <s v="CLE@JAC"/>
    <s v="CLE"/>
    <s v="JAC"/>
    <m/>
    <m/>
    <m/>
    <x v="95"/>
    <s v="Kyle Lauletta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0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9769"/>
    <x v="1"/>
    <s v="Darius"/>
    <s v="Darius Bradwell"/>
    <s v="Bradwell"/>
    <n v="0"/>
    <n v="1"/>
    <n v="6000"/>
    <s v="LAC@BUF"/>
    <s v="LAC"/>
    <s v="BUF"/>
    <m/>
    <m/>
    <m/>
    <x v="96"/>
    <s v="Darius Bradwell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0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57537"/>
    <x v="1"/>
    <s v="DeShone"/>
    <s v="DeShone Kizer"/>
    <s v="Kizer"/>
    <n v="0"/>
    <n v="0"/>
    <n v="6000"/>
    <s v="TEN@IND"/>
    <s v="TEN"/>
    <s v="IND"/>
    <m/>
    <m/>
    <m/>
    <x v="97"/>
    <s v="DeShone Kizer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0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45259"/>
    <x v="1"/>
    <s v="Logan"/>
    <s v="Logan Woodside"/>
    <s v="Woodside"/>
    <n v="0.28000000119209201"/>
    <n v="1"/>
    <n v="6000"/>
    <s v="TEN@IND"/>
    <s v="TEN"/>
    <s v="IND"/>
    <m/>
    <m/>
    <m/>
    <x v="98"/>
    <s v="Logan Woodside"/>
    <n v="6.4475308641975309"/>
    <n v="3.5396825396825395"/>
    <n v="10.190243902439024"/>
    <n v="0.5"/>
    <n v="3.5"/>
    <s v="7.0"/>
    <n v="0"/>
    <n v="0"/>
    <n v="0"/>
    <n v="0"/>
    <n v="0"/>
    <n v="0"/>
    <n v="0"/>
    <n v="0"/>
    <n v="0"/>
    <n v="0"/>
    <n v="0"/>
    <n v="33.909801916932906"/>
    <n v="29.890198083067091"/>
    <n v="0"/>
    <n v="0"/>
    <n v="0"/>
    <n v="8.5063549215219236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29915"/>
    <x v="1"/>
    <s v="Brett"/>
    <s v="Brett Hundley"/>
    <s v="Hundley"/>
    <n v="0"/>
    <n v="2"/>
    <n v="6000"/>
    <s v="ARI@NE"/>
    <s v="ARI"/>
    <s v="NE"/>
    <m/>
    <m/>
    <m/>
    <x v="99"/>
    <s v="Brett Hundley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0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30269"/>
    <x v="1"/>
    <s v="Reid"/>
    <s v="Reid Sinnett"/>
    <s v="Sinnett"/>
    <n v="0"/>
    <n v="1"/>
    <n v="6000"/>
    <s v="MIA@NYJ"/>
    <s v="MIA"/>
    <s v="NYJ"/>
    <m/>
    <m/>
    <m/>
    <x v="100"/>
    <s v="Reid Sinnett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1675"/>
    <x v="1"/>
    <s v="Riley"/>
    <s v="Riley Neal"/>
    <s v="Neal"/>
    <n v="0"/>
    <n v="1"/>
    <n v="6000"/>
    <s v="NO@DEN"/>
    <s v="DEN"/>
    <s v="NO"/>
    <m/>
    <m/>
    <m/>
    <x v="101"/>
    <s v="Riley Neal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11500"/>
    <x v="1"/>
    <s v="Colt"/>
    <s v="Colt McCoy"/>
    <s v="McCoy"/>
    <n v="0"/>
    <n v="1"/>
    <n v="6000"/>
    <s v="NYG@CIN"/>
    <s v="NYG"/>
    <s v="CIN"/>
    <m/>
    <m/>
    <m/>
    <x v="102"/>
    <s v="Colt McCoy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130304"/>
    <x v="1"/>
    <s v="Kevin"/>
    <s v="Kevin Davidson"/>
    <s v="Davidson"/>
    <n v="0"/>
    <n v="1"/>
    <n v="6000"/>
    <s v="CLE@JAC"/>
    <s v="CLE"/>
    <s v="JAC"/>
    <m/>
    <m/>
    <m/>
    <x v="103"/>
    <s v="Kevin Davidson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0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130312"/>
    <x v="1"/>
    <s v="Broc"/>
    <s v="Broc Rutter"/>
    <s v="Rutter"/>
    <n v="0"/>
    <n v="1"/>
    <n v="6000"/>
    <s v="SF@LAR"/>
    <s v="SF"/>
    <s v="LAR"/>
    <m/>
    <m/>
    <m/>
    <x v="104"/>
    <s v="Broc Rutter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0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130337"/>
    <x v="1"/>
    <s v="Case"/>
    <s v="Case Cookus"/>
    <s v="Cookus"/>
    <n v="0"/>
    <n v="1"/>
    <n v="6000"/>
    <s v="NYG@CIN"/>
    <s v="NYG"/>
    <s v="CIN"/>
    <m/>
    <m/>
    <m/>
    <x v="105"/>
    <s v="Case Cookus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1751"/>
    <x v="1"/>
    <s v="Josh"/>
    <s v="Josh Thomas"/>
    <s v="Thomas"/>
    <n v="0"/>
    <n v="0"/>
    <n v="6000"/>
    <s v="LAC@BUF"/>
    <s v="BUF"/>
    <s v="LAC"/>
    <m/>
    <m/>
    <m/>
    <x v="106"/>
    <s v="Josh Thomas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27982"/>
    <x v="1"/>
    <s v="Jake"/>
    <s v="Jake Rudock"/>
    <s v="Rudock"/>
    <n v="0"/>
    <n v="1"/>
    <n v="6000"/>
    <s v="MIA@NYJ"/>
    <s v="MIA"/>
    <s v="NYJ"/>
    <m/>
    <m/>
    <m/>
    <x v="107"/>
    <s v="Jake Rudock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0787"/>
    <x v="1"/>
    <s v="Bryce"/>
    <s v="Bryce Perkins"/>
    <s v="Perkins"/>
    <n v="0"/>
    <n v="2"/>
    <n v="6000"/>
    <s v="SF@LAR"/>
    <s v="LAR"/>
    <s v="SF"/>
    <m/>
    <m/>
    <m/>
    <x v="108"/>
    <s v="Bryce Perkins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0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45439"/>
    <x v="2"/>
    <s v="Corey"/>
    <s v="Corey Davis"/>
    <s v="Davis"/>
    <n v="11.550000190734799"/>
    <n v="8"/>
    <n v="6000"/>
    <s v="TEN@IND"/>
    <s v="TEN"/>
    <s v="IND"/>
    <m/>
    <m/>
    <m/>
    <x v="109"/>
    <s v="Corey Davis"/>
    <n v="6.4475308641975309"/>
    <n v="3.5396825396825395"/>
    <n v="10.190243902439024"/>
    <n v="0"/>
    <n v="0"/>
    <n v="0"/>
    <n v="0"/>
    <n v="6.875"/>
    <n v="4.875"/>
    <n v="68.625"/>
    <n v="14.1"/>
    <n v="50"/>
    <n v="1.7625"/>
    <n v="0"/>
    <n v="0"/>
    <n v="0"/>
    <n v="0"/>
    <n v="33.909801916932906"/>
    <n v="29.890198083067091"/>
    <n v="1"/>
    <n v="0"/>
    <n v="0"/>
    <n v="0"/>
    <n v="0"/>
    <n v="6.875"/>
    <n v="31.533333333333324"/>
    <n v="7.3931254179359556"/>
    <n v="4.875"/>
    <n v="5.242398023627314"/>
    <n v="11.878384450518807"/>
    <n v="62.27121916728521"/>
    <n v="0"/>
    <n v="34"/>
    <n v="0"/>
    <n v="0"/>
    <n v="0"/>
    <n v="8.664621916728521"/>
    <n v="1.4441036527880868"/>
    <n v="1.1458333333333333"/>
  </r>
  <r>
    <s v="51892-103824"/>
    <x v="1"/>
    <s v="Easton"/>
    <s v="Easton Stick"/>
    <s v="Stick"/>
    <n v="-3.9999999105930301E-2"/>
    <n v="1"/>
    <n v="6000"/>
    <s v="LAC@BUF"/>
    <s v="LAC"/>
    <s v="BUF"/>
    <m/>
    <m/>
    <m/>
    <x v="110"/>
    <s v="Easton Stick"/>
    <n v="7.1681681681681679"/>
    <n v="4.8214285714285712"/>
    <n v="10.561946902654867"/>
    <n v="1"/>
    <n v="4"/>
    <s v="4.0"/>
    <n v="0"/>
    <n v="0"/>
    <n v="0"/>
    <n v="0"/>
    <n v="0"/>
    <n v="0"/>
    <n v="0"/>
    <n v="1"/>
    <n v="-2"/>
    <s v="-2.0"/>
    <n v="0"/>
    <n v="28.224102199570815"/>
    <n v="41.375897800429179"/>
    <n v="0"/>
    <n v="0"/>
    <n v="0"/>
    <n v="3.9302744602577868"/>
    <n v="0"/>
    <n v="0"/>
    <n v="36.161111111111104"/>
    <n v="0"/>
    <n v="0"/>
    <n v="0"/>
    <n v="0"/>
    <n v="0"/>
    <n v="0"/>
    <n v="31.019444444444446"/>
    <n v="0"/>
    <n v="-2.2589416440075296"/>
    <n v="0"/>
    <n v="0"/>
    <n v="0"/>
    <n v="0"/>
  </r>
  <r>
    <s v="51892-60840"/>
    <x v="1"/>
    <s v="Jake"/>
    <s v="Jake Browning"/>
    <s v="Browning"/>
    <n v="0"/>
    <n v="0"/>
    <n v="6000"/>
    <s v="CAR@MIN"/>
    <s v="MIN"/>
    <s v="CAR"/>
    <m/>
    <m/>
    <m/>
    <x v="111"/>
    <s v="Jake Browning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0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3920"/>
    <x v="1"/>
    <s v="Josh"/>
    <s v="Josh Love"/>
    <s v="Love"/>
    <n v="0"/>
    <n v="2"/>
    <n v="6000"/>
    <s v="SF@LAR"/>
    <s v="LAR"/>
    <s v="SF"/>
    <m/>
    <m/>
    <m/>
    <x v="112"/>
    <s v="Josh Love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0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31170"/>
    <x v="1"/>
    <s v="Brandon"/>
    <s v="Brandon Allen"/>
    <s v="Allen"/>
    <n v="0"/>
    <n v="1"/>
    <n v="6000"/>
    <s v="NYG@CIN"/>
    <s v="CIN"/>
    <s v="NYG"/>
    <m/>
    <m/>
    <m/>
    <x v="113"/>
    <s v="Brandon Alle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45.734426229508195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91639"/>
    <x v="1"/>
    <s v="Jake"/>
    <s v="Jake Fromm"/>
    <s v="Fromm"/>
    <n v="0"/>
    <n v="0"/>
    <n v="6000"/>
    <s v="LAC@BUF"/>
    <s v="BUF"/>
    <s v="LAC"/>
    <m/>
    <m/>
    <m/>
    <x v="114"/>
    <s v="Jake Fromm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34308"/>
    <x v="1"/>
    <s v="Blake"/>
    <s v="Blake Bortles"/>
    <s v="Bortles"/>
    <n v="0"/>
    <n v="1"/>
    <n v="6000"/>
    <s v="NO@DEN"/>
    <s v="DEN"/>
    <s v="NO"/>
    <m/>
    <m/>
    <m/>
    <x v="115"/>
    <s v="Blake Bortles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6679"/>
    <x v="1"/>
    <s v="Matt"/>
    <s v="Matt Schaub"/>
    <s v="Schaub"/>
    <n v="0"/>
    <n v="1"/>
    <n v="6000"/>
    <s v="LV@ATL"/>
    <s v="ATL"/>
    <s v="LV"/>
    <m/>
    <m/>
    <m/>
    <x v="116"/>
    <s v="Matt Schaub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0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30231"/>
    <x v="1"/>
    <s v="Jacoby"/>
    <s v="Jacoby Brissett"/>
    <s v="Brissett"/>
    <n v="1.29666670163472"/>
    <n v="6"/>
    <n v="6000"/>
    <s v="TEN@IND"/>
    <s v="IND"/>
    <s v="TEN"/>
    <m/>
    <m/>
    <m/>
    <x v="117"/>
    <s v="Jacoby Brissett"/>
    <n v="6.7696202531645566"/>
    <n v="4.4343065693430654"/>
    <n v="10.090566037735849"/>
    <n v="1"/>
    <n v="3.4"/>
    <s v="3.4"/>
    <n v="0"/>
    <n v="0"/>
    <n v="0"/>
    <n v="0"/>
    <n v="0"/>
    <n v="0"/>
    <n v="0"/>
    <n v="1"/>
    <n v="2.2000000000000002"/>
    <s v="2.2"/>
    <n v="0.2"/>
    <n v="35.550988614341087"/>
    <n v="29.149011385658916"/>
    <n v="0"/>
    <n v="0"/>
    <n v="0"/>
    <n v="2.7422132466361133"/>
    <n v="0"/>
    <n v="0"/>
    <n v="34.320238095238096"/>
    <n v="0"/>
    <n v="0"/>
    <n v="0"/>
    <n v="0"/>
    <n v="0"/>
    <n v="0"/>
    <n v="14.171428571428571"/>
    <n v="0"/>
    <n v="2.2853234442295154"/>
    <n v="0"/>
    <n v="0"/>
    <n v="0"/>
    <n v="0"/>
  </r>
  <r>
    <s v="51892-88602"/>
    <x v="1"/>
    <s v="Jordan"/>
    <s v="Jordan Ta'amu"/>
    <s v="Ta'amu"/>
    <n v="0"/>
    <n v="0"/>
    <n v="6000"/>
    <s v="KC@TB"/>
    <s v="KC"/>
    <s v="TB"/>
    <m/>
    <m/>
    <m/>
    <x v="118"/>
    <s v="Jordan Ta'amu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61982"/>
    <x v="1"/>
    <s v="Tommy"/>
    <s v="Tommy Stevens"/>
    <s v="Stevens"/>
    <n v="0"/>
    <n v="0"/>
    <n v="6000"/>
    <s v="CAR@MIN"/>
    <s v="CAR"/>
    <s v="MIN"/>
    <m/>
    <m/>
    <m/>
    <x v="119"/>
    <s v="Tommy Stevens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0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23075"/>
    <x v="1"/>
    <s v="Alex"/>
    <s v="Alex Tanney"/>
    <s v="Tanney"/>
    <n v="0"/>
    <n v="1"/>
    <n v="6000"/>
    <s v="NYG@CIN"/>
    <s v="NYG"/>
    <s v="CIN"/>
    <m/>
    <m/>
    <m/>
    <x v="120"/>
    <s v="Alex Tanney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1042"/>
    <x v="1"/>
    <s v="Kendall"/>
    <s v="Kendall Hinton"/>
    <s v="Hinton"/>
    <n v="0"/>
    <n v="1"/>
    <n v="6000"/>
    <s v="NO@DEN"/>
    <s v="DEN"/>
    <s v="NO"/>
    <m/>
    <m/>
    <m/>
    <x v="121"/>
    <s v="Kendall Hinton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6808"/>
    <x v="1"/>
    <s v="Matt"/>
    <s v="Matt Moore"/>
    <s v="Moore"/>
    <n v="7.0433330535888601"/>
    <n v="6"/>
    <n v="6000"/>
    <s v="KC@TB"/>
    <s v="KC"/>
    <s v="TB"/>
    <m/>
    <m/>
    <m/>
    <x v="122"/>
    <s v="Matt Moore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7844"/>
    <x v="1"/>
    <s v="Chad"/>
    <s v="Chad Henne"/>
    <s v="Henne"/>
    <n v="3.5"/>
    <n v="2"/>
    <n v="6000"/>
    <s v="KC@TB"/>
    <s v="KC"/>
    <s v="TB"/>
    <m/>
    <m/>
    <m/>
    <x v="123"/>
    <s v="Chad Henne"/>
    <n v="6.4359605911330053"/>
    <n v="3.1992031872509958"/>
    <n v="9.2989323843416365"/>
    <n v="3"/>
    <n v="15"/>
    <s v="5.0"/>
    <n v="0"/>
    <n v="0"/>
    <n v="0"/>
    <n v="0"/>
    <n v="0"/>
    <n v="0"/>
    <n v="0"/>
    <n v="2.5"/>
    <n v="-1"/>
    <s v="-0.4"/>
    <n v="0.5"/>
    <n v="41.306763525390622"/>
    <n v="23.293236474609373"/>
    <n v="0"/>
    <n v="0"/>
    <n v="0"/>
    <n v="4.6777123115491213"/>
    <n v="0"/>
    <n v="0"/>
    <n v="39.469047619047622"/>
    <n v="0"/>
    <n v="0"/>
    <n v="0"/>
    <n v="0"/>
    <n v="0"/>
    <n v="0"/>
    <n v="30.030158730158725"/>
    <n v="0"/>
    <n v="-0.29977892237783854"/>
    <n v="0"/>
    <n v="0"/>
    <n v="0"/>
    <n v="0"/>
  </r>
  <r>
    <s v="51892-29358"/>
    <x v="1"/>
    <s v="Marcus"/>
    <s v="Marcus Mariota"/>
    <s v="Mariota"/>
    <n v="12.4314280918666"/>
    <n v="7"/>
    <n v="6000"/>
    <s v="LV@ATL"/>
    <s v="LV"/>
    <s v="ATL"/>
    <m/>
    <m/>
    <m/>
    <x v="124"/>
    <s v="Marcus Mariota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0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56018"/>
    <x v="2"/>
    <s v="Deebo"/>
    <s v="Deebo Samuel"/>
    <s v="Samuel"/>
    <n v="8.4750003814697195"/>
    <n v="4"/>
    <n v="6000"/>
    <s v="SF@LAR"/>
    <s v="SF"/>
    <s v="LAR"/>
    <m/>
    <m/>
    <m/>
    <x v="125"/>
    <s v="Deebo Samuel"/>
    <n v="5.5567867036011078"/>
    <n v="3.9353448275862069"/>
    <n v="8.8370044052863435"/>
    <n v="0"/>
    <n v="0"/>
    <n v="0"/>
    <n v="0"/>
    <n v="5.5"/>
    <n v="4"/>
    <n v="46.25"/>
    <n v="11.6"/>
    <n v="35"/>
    <n v="2.9"/>
    <n v="1.5"/>
    <n v="3.5"/>
    <s v="2.3"/>
    <n v="0"/>
    <n v="38.59375609756097"/>
    <n v="25.406243902439027"/>
    <n v="1"/>
    <n v="0"/>
    <n v="0"/>
    <n v="0"/>
    <n v="0"/>
    <n v="5.5"/>
    <n v="33.433333333333337"/>
    <n v="6.3489229871361506"/>
    <n v="4"/>
    <n v="4.6173985360990191"/>
    <n v="11.851779005953343"/>
    <n v="54.724387032258058"/>
    <n v="1.5"/>
    <n v="30.416666666666668"/>
    <n v="1.2529106582024725"/>
    <n v="2.1203614883627"/>
    <n v="2.6566235080116845"/>
    <n v="7.7381010540269743"/>
    <n v="1.2896835090044958"/>
    <n v="0.91666666666666663"/>
  </r>
  <r>
    <s v="51892-69333"/>
    <x v="1"/>
    <s v="Jacob"/>
    <s v="Jacob Eason"/>
    <s v="Eason"/>
    <n v="0"/>
    <n v="1"/>
    <n v="6000"/>
    <s v="TEN@IND"/>
    <s v="IND"/>
    <s v="TEN"/>
    <m/>
    <m/>
    <m/>
    <x v="126"/>
    <s v="Jacob Eason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0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29445"/>
    <x v="1"/>
    <s v="Sean"/>
    <s v="Sean Mannion"/>
    <s v="Mannion"/>
    <n v="0.18000000715255701"/>
    <n v="3"/>
    <n v="6000"/>
    <s v="CAR@MIN"/>
    <s v="MIN"/>
    <s v="CAR"/>
    <m/>
    <m/>
    <m/>
    <x v="127"/>
    <s v="Sean Mannion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0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28434"/>
    <x v="1"/>
    <s v="Trevor"/>
    <s v="Trevor Siemian"/>
    <s v="Siemian"/>
    <n v="0.11999999731779"/>
    <n v="1"/>
    <n v="6000"/>
    <s v="NO@DEN"/>
    <s v="NO"/>
    <s v="DEN"/>
    <m/>
    <m/>
    <m/>
    <x v="128"/>
    <s v="Trevor Siemian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0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61253"/>
    <x v="1"/>
    <s v="J'mar"/>
    <s v="J'mar Smith"/>
    <s v="Smith"/>
    <n v="0"/>
    <n v="1"/>
    <n v="6000"/>
    <s v="ARI@NE"/>
    <s v="NE"/>
    <s v="ARI"/>
    <m/>
    <m/>
    <m/>
    <x v="129"/>
    <s v="J'mar Smith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104281"/>
    <x v="1"/>
    <s v="Jake"/>
    <s v="Jake Dolegala"/>
    <s v="Dolegala"/>
    <n v="0"/>
    <n v="1"/>
    <n v="6000"/>
    <s v="ARI@NE"/>
    <s v="NE"/>
    <s v="ARI"/>
    <m/>
    <m/>
    <m/>
    <x v="130"/>
    <s v="Jake Dolegala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61276"/>
    <x v="1"/>
    <s v="James"/>
    <s v="James Morgan"/>
    <s v="Morgan"/>
    <n v="0"/>
    <n v="1"/>
    <n v="6000"/>
    <s v="MIA@NYJ"/>
    <s v="NYJ"/>
    <s v="MIA"/>
    <m/>
    <m/>
    <m/>
    <x v="131"/>
    <s v="James Morgan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0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63336"/>
    <x v="1"/>
    <s v="Joe"/>
    <s v="Joe Burrow"/>
    <s v="Burrow"/>
    <n v="17.8720001220703"/>
    <n v="10"/>
    <n v="6000"/>
    <s v="NYG@CIN"/>
    <s v="CIN"/>
    <s v="NYG"/>
    <s v="IR"/>
    <s v="Knee - acl + mcl"/>
    <m/>
    <x v="132"/>
    <s v="Joe Burrow"/>
    <n v="7.1187845303867405"/>
    <n v="3.9568627450980394"/>
    <n v="10.433198380566802"/>
    <n v="40.4"/>
    <n v="268.8"/>
    <s v="6.7"/>
    <n v="1.3"/>
    <n v="0"/>
    <n v="0"/>
    <n v="0"/>
    <n v="0"/>
    <n v="0"/>
    <n v="0"/>
    <n v="3.7"/>
    <n v="14.2"/>
    <s v="3.8"/>
    <n v="0.3"/>
    <n v="45.734426229508195"/>
    <n v="19.265573770491805"/>
    <n v="0"/>
    <n v="0"/>
    <n v="0"/>
    <n v="6.2699894933325409"/>
    <n v="0"/>
    <n v="0"/>
    <n v="34.544444444444437"/>
    <n v="0"/>
    <n v="0"/>
    <n v="0"/>
    <n v="0"/>
    <n v="0"/>
    <n v="0"/>
    <n v="10.45"/>
    <n v="0"/>
    <n v="3.5223609795309048"/>
    <n v="0"/>
    <n v="0"/>
    <n v="0"/>
    <n v="0"/>
  </r>
  <r>
    <s v="51892-55148"/>
    <x v="1"/>
    <s v="Clayton"/>
    <s v="Clayton Thorson"/>
    <s v="Thorson"/>
    <n v="0"/>
    <n v="1"/>
    <n v="6000"/>
    <s v="NYG@CIN"/>
    <s v="NYG"/>
    <s v="CIN"/>
    <m/>
    <m/>
    <m/>
    <x v="133"/>
    <s v="Clayton Thorso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38767"/>
    <x v="1"/>
    <s v="Chris"/>
    <s v="Chris Streveler"/>
    <s v="Streveler"/>
    <n v="0.100000003973642"/>
    <n v="3"/>
    <n v="6000"/>
    <s v="ARI@NE"/>
    <s v="ARI"/>
    <s v="NE"/>
    <m/>
    <m/>
    <m/>
    <x v="134"/>
    <s v="Chris Streveler"/>
    <n v="8.3723404255319149"/>
    <n v="4.3345195729537362"/>
    <n v="12.107692307692307"/>
    <n v="0"/>
    <n v="0"/>
    <n v="0"/>
    <n v="0"/>
    <n v="0"/>
    <n v="0"/>
    <n v="0"/>
    <n v="0"/>
    <n v="0"/>
    <n v="0"/>
    <n v="0.25"/>
    <n v="0.75"/>
    <s v="3.0"/>
    <n v="0"/>
    <n v="33.264819992412747"/>
    <n v="32.735180007587253"/>
    <n v="0"/>
    <n v="0"/>
    <n v="0"/>
    <n v="0"/>
    <n v="0"/>
    <n v="0"/>
    <n v="31.405555555555551"/>
    <n v="0"/>
    <n v="0"/>
    <n v="0"/>
    <n v="0"/>
    <n v="0"/>
    <n v="0"/>
    <n v="32.233333333333334"/>
    <n v="0"/>
    <n v="3.046221661812289"/>
    <n v="0"/>
    <n v="0"/>
    <n v="0"/>
    <n v="0"/>
  </r>
  <r>
    <s v="51892-39793"/>
    <x v="3"/>
    <s v="George"/>
    <s v="George Kittle"/>
    <s v="Kittle"/>
    <n v="13.2666664123535"/>
    <n v="6"/>
    <n v="6000"/>
    <s v="SF@LAR"/>
    <s v="SF"/>
    <s v="LAR"/>
    <s v="IR"/>
    <s v="Foot"/>
    <m/>
    <x v="135"/>
    <s v="George Kittle"/>
    <n v="5.5567867036011078"/>
    <n v="3.9353448275862069"/>
    <n v="8.8370044052863435"/>
    <n v="0"/>
    <n v="0"/>
    <n v="0"/>
    <n v="0"/>
    <n v="0"/>
    <n v="6.166666666666667"/>
    <n v="79"/>
    <n v="12.8"/>
    <n v="44"/>
    <n v="2.1333333333333333"/>
    <n v="0.33333333333333331"/>
    <n v="2.8333333333333335"/>
    <s v="8.5"/>
    <n v="0"/>
    <n v="38.59375609756097"/>
    <n v="25.406243902439027"/>
    <n v="0"/>
    <n v="0"/>
    <n v="0"/>
    <n v="0"/>
    <n v="0"/>
    <n v="0"/>
    <n v="33.433333333333337"/>
    <n v="0"/>
    <n v="0"/>
    <n v="0"/>
    <n v="14.112707678514315"/>
    <n v="0"/>
    <n v="0"/>
    <n v="30.416666666666668"/>
    <n v="0"/>
    <n v="7.8361185439491088"/>
    <n v="0"/>
    <n v="0"/>
    <n v="0"/>
    <n v="0"/>
  </r>
  <r>
    <s v="51892-14194"/>
    <x v="1"/>
    <s v="Blaine"/>
    <s v="Blaine Gabbert"/>
    <s v="Gabbert"/>
    <n v="3.3333333830038697E-2"/>
    <n v="3"/>
    <n v="6000"/>
    <s v="KC@TB"/>
    <s v="TB"/>
    <s v="KC"/>
    <m/>
    <m/>
    <m/>
    <x v="136"/>
    <s v="Blaine Gabbert"/>
    <n v="6.5368731563421827"/>
    <n v="4.635416666666667"/>
    <n v="10.306976744186047"/>
    <n v="0.33333333333333331"/>
    <n v="0"/>
    <s v="0.0"/>
    <n v="0"/>
    <n v="0"/>
    <n v="0"/>
    <n v="0"/>
    <n v="0"/>
    <n v="0"/>
    <n v="0"/>
    <n v="2.3333333333333335"/>
    <n v="0.33333333333333331"/>
    <s v="0.1"/>
    <n v="0"/>
    <n v="38.560070921985826"/>
    <n v="25.839929078014183"/>
    <n v="0"/>
    <n v="0"/>
    <n v="0"/>
    <n v="0"/>
    <n v="0"/>
    <n v="0"/>
    <n v="46.595057720057717"/>
    <n v="0"/>
    <n v="0"/>
    <n v="0"/>
    <n v="0"/>
    <n v="0"/>
    <n v="0"/>
    <n v="26.242424242424239"/>
    <n v="0"/>
    <n v="0.10858955588091754"/>
    <n v="0"/>
    <n v="0"/>
    <n v="0"/>
    <n v="0"/>
  </r>
  <r>
    <s v="51892-39795"/>
    <x v="1"/>
    <s v="Davis"/>
    <s v="Davis Webb"/>
    <s v="Webb"/>
    <n v="0"/>
    <n v="0"/>
    <n v="6000"/>
    <s v="LAC@BUF"/>
    <s v="BUF"/>
    <s v="LAC"/>
    <m/>
    <m/>
    <m/>
    <x v="137"/>
    <s v="Davis Webb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56192"/>
    <x v="1"/>
    <s v="John"/>
    <s v="John Wolford"/>
    <s v="Wolford"/>
    <n v="0"/>
    <n v="2"/>
    <n v="6000"/>
    <s v="SF@LAR"/>
    <s v="LAR"/>
    <s v="SF"/>
    <m/>
    <m/>
    <m/>
    <x v="138"/>
    <s v="John Wolford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0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62364"/>
    <x v="1"/>
    <s v="Josh"/>
    <s v="Josh Rosen"/>
    <s v="Rosen"/>
    <n v="4.5959999084472596"/>
    <n v="5"/>
    <n v="6000"/>
    <s v="KC@TB"/>
    <s v="TB"/>
    <s v="KC"/>
    <m/>
    <m/>
    <m/>
    <x v="139"/>
    <s v="Josh Rosen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33702"/>
    <x v="1"/>
    <s v="Ryan"/>
    <s v="Ryan Griffin"/>
    <s v="Griffin"/>
    <n v="0.31000000238418501"/>
    <n v="2"/>
    <n v="6000"/>
    <s v="KC@TB"/>
    <s v="TB"/>
    <s v="KC"/>
    <m/>
    <m/>
    <m/>
    <x v="140"/>
    <s v="Ryan Griffin"/>
    <n v="6.5368731563421827"/>
    <n v="4.635416666666667"/>
    <n v="10.306976744186047"/>
    <n v="0"/>
    <n v="0"/>
    <n v="0"/>
    <n v="0"/>
    <n v="0"/>
    <n v="0.7"/>
    <n v="5.5"/>
    <n v="7.9"/>
    <n v="23"/>
    <n v="0.79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8.5145365002343176"/>
    <n v="0"/>
    <n v="0"/>
    <n v="26.242424242424239"/>
    <n v="0"/>
    <n v="0"/>
    <n v="0"/>
    <n v="0"/>
    <n v="0"/>
    <n v="0"/>
  </r>
  <r>
    <s v="51892-43956"/>
    <x v="1"/>
    <s v="David"/>
    <s v="David Fales"/>
    <s v="Fales"/>
    <n v="0"/>
    <n v="1"/>
    <n v="6000"/>
    <s v="MIA@NYJ"/>
    <s v="NYJ"/>
    <s v="MIA"/>
    <m/>
    <m/>
    <m/>
    <x v="141"/>
    <s v="David Fales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0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72640"/>
    <x v="1"/>
    <s v="Cole"/>
    <s v="Cole McDonald"/>
    <s v="McDonald"/>
    <n v="0"/>
    <n v="0"/>
    <n v="6000"/>
    <s v="TEN@IND"/>
    <s v="TEN"/>
    <s v="IND"/>
    <m/>
    <m/>
    <m/>
    <x v="142"/>
    <s v="Cole McDonald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0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48116"/>
    <x v="3"/>
    <s v="Jonnu"/>
    <s v="Jonnu Smith"/>
    <s v="Smith"/>
    <n v="9.6900001525878903"/>
    <n v="10"/>
    <n v="6000"/>
    <s v="TEN@IND"/>
    <s v="TEN"/>
    <s v="IND"/>
    <m/>
    <m/>
    <m/>
    <x v="143"/>
    <s v="Jonnu Smith"/>
    <n v="6.4475308641975309"/>
    <n v="3.5396825396825395"/>
    <n v="10.190243902439024"/>
    <n v="0"/>
    <n v="0"/>
    <n v="0"/>
    <n v="0"/>
    <n v="4.9000000000000004"/>
    <n v="3"/>
    <n v="33.799999999999997"/>
    <n v="11.3"/>
    <n v="63"/>
    <n v="1.1300000000000001"/>
    <n v="0.1"/>
    <n v="0.1"/>
    <s v="1.0"/>
    <n v="0.1"/>
    <n v="33.909801916932906"/>
    <n v="29.890198083067091"/>
    <n v="1"/>
    <n v="0"/>
    <n v="0"/>
    <n v="0"/>
    <n v="0"/>
    <n v="4.9000000000000004"/>
    <n v="31.533333333333324"/>
    <n v="5.2692821160561731"/>
    <n v="3"/>
    <n v="3.2260910914629628"/>
    <n v="10.911223299561488"/>
    <n v="35.200600283678433"/>
    <n v="0.1"/>
    <n v="34"/>
    <n v="8.7912347303138502E-2"/>
    <n v="0.82920820841757881"/>
    <n v="7.2897640005019443E-2"/>
    <n v="5.0273497923683452"/>
    <n v="0.83789163206139083"/>
    <n v="0.81666666666666676"/>
  </r>
  <r>
    <s v="51892-63819"/>
    <x v="2"/>
    <s v="Darius"/>
    <s v="Darius Slayton"/>
    <s v="Slayton"/>
    <n v="9.3300003051757798"/>
    <n v="10"/>
    <n v="5900"/>
    <s v="NYG@CIN"/>
    <s v="NYG"/>
    <s v="CIN"/>
    <m/>
    <m/>
    <m/>
    <x v="144"/>
    <s v="Darius Slayton"/>
    <n v="7.2564102564102564"/>
    <n v="4.9708029197080288"/>
    <n v="11.524886877828054"/>
    <n v="0"/>
    <n v="0"/>
    <n v="0"/>
    <n v="0"/>
    <n v="6.4"/>
    <n v="3.8"/>
    <n v="58.4"/>
    <n v="15.4"/>
    <n v="41"/>
    <n v="1.54"/>
    <n v="0.2"/>
    <n v="-0.1"/>
    <s v="-0.5"/>
    <n v="0"/>
    <n v="29.698157804459687"/>
    <n v="30.901842195540315"/>
    <n v="1"/>
    <n v="0"/>
    <n v="0"/>
    <n v="0"/>
    <n v="0"/>
    <n v="6.4"/>
    <n v="32.361111111111107"/>
    <n v="5.8733524104270494"/>
    <n v="3.8"/>
    <n v="3.4873029936910598"/>
    <n v="14.813901172478635"/>
    <n v="51.660561907028246"/>
    <n v="0.2"/>
    <n v="24.258333333333336"/>
    <n v="0.25477300332977243"/>
    <n v="-0.58223167434354661"/>
    <n v="-0.14833691230622736"/>
    <n v="7.0512224994722015"/>
    <n v="1.1951224575376611"/>
    <n v="1.0847457627118644"/>
  </r>
  <r>
    <s v="51892-52613"/>
    <x v="2"/>
    <s v="Curtis"/>
    <s v="Curtis Samuel"/>
    <s v="Samuel"/>
    <n v="10.0181815407492"/>
    <n v="11"/>
    <n v="5900"/>
    <s v="CAR@MIN"/>
    <s v="CAR"/>
    <s v="MIN"/>
    <m/>
    <m/>
    <m/>
    <x v="145"/>
    <s v="Curtis Samuel"/>
    <n v="7.2416666666666663"/>
    <n v="4.299295774647887"/>
    <n v="10.862500000000001"/>
    <n v="0"/>
    <n v="0"/>
    <n v="0"/>
    <n v="0"/>
    <n v="5.8"/>
    <n v="4.9000000000000004"/>
    <n v="44.5"/>
    <n v="9.1"/>
    <n v="29"/>
    <n v="0.90999999999999992"/>
    <n v="2.6"/>
    <n v="11.2"/>
    <s v="4.3"/>
    <n v="0.2"/>
    <n v="34.422925394525308"/>
    <n v="22.277074605474699"/>
    <n v="1"/>
    <n v="0"/>
    <n v="0"/>
    <n v="0"/>
    <n v="0"/>
    <n v="5.8"/>
    <n v="30.613131313131316"/>
    <n v="6.5218080844479598"/>
    <n v="4.9000000000000004"/>
    <n v="5.5098033816887941"/>
    <n v="9.1625965789907315"/>
    <n v="50.484105615973306"/>
    <n v="2.6"/>
    <n v="22.993939393939396"/>
    <n v="2.5189417516469805"/>
    <n v="4.3307693893964077"/>
    <n v="10.908955831705311"/>
    <n v="8.5893061447678622"/>
    <n v="1.4558146008081121"/>
    <n v="0.98305084745762705"/>
  </r>
  <r>
    <s v="51892-34295"/>
    <x v="2"/>
    <s v="Breshad"/>
    <s v="Breshad Perriman"/>
    <s v="Perriman"/>
    <n v="9.0499998728434203"/>
    <n v="6"/>
    <n v="5900"/>
    <s v="MIA@NYJ"/>
    <s v="NYJ"/>
    <s v="MIA"/>
    <m/>
    <m/>
    <m/>
    <x v="146"/>
    <s v="Breshad Perriman"/>
    <n v="6.8826815642458099"/>
    <n v="4.8447653429602884"/>
    <n v="11"/>
    <n v="0"/>
    <n v="0"/>
    <n v="0"/>
    <n v="0"/>
    <n v="4.666666666666667"/>
    <n v="3"/>
    <n v="45.5"/>
    <n v="15.2"/>
    <n v="50"/>
    <n v="2.5333333333333332"/>
    <n v="0"/>
    <n v="0"/>
    <n v="0"/>
    <n v="0"/>
    <n v="33.084421122994655"/>
    <n v="20.915578877005348"/>
    <n v="1"/>
    <n v="0"/>
    <n v="0"/>
    <n v="0"/>
    <n v="0"/>
    <n v="4.666666666666667"/>
    <n v="40.376190476190473"/>
    <n v="3.8238863899675395"/>
    <n v="3"/>
    <n v="2.4582126792648467"/>
    <n v="14.765948863694062"/>
    <n v="36.297842718109095"/>
    <n v="0"/>
    <n v="16.207142857142856"/>
    <n v="0"/>
    <n v="0"/>
    <n v="0"/>
    <n v="5.1297842718109097"/>
    <n v="0.86945496132388289"/>
    <n v="0.79096045197740117"/>
  </r>
  <r>
    <s v="51892-70157"/>
    <x v="0"/>
    <s v="Darrell"/>
    <s v="Darrell Henderson Jr."/>
    <s v="Henderson Jr."/>
    <n v="9.85"/>
    <n v="10"/>
    <n v="5900"/>
    <s v="SF@LAR"/>
    <s v="LAR"/>
    <s v="SF"/>
    <m/>
    <m/>
    <m/>
    <x v="147"/>
    <s v="Darrell Henderson"/>
    <n v="6.6528662420382165"/>
    <n v="3.9483394833948338"/>
    <n v="10.240196078431373"/>
    <n v="0"/>
    <n v="0"/>
    <n v="0"/>
    <n v="0"/>
    <n v="1.9"/>
    <n v="1.3"/>
    <n v="12.9"/>
    <n v="9.9"/>
    <n v="28"/>
    <n v="0.99"/>
    <n v="11"/>
    <n v="49.1"/>
    <s v="4.5"/>
    <n v="0.4"/>
    <n v="31.887960379464282"/>
    <n v="34.912039620535715"/>
    <n v="1"/>
    <n v="0"/>
    <n v="0"/>
    <n v="0"/>
    <n v="0"/>
    <n v="1.9"/>
    <n v="36.063888888888883"/>
    <n v="1.6799942154782079"/>
    <n v="1.3"/>
    <n v="1.1494697263798266"/>
    <n v="10.876898080154275"/>
    <n v="12.502665060056195"/>
    <n v="11"/>
    <n v="31.261111111111116"/>
    <n v="12.284670063739242"/>
    <n v="4.1622319590692243"/>
    <n v="51.131646345916437"/>
    <n v="7.0134311405972634"/>
    <n v="1.1887171424741123"/>
    <n v="0.32203389830508472"/>
  </r>
  <r>
    <s v="51892-40845"/>
    <x v="3"/>
    <s v="Hunter"/>
    <s v="Hunter Henry"/>
    <s v="Henry"/>
    <n v="8.1999999999999993"/>
    <n v="10"/>
    <n v="5900"/>
    <s v="LAC@BUF"/>
    <s v="LAC"/>
    <s v="BUF"/>
    <m/>
    <m/>
    <m/>
    <x v="148"/>
    <s v="Hunter Henry"/>
    <n v="7.1681681681681679"/>
    <n v="4.8214285714285712"/>
    <n v="10.561946902654867"/>
    <n v="0"/>
    <n v="0"/>
    <n v="0"/>
    <n v="0"/>
    <n v="6.6"/>
    <n v="4.0999999999999996"/>
    <n v="43.5"/>
    <n v="10.6"/>
    <n v="33"/>
    <n v="1.06"/>
    <n v="0"/>
    <n v="0"/>
    <n v="0"/>
    <n v="0"/>
    <n v="28.224102199570815"/>
    <n v="41.375897800429179"/>
    <n v="1"/>
    <n v="0"/>
    <n v="0"/>
    <n v="0"/>
    <n v="0"/>
    <n v="6.6"/>
    <n v="36.161111111111104"/>
    <n v="5.1513647892287802"/>
    <n v="4.0999999999999996"/>
    <n v="3.2000902478542423"/>
    <n v="10.347783436792827"/>
    <n v="33.113840862988383"/>
    <n v="0"/>
    <n v="31.019444444444446"/>
    <n v="0"/>
    <n v="0"/>
    <n v="0"/>
    <n v="5.3613840862988376"/>
    <n v="0.9087091671692944"/>
    <n v="1.1186440677966101"/>
  </r>
  <r>
    <s v="51892-83081"/>
    <x v="0"/>
    <s v="Chase"/>
    <s v="Chase Edmonds"/>
    <s v="Edmonds"/>
    <n v="10.319999694824199"/>
    <n v="10"/>
    <n v="5800"/>
    <s v="ARI@NE"/>
    <s v="ARI"/>
    <s v="NE"/>
    <m/>
    <m/>
    <m/>
    <x v="149"/>
    <s v="Chase Edmonds"/>
    <n v="8.3723404255319149"/>
    <n v="4.3345195729537362"/>
    <n v="12.107692307692307"/>
    <n v="0"/>
    <n v="0"/>
    <n v="0"/>
    <n v="0"/>
    <n v="4.2"/>
    <n v="3.6"/>
    <n v="29.7"/>
    <n v="8.3000000000000007"/>
    <n v="30"/>
    <n v="0.83000000000000007"/>
    <n v="6.4"/>
    <n v="31.5"/>
    <s v="4.9"/>
    <n v="0.1"/>
    <n v="33.264819992412747"/>
    <n v="32.735180007587253"/>
    <n v="1"/>
    <n v="0"/>
    <n v="0"/>
    <n v="0"/>
    <n v="0"/>
    <n v="4.2"/>
    <n v="31.405555555555551"/>
    <n v="4.4486474286686786"/>
    <n v="3.6"/>
    <n v="3.8131263674302955"/>
    <n v="9.1190155621495439"/>
    <n v="34.771958685039628"/>
    <n v="6.4"/>
    <n v="32.233333333333334"/>
    <n v="6.4996427729645845"/>
    <n v="4.9754953809600719"/>
    <n v="32.338942594775801"/>
    <n v="8.511090127981543"/>
    <n v="1.4674293324106109"/>
    <n v="0.72413793103448276"/>
  </r>
  <r>
    <s v="51892-63634"/>
    <x v="2"/>
    <s v="Jakobi"/>
    <s v="Jakobi Meyers"/>
    <s v="Meyers"/>
    <n v="8.8228569030761701"/>
    <n v="7"/>
    <n v="5800"/>
    <s v="ARI@NE"/>
    <s v="NE"/>
    <s v="ARI"/>
    <m/>
    <m/>
    <m/>
    <x v="150"/>
    <s v="Jakobi Meyers"/>
    <n v="6.4456233421750664"/>
    <n v="4.6356877323420074"/>
    <n v="9.8380566801619427"/>
    <n v="0.125"/>
    <n v="3"/>
    <s v="24.0"/>
    <n v="0.125"/>
    <n v="5.125"/>
    <n v="3.875"/>
    <n v="48.875"/>
    <n v="12.6"/>
    <n v="33"/>
    <n v="1.575"/>
    <n v="0.125"/>
    <n v="0.25"/>
    <s v="2.0"/>
    <n v="0"/>
    <n v="30.374963132022465"/>
    <n v="33.825036867977538"/>
    <n v="1"/>
    <n v="0.125"/>
    <n v="0"/>
    <n v="22.770883437049303"/>
    <n v="0"/>
    <n v="5.125"/>
    <n v="32.327777777777776"/>
    <n v="4.8154156194003654"/>
    <n v="3.875"/>
    <n v="3.6409240049124714"/>
    <n v="12.380410201871468"/>
    <n v="45.076132694657083"/>
    <n v="0.125"/>
    <n v="40.982936507936508"/>
    <n v="0.1031680491630559"/>
    <n v="2.171918117641936"/>
    <n v="0.22407255513901508"/>
    <n v="6.4675205249796104"/>
    <n v="1.1150897456861397"/>
    <n v="0.88362068965517249"/>
  </r>
  <r>
    <s v="51892-7761"/>
    <x v="3"/>
    <s v="Jared"/>
    <s v="Jared Cook"/>
    <s v="Cook"/>
    <n v="6.8333333333333304"/>
    <n v="9"/>
    <n v="5800"/>
    <s v="NO@DEN"/>
    <s v="NO"/>
    <s v="DEN"/>
    <m/>
    <m/>
    <m/>
    <x v="151"/>
    <s v="Jared Cook"/>
    <n v="6.2444444444444445"/>
    <n v="4.3392857142857144"/>
    <n v="9.4852320675105481"/>
    <n v="0"/>
    <n v="0"/>
    <n v="0"/>
    <n v="0"/>
    <n v="3.8888888888888888"/>
    <n v="2.4444444444444446"/>
    <n v="31.666666666666668"/>
    <n v="13"/>
    <n v="46"/>
    <n v="1.4444444444444444"/>
    <n v="0"/>
    <n v="0"/>
    <n v="0"/>
    <n v="0"/>
    <n v="22.066824178403763"/>
    <n v="42.233175821596234"/>
    <n v="1"/>
    <n v="0"/>
    <n v="0"/>
    <n v="0"/>
    <n v="0"/>
    <n v="3.8888888888888888"/>
    <n v="38.894444444444439"/>
    <n v="2.2063672225228732"/>
    <n v="2.4444444444444446"/>
    <n v="1.3868593970143777"/>
    <n v="12.773439097168975"/>
    <n v="17.714964044099641"/>
    <n v="0"/>
    <n v="31.133333333333333"/>
    <n v="0"/>
    <n v="0"/>
    <n v="0"/>
    <n v="2.9937186266321865"/>
    <n v="0.51615838390210111"/>
    <n v="0.67049808429118773"/>
  </r>
  <r>
    <s v="51892-86780"/>
    <x v="0"/>
    <s v="Salvon"/>
    <s v="Salvon Ahmed"/>
    <s v="Ahmed"/>
    <n v="7.3000001907348597"/>
    <n v="4"/>
    <n v="5800"/>
    <s v="MIA@NYJ"/>
    <s v="MIA"/>
    <s v="NYJ"/>
    <s v="O"/>
    <s v="Shoulder"/>
    <m/>
    <x v="152"/>
    <s v="Salvon Ahmed"/>
    <n v="7.8130081300813012"/>
    <n v="3.8122866894197953"/>
    <n v="10.717472118959108"/>
    <n v="0"/>
    <n v="0"/>
    <n v="0"/>
    <n v="0"/>
    <n v="0"/>
    <n v="2"/>
    <n v="12"/>
    <n v="6"/>
    <n v="13"/>
    <n v="2"/>
    <n v="13.333333333333334"/>
    <n v="55.333333333333336"/>
    <s v="4.2"/>
    <n v="0.33333333333333331"/>
    <n v="30.064007812499998"/>
    <n v="24.735992187499999"/>
    <n v="0"/>
    <n v="0"/>
    <n v="0"/>
    <n v="0"/>
    <n v="0"/>
    <n v="0"/>
    <n v="22.250793650793646"/>
    <n v="0"/>
    <n v="0"/>
    <n v="0"/>
    <n v="5.318847436798924"/>
    <n v="0"/>
    <n v="0"/>
    <n v="13.332142857142859"/>
    <n v="0"/>
    <n v="3.7508882215082027"/>
    <n v="0"/>
    <n v="0"/>
    <n v="0"/>
    <n v="0"/>
  </r>
  <r>
    <s v="51892-53097"/>
    <x v="2"/>
    <s v="Josh"/>
    <s v="Josh Reynolds"/>
    <s v="Reynolds"/>
    <n v="7.1300003051757797"/>
    <n v="10"/>
    <n v="5800"/>
    <s v="SF@LAR"/>
    <s v="LAR"/>
    <s v="SF"/>
    <m/>
    <m/>
    <m/>
    <x v="153"/>
    <s v="Josh Reynolds"/>
    <n v="6.6528662420382165"/>
    <n v="3.9483394833948338"/>
    <n v="10.240196078431373"/>
    <n v="0"/>
    <n v="0"/>
    <n v="0"/>
    <n v="0"/>
    <n v="5.4"/>
    <n v="3.3"/>
    <n v="44.8"/>
    <n v="13.6"/>
    <n v="40"/>
    <n v="1.3599999999999999"/>
    <n v="0"/>
    <n v="0"/>
    <n v="0"/>
    <n v="0"/>
    <n v="31.887960379464282"/>
    <n v="34.912039620535715"/>
    <n v="1"/>
    <n v="0"/>
    <n v="0"/>
    <n v="0"/>
    <n v="0"/>
    <n v="5.4"/>
    <n v="36.063888888888883"/>
    <n v="4.7747204018854328"/>
    <n v="3.3"/>
    <n v="2.9178846900410975"/>
    <n v="14.942001403040216"/>
    <n v="43.599037132503646"/>
    <n v="0"/>
    <n v="31.261111111111116"/>
    <n v="0"/>
    <n v="0"/>
    <n v="0"/>
    <n v="6.009903713250365"/>
    <n v="1.036190295387994"/>
    <n v="0.93103448275862077"/>
  </r>
  <r>
    <s v="51892-71705"/>
    <x v="3"/>
    <s v="Noah"/>
    <s v="Noah Fant"/>
    <s v="Fant"/>
    <n v="7.5699996948242099"/>
    <n v="10"/>
    <n v="5700"/>
    <s v="NO@DEN"/>
    <s v="DEN"/>
    <s v="NO"/>
    <m/>
    <m/>
    <m/>
    <x v="154"/>
    <s v="Noah Fant"/>
    <n v="6.4378531073446323"/>
    <n v="3.3468468468468466"/>
    <n v="10.128888888888889"/>
    <n v="0"/>
    <n v="0"/>
    <n v="0"/>
    <n v="0"/>
    <n v="6.4444444444444446"/>
    <n v="4.333333333333333"/>
    <n v="46.888888888888886"/>
    <n v="10.8"/>
    <n v="32"/>
    <n v="1.2000000000000002"/>
    <n v="0"/>
    <n v="0"/>
    <n v="0"/>
    <n v="0"/>
    <n v="47.206086964285717"/>
    <n v="16.693913035714282"/>
    <n v="1"/>
    <n v="0"/>
    <n v="0"/>
    <n v="0"/>
    <n v="0"/>
    <n v="6.4444444444444446"/>
    <n v="37.804761904761904"/>
    <n v="8.0470551738254201"/>
    <n v="4.333333333333333"/>
    <n v="5.4109508927446779"/>
    <n v="10.428425808430449"/>
    <n v="56.427699938048377"/>
    <n v="0"/>
    <n v="26.684126984126983"/>
    <n v="0"/>
    <n v="0"/>
    <n v="0"/>
    <n v="7.8094366604715049"/>
    <n v="1.3700766071002639"/>
    <n v="1.1306042884990253"/>
  </r>
  <r>
    <s v="51892-63625"/>
    <x v="0"/>
    <s v="Nyheim"/>
    <s v="Nyheim Hines"/>
    <s v="Hines"/>
    <n v="10.35"/>
    <n v="10"/>
    <n v="5700"/>
    <s v="TEN@IND"/>
    <s v="IND"/>
    <s v="TEN"/>
    <m/>
    <m/>
    <m/>
    <x v="155"/>
    <s v="Nyheim Hines"/>
    <n v="6.7696202531645566"/>
    <n v="4.4343065693430654"/>
    <n v="10.090566037735849"/>
    <n v="0"/>
    <n v="0"/>
    <n v="0"/>
    <n v="0"/>
    <n v="4.5"/>
    <n v="3.6"/>
    <n v="29.6"/>
    <n v="8.1999999999999993"/>
    <n v="29"/>
    <n v="0.82"/>
    <n v="5.0999999999999996"/>
    <n v="17.899999999999999"/>
    <s v="3.5"/>
    <n v="0.2"/>
    <n v="35.550988614341087"/>
    <n v="29.149011385658916"/>
    <n v="1"/>
    <n v="0"/>
    <n v="0"/>
    <n v="0"/>
    <n v="0"/>
    <n v="4.5"/>
    <n v="34.320238095238096"/>
    <n v="4.6613735114714112"/>
    <n v="3.6"/>
    <n v="3.7290988091771293"/>
    <n v="7.4147242843406138"/>
    <n v="27.650239499111326"/>
    <n v="5.0999999999999996"/>
    <n v="14.171428571428571"/>
    <n v="10.490118008750235"/>
    <n v="3.6357418430924109"/>
    <n v="38.139360983390468"/>
    <n v="8.37896004825018"/>
    <n v="1.4699929909210843"/>
    <n v="0.78947368421052633"/>
  </r>
  <r>
    <s v="51892-54606"/>
    <x v="2"/>
    <s v="John"/>
    <s v="John Brown"/>
    <s v="Brown"/>
    <n v="8.1374998092651296"/>
    <n v="8"/>
    <n v="5700"/>
    <s v="LAC@BUF"/>
    <s v="BUF"/>
    <s v="LAC"/>
    <s v="IR"/>
    <s v="Ankle"/>
    <m/>
    <x v="156"/>
    <s v="John Brown"/>
    <n v="6.5156695156695159"/>
    <n v="4.649193548387097"/>
    <n v="10.490825688073395"/>
    <n v="0"/>
    <n v="0"/>
    <n v="0"/>
    <n v="0"/>
    <n v="0"/>
    <n v="3.625"/>
    <n v="48.25"/>
    <n v="13.3"/>
    <n v="46"/>
    <n v="1.6625000000000001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12.673882606928919"/>
    <n v="0"/>
    <n v="0"/>
    <n v="29.561904761904767"/>
    <n v="0"/>
    <n v="0"/>
    <n v="0"/>
    <n v="0"/>
    <n v="0"/>
    <n v="0"/>
  </r>
  <r>
    <s v="51892-54608"/>
    <x v="0"/>
    <s v="Jerick"/>
    <s v="Jerick McKinnon"/>
    <s v="McKinnon"/>
    <n v="9.65"/>
    <n v="10"/>
    <n v="5700"/>
    <s v="SF@LAR"/>
    <s v="SF"/>
    <s v="LAR"/>
    <m/>
    <m/>
    <m/>
    <x v="157"/>
    <s v="Jerick McKinnon"/>
    <n v="5.5567867036011078"/>
    <n v="3.9353448275862069"/>
    <n v="8.8370044052863435"/>
    <n v="0"/>
    <n v="0"/>
    <n v="0"/>
    <n v="0"/>
    <n v="3.6"/>
    <n v="2.5"/>
    <n v="18.600000000000001"/>
    <n v="7.4"/>
    <n v="26"/>
    <n v="0.74"/>
    <n v="7.7"/>
    <n v="29.4"/>
    <s v="3.8"/>
    <n v="0.5"/>
    <n v="38.59375609756097"/>
    <n v="25.406243902439027"/>
    <n v="1"/>
    <n v="0"/>
    <n v="0"/>
    <n v="0"/>
    <n v="0"/>
    <n v="3.6"/>
    <n v="33.433333333333337"/>
    <n v="4.1556586824891175"/>
    <n v="2.5"/>
    <n v="2.8858740850618871"/>
    <n v="6.9402359129799027"/>
    <n v="20.028646965484526"/>
    <n v="7.7"/>
    <n v="30.416666666666668"/>
    <n v="6.4316080454393587"/>
    <n v="3.5032059372948958"/>
    <n v="22.531247491136781"/>
    <n v="5.5059894456621308"/>
    <n v="0.96596306064247905"/>
    <n v="0.63157894736842102"/>
  </r>
  <r>
    <s v="51892-90561"/>
    <x v="2"/>
    <s v="Jerry"/>
    <s v="Jerry Jeudy"/>
    <s v="Jeudy"/>
    <n v="8.9400001525878903"/>
    <n v="10"/>
    <n v="5700"/>
    <s v="NO@DEN"/>
    <s v="DEN"/>
    <s v="NO"/>
    <s v="Q"/>
    <s v="Ankle"/>
    <m/>
    <x v="158"/>
    <s v="Jerry Jeudy"/>
    <n v="6.4378531073446323"/>
    <n v="3.3468468468468466"/>
    <n v="10.128888888888889"/>
    <n v="0"/>
    <n v="0"/>
    <n v="0"/>
    <n v="0"/>
    <n v="7.7"/>
    <n v="3.7"/>
    <n v="58.9"/>
    <n v="15.9"/>
    <n v="48"/>
    <n v="1.59"/>
    <n v="0"/>
    <n v="0"/>
    <n v="0"/>
    <n v="0"/>
    <n v="47.206086964285717"/>
    <n v="16.693913035714282"/>
    <n v="1"/>
    <n v="0"/>
    <n v="0"/>
    <n v="0"/>
    <n v="0"/>
    <n v="7.7"/>
    <n v="37.804761904761904"/>
    <n v="9.6148435094155449"/>
    <n v="3.7"/>
    <n v="4.620119608420457"/>
    <n v="15.445959666627342"/>
    <n v="71.362181126656495"/>
    <n v="0"/>
    <n v="26.684126984126983"/>
    <n v="0"/>
    <n v="0"/>
    <n v="0"/>
    <n v="8.9862181126656502"/>
    <n v="1.576529493450114"/>
    <n v="1.3508771929824561"/>
  </r>
  <r>
    <s v="51892-69213"/>
    <x v="2"/>
    <s v="Michael"/>
    <s v="Michael Pittman Jr."/>
    <s v="Pittman Jr."/>
    <n v="6.2874999046325604"/>
    <n v="8"/>
    <n v="5700"/>
    <s v="TEN@IND"/>
    <s v="IND"/>
    <s v="TEN"/>
    <m/>
    <m/>
    <m/>
    <x v="159"/>
    <s v="Michael Pittman Jr."/>
    <n v="6.7696202531645566"/>
    <n v="4.4343065693430654"/>
    <n v="10.090566037735849"/>
    <n v="0"/>
    <n v="0"/>
    <n v="0"/>
    <n v="0"/>
    <n v="4.4285714285714288"/>
    <n v="3.4285714285714284"/>
    <n v="43.142857142857146"/>
    <n v="12.6"/>
    <n v="45"/>
    <n v="1.8"/>
    <n v="0.14285714285714285"/>
    <n v="3"/>
    <s v="21.0"/>
    <n v="0"/>
    <n v="35.550988614341087"/>
    <n v="29.149011385658916"/>
    <n v="1"/>
    <n v="0"/>
    <n v="0"/>
    <n v="0"/>
    <n v="0"/>
    <n v="4.4285714285714288"/>
    <n v="34.320238095238096"/>
    <n v="4.5873834557337689"/>
    <n v="3.4285714285714284"/>
    <n v="3.5515226754067881"/>
    <n v="13.212847530426904"/>
    <n v="46.92572761100373"/>
    <n v="0.14285714285714285"/>
    <n v="14.171428571428571"/>
    <n v="0.29384084058123905"/>
    <n v="21.814451058554464"/>
    <n v="6.4099766358639441"/>
    <n v="7.0478561389724819"/>
    <n v="1.2364659892934178"/>
    <n v="0.77694235588972438"/>
  </r>
  <r>
    <s v="51892-31394"/>
    <x v="2"/>
    <s v="Jarvis"/>
    <s v="Jarvis Landry"/>
    <s v="Landry"/>
    <n v="7.3040000915527301"/>
    <n v="10"/>
    <n v="5700"/>
    <s v="CLE@JAC"/>
    <s v="CLE"/>
    <s v="JAC"/>
    <m/>
    <m/>
    <m/>
    <x v="160"/>
    <s v="Jarvis Landry"/>
    <n v="8.1091954022988499"/>
    <n v="4.3177257525083608"/>
    <n v="11.565573770491802"/>
    <n v="0.2"/>
    <n v="5.6"/>
    <s v="28.0"/>
    <n v="0.1"/>
    <n v="5.7"/>
    <n v="3.8"/>
    <n v="47.1"/>
    <n v="12.4"/>
    <n v="32"/>
    <n v="1.24"/>
    <n v="0.3"/>
    <n v="0.7"/>
    <s v="2.3"/>
    <n v="0"/>
    <n v="23.877120016750432"/>
    <n v="34.522879983249567"/>
    <n v="1"/>
    <n v="0.2"/>
    <n v="0"/>
    <n v="27.093515040171479"/>
    <n v="0"/>
    <n v="5.7"/>
    <n v="24.698809523809526"/>
    <n v="5.5103702048585852"/>
    <n v="3.8"/>
    <n v="3.6735801365723901"/>
    <n v="11.606090392724461"/>
    <n v="42.635903129976228"/>
    <n v="0.3"/>
    <n v="38.499999999999993"/>
    <n v="0.26900945441493174"/>
    <n v="2.3263881067687802"/>
    <n v="0.62582039535925549"/>
    <n v="6.2261723525335491"/>
    <n v="1.0923109390409735"/>
    <n v="1"/>
  </r>
  <r>
    <s v="51892-39818"/>
    <x v="0"/>
    <s v="Wayne"/>
    <s v="Wayne Gallman Jr."/>
    <s v="Gallman Jr."/>
    <n v="7.9444444444444402"/>
    <n v="9"/>
    <n v="5700"/>
    <s v="NYG@CIN"/>
    <s v="NYG"/>
    <s v="CIN"/>
    <m/>
    <m/>
    <m/>
    <x v="161"/>
    <s v="Wayne Gallman"/>
    <n v="7.2564102564102564"/>
    <n v="4.9708029197080288"/>
    <n v="11.524886877828054"/>
    <n v="0"/>
    <n v="0"/>
    <n v="0"/>
    <n v="0"/>
    <n v="1.7777777777777777"/>
    <n v="1.4444444444444444"/>
    <n v="8.3333333333333339"/>
    <n v="5.8"/>
    <n v="18"/>
    <n v="0.64444444444444438"/>
    <n v="7.666666666666667"/>
    <n v="30.555555555555557"/>
    <s v="4.0"/>
    <n v="0.55555555555555558"/>
    <n v="29.698157804459687"/>
    <n v="30.901842195540315"/>
    <n v="1"/>
    <n v="0"/>
    <n v="0"/>
    <n v="0"/>
    <n v="0"/>
    <n v="1.7777777777777777"/>
    <n v="32.361111111111107"/>
    <n v="1.6314867806741804"/>
    <n v="1.4444444444444444"/>
    <n v="1.3255830092977716"/>
    <n v="5.8398967206754113"/>
    <n v="7.7412678689811001"/>
    <n v="7.666666666666667"/>
    <n v="24.258333333333336"/>
    <n v="9.7662984609746086"/>
    <n v="4.6578533947483729"/>
    <n v="45.489986440576388"/>
    <n v="6.0453476531779708"/>
    <n v="1.0605873075750827"/>
    <n v="0.31189083820662766"/>
  </r>
  <r>
    <s v="51892-24641"/>
    <x v="2"/>
    <s v="Sammy"/>
    <s v="Sammy Watkins"/>
    <s v="Watkins"/>
    <n v="8.6"/>
    <n v="5"/>
    <n v="5600"/>
    <s v="KC@TB"/>
    <s v="KC"/>
    <s v="TB"/>
    <m/>
    <m/>
    <m/>
    <x v="162"/>
    <s v="Sammy Watkins"/>
    <n v="6.4359605911330053"/>
    <n v="3.1992031872509958"/>
    <n v="9.2989323843416365"/>
    <n v="0"/>
    <n v="0"/>
    <n v="0"/>
    <n v="0"/>
    <n v="5.8"/>
    <n v="4.2"/>
    <n v="44.4"/>
    <n v="10.6"/>
    <n v="21"/>
    <n v="2.12"/>
    <n v="0.2"/>
    <n v="0.6"/>
    <s v="3.0"/>
    <n v="0"/>
    <n v="41.306763525390622"/>
    <n v="23.293236474609373"/>
    <n v="1"/>
    <n v="0"/>
    <n v="0"/>
    <n v="0"/>
    <n v="0"/>
    <n v="5.8"/>
    <n v="39.469047619047622"/>
    <n v="6.0700534444019754"/>
    <n v="4.2"/>
    <n v="4.3955559424979818"/>
    <n v="10.976625517836796"/>
    <n v="48.248371523502513"/>
    <n v="0.2"/>
    <n v="30.030158730158725"/>
    <n v="0.15513229006822674"/>
    <n v="2.2483419178337893"/>
    <n v="0.34879043056994463"/>
    <n v="6.9597161954072462"/>
    <n v="1.2428064634655798"/>
    <n v="1.0357142857142858"/>
  </r>
  <r>
    <s v="51892-11505"/>
    <x v="2"/>
    <s v="Emmanuel"/>
    <s v="Emmanuel Sanders"/>
    <s v="Sanders"/>
    <n v="9.6000003814697195"/>
    <n v="8"/>
    <n v="5600"/>
    <s v="NO@DEN"/>
    <s v="NO"/>
    <s v="DEN"/>
    <m/>
    <m/>
    <m/>
    <x v="163"/>
    <s v="Emmanuel Sanders"/>
    <n v="6.2444444444444445"/>
    <n v="4.3392857142857144"/>
    <n v="9.4852320675105481"/>
    <n v="0"/>
    <n v="0"/>
    <n v="0"/>
    <n v="0"/>
    <n v="5.875"/>
    <n v="4.375"/>
    <n v="51.625"/>
    <n v="11.8"/>
    <n v="44"/>
    <n v="1.4750000000000001"/>
    <n v="0"/>
    <n v="0"/>
    <n v="0"/>
    <n v="0"/>
    <n v="22.066824178403763"/>
    <n v="42.233175821596234"/>
    <n v="1"/>
    <n v="0"/>
    <n v="0"/>
    <n v="0"/>
    <n v="0"/>
    <n v="5.875"/>
    <n v="38.894444444444439"/>
    <n v="3.3331904825970553"/>
    <n v="4.375"/>
    <n v="2.4821631253382326"/>
    <n v="11.394020790692526"/>
    <n v="28.28181825599416"/>
    <n v="0"/>
    <n v="31.133333333333333"/>
    <n v="0"/>
    <n v="0"/>
    <n v="0"/>
    <n v="5.0156818255994162"/>
    <n v="0.89565746885703867"/>
    <n v="1.049107142857143"/>
  </r>
  <r>
    <s v="51892-70027"/>
    <x v="0"/>
    <s v="Zack"/>
    <s v="Zack Moss"/>
    <s v="Moss"/>
    <n v="8.2428572518484895"/>
    <n v="7"/>
    <n v="5600"/>
    <s v="LAC@BUF"/>
    <s v="BUF"/>
    <s v="LAC"/>
    <m/>
    <m/>
    <m/>
    <x v="164"/>
    <s v="Zack Moss"/>
    <n v="6.5156695156695159"/>
    <n v="4.649193548387097"/>
    <n v="10.490825688073395"/>
    <n v="0"/>
    <n v="0"/>
    <n v="0"/>
    <n v="0"/>
    <n v="1.7142857142857142"/>
    <n v="1.2857142857142858"/>
    <n v="9.7142857142857135"/>
    <n v="7.6"/>
    <n v="20"/>
    <n v="1.0857142857142856"/>
    <n v="8.4285714285714288"/>
    <n v="32"/>
    <s v="3.8"/>
    <n v="0.42857142857142855"/>
    <n v="43.763008572224479"/>
    <n v="21.736991427775525"/>
    <n v="1"/>
    <n v="0"/>
    <n v="0"/>
    <n v="0"/>
    <n v="0"/>
    <n v="1.7142857142857142"/>
    <n v="33.542063492063491"/>
    <n v="2.2366632400919215"/>
    <n v="1.2857142857142858"/>
    <n v="1.6774974300689414"/>
    <n v="7.4191654829835363"/>
    <n v="12.445631030961078"/>
    <n v="8.4285714285714288"/>
    <n v="29.561904761904767"/>
    <n v="6.1975635997362559"/>
    <n v="4.1386671704529352"/>
    <n v="25.649653007022557"/>
    <n v="4.4523855466555071"/>
    <n v="0.79506884761705487"/>
    <n v="0.30612244897959184"/>
  </r>
  <r>
    <s v="51892-60930"/>
    <x v="0"/>
    <s v="Myles"/>
    <s v="Myles Gaskin"/>
    <s v="Gaskin"/>
    <n v="11.9285714285714"/>
    <n v="7"/>
    <n v="5600"/>
    <s v="MIA@NYJ"/>
    <s v="MIA"/>
    <s v="NYJ"/>
    <s v="IR"/>
    <s v="Knee - mcl"/>
    <m/>
    <x v="165"/>
    <s v="Myles Gaskin"/>
    <n v="7.8130081300813012"/>
    <n v="3.8122866894197953"/>
    <n v="10.717472118959108"/>
    <n v="0"/>
    <n v="0"/>
    <n v="0"/>
    <n v="0"/>
    <n v="0"/>
    <n v="4.2857142857142856"/>
    <n v="28.285714285714285"/>
    <n v="6.6"/>
    <n v="16"/>
    <n v="0.94285714285714284"/>
    <n v="14.285714285714286"/>
    <n v="55.285714285714285"/>
    <s v="3.9"/>
    <n v="0.2857142857142857"/>
    <n v="30.064007812499998"/>
    <n v="24.735992187499999"/>
    <n v="0"/>
    <n v="0"/>
    <n v="0"/>
    <n v="0"/>
    <n v="0"/>
    <n v="0"/>
    <n v="22.250793650793646"/>
    <n v="0"/>
    <n v="0"/>
    <n v="0"/>
    <n v="6.6006514421333176"/>
    <n v="0"/>
    <n v="0"/>
    <n v="13.332142857142859"/>
    <n v="0"/>
    <n v="3.482967634257617"/>
    <n v="0"/>
    <n v="0"/>
    <n v="0"/>
    <n v="0"/>
  </r>
  <r>
    <s v="51892-28181"/>
    <x v="0"/>
    <s v="Le'Veon"/>
    <s v="Le'Veon Bell"/>
    <s v="Bell"/>
    <n v="4.7000002179826996"/>
    <n v="7"/>
    <n v="5600"/>
    <s v="KC@TB"/>
    <s v="KC"/>
    <s v="TB"/>
    <m/>
    <m/>
    <m/>
    <x v="166"/>
    <s v="Le'Veon Bell"/>
    <n v="6.4359605911330053"/>
    <n v="3.1992031872509958"/>
    <n v="9.2989323843416365"/>
    <n v="0"/>
    <n v="0"/>
    <n v="0"/>
    <n v="0"/>
    <n v="1.3333333333333333"/>
    <n v="1.3333333333333333"/>
    <n v="12.666666666666666"/>
    <n v="9.5"/>
    <n v="30"/>
    <n v="1.5833333333333333"/>
    <n v="7"/>
    <n v="25.5"/>
    <s v="3.6"/>
    <n v="0.16666666666666666"/>
    <n v="41.306763525390622"/>
    <n v="23.293236474609373"/>
    <n v="1"/>
    <n v="0"/>
    <n v="0"/>
    <n v="0"/>
    <n v="0"/>
    <n v="1.3333333333333333"/>
    <n v="39.469047619047622"/>
    <n v="1.3954145849199941"/>
    <n v="1.3333333333333333"/>
    <n v="1.3954145849199941"/>
    <n v="9.96206758246473"/>
    <n v="13.90121440052995"/>
    <n v="7"/>
    <n v="30.030158730158725"/>
    <n v="5.4296301523879356"/>
    <n v="2.6980103014005472"/>
    <n v="14.649198083937673"/>
    <n v="3.5217079151134292"/>
    <n v="0.6288764134131124"/>
    <n v="0.23809523809523811"/>
  </r>
  <r>
    <s v="51892-52922"/>
    <x v="0"/>
    <s v="Leonard"/>
    <s v="Leonard Fournette"/>
    <s v="Fournette"/>
    <n v="9.0874996185302699"/>
    <n v="8"/>
    <n v="5600"/>
    <s v="KC@TB"/>
    <s v="TB"/>
    <s v="KC"/>
    <m/>
    <m/>
    <m/>
    <x v="167"/>
    <s v="Leonard Fournette"/>
    <n v="6.5368731563421827"/>
    <n v="4.635416666666667"/>
    <n v="10.306976744186047"/>
    <n v="0"/>
    <n v="0"/>
    <n v="0"/>
    <n v="0"/>
    <n v="3.7777777777777777"/>
    <n v="2.7777777777777777"/>
    <n v="17.888888888888889"/>
    <n v="6.4"/>
    <n v="20"/>
    <n v="0.71111111111111114"/>
    <n v="7.333333333333333"/>
    <n v="29"/>
    <s v="4.0"/>
    <n v="0.33333333333333331"/>
    <n v="38.560070921985826"/>
    <n v="25.839929078014183"/>
    <n v="1"/>
    <n v="0"/>
    <n v="0"/>
    <n v="0"/>
    <n v="0"/>
    <n v="3.7777777777777777"/>
    <n v="46.595057720057717"/>
    <n v="3.1263268287766524"/>
    <n v="2.7777777777777777"/>
    <n v="2.2987697270416558"/>
    <n v="6.5389125550087419"/>
    <n v="15.031454229226702"/>
    <n v="7.333333333333333"/>
    <n v="26.242424242424239"/>
    <n v="7.2208577793065043"/>
    <n v="4.3435822352367008"/>
    <n v="31.364389573366466"/>
    <n v="6.0284732691482059"/>
    <n v="1.0765130837764654"/>
    <n v="0.67460317460317465"/>
  </r>
  <r>
    <s v="51892-72453"/>
    <x v="2"/>
    <s v="Denzel"/>
    <s v="Denzel Mims"/>
    <s v="Mims"/>
    <n v="5.6400001525878896"/>
    <n v="5"/>
    <n v="5600"/>
    <s v="MIA@NYJ"/>
    <s v="NYJ"/>
    <s v="MIA"/>
    <m/>
    <m/>
    <m/>
    <x v="168"/>
    <s v="Denzel Mims"/>
    <n v="6.8826815642458099"/>
    <n v="4.8447653429602884"/>
    <n v="11"/>
    <n v="0"/>
    <n v="0"/>
    <n v="0"/>
    <n v="0"/>
    <n v="6.25"/>
    <n v="3.25"/>
    <n v="54.25"/>
    <n v="16.7"/>
    <n v="27"/>
    <n v="4.1749999999999998"/>
    <n v="0"/>
    <n v="0"/>
    <n v="0"/>
    <n v="0"/>
    <n v="33.084421122994655"/>
    <n v="20.915578877005348"/>
    <n v="1"/>
    <n v="0"/>
    <n v="0"/>
    <n v="0"/>
    <n v="0"/>
    <n v="6.25"/>
    <n v="40.376190476190473"/>
    <n v="5.1212764151350969"/>
    <n v="3.25"/>
    <n v="2.6630637358702507"/>
    <n v="18.347898781674381"/>
    <n v="48.861623874894995"/>
    <n v="0"/>
    <n v="16.207142857142856"/>
    <n v="0"/>
    <n v="0"/>
    <n v="0"/>
    <n v="6.5111623874894997"/>
    <n v="1.1627075691945536"/>
    <n v="1.1160714285714286"/>
  </r>
  <r>
    <s v="51892-41872"/>
    <x v="3"/>
    <s v="Evan"/>
    <s v="Evan Engram"/>
    <s v="Engram"/>
    <n v="6.78000030517578"/>
    <n v="10"/>
    <n v="5600"/>
    <s v="NYG@CIN"/>
    <s v="NYG"/>
    <s v="CIN"/>
    <m/>
    <m/>
    <m/>
    <x v="169"/>
    <s v="Evan Engram"/>
    <n v="7.2564102564102564"/>
    <n v="4.9708029197080288"/>
    <n v="11.524886877828054"/>
    <n v="0"/>
    <n v="0"/>
    <n v="0"/>
    <n v="0"/>
    <n v="6.7"/>
    <n v="3.8"/>
    <n v="34.700000000000003"/>
    <n v="9.1"/>
    <n v="30"/>
    <n v="0.90999999999999992"/>
    <n v="0.5"/>
    <n v="2.1"/>
    <s v="4.2"/>
    <n v="0.1"/>
    <n v="29.698157804459687"/>
    <n v="30.901842195540315"/>
    <n v="1"/>
    <n v="0"/>
    <n v="0"/>
    <n v="0"/>
    <n v="0"/>
    <n v="6.7"/>
    <n v="32.361111111111107"/>
    <n v="6.1486658046658169"/>
    <n v="3.8"/>
    <n v="3.4873029936910602"/>
    <n v="8.2285354862804372"/>
    <n v="28.695396434998894"/>
    <n v="0.5"/>
    <n v="24.258333333333336"/>
    <n v="0.63693250832443105"/>
    <n v="4.890746064485791"/>
    <n v="3.1150751584307743"/>
    <n v="5.0810471593429671"/>
    <n v="0.90732984988267273"/>
    <n v="1.1964285714285716"/>
  </r>
  <r>
    <s v="51892-56265"/>
    <x v="3"/>
    <s v="Mike"/>
    <s v="Mike Gesicki"/>
    <s v="Gesicki"/>
    <n v="6.7400001525878901"/>
    <n v="10"/>
    <n v="5600"/>
    <s v="MIA@NYJ"/>
    <s v="MIA"/>
    <s v="NYJ"/>
    <m/>
    <m/>
    <m/>
    <x v="170"/>
    <s v="Mike Gesicki"/>
    <n v="7.8130081300813012"/>
    <n v="3.8122866894197953"/>
    <n v="10.717472118959108"/>
    <n v="0"/>
    <n v="0"/>
    <n v="0"/>
    <n v="0"/>
    <n v="4.5999999999999996"/>
    <n v="2.8"/>
    <n v="41.4"/>
    <n v="14.8"/>
    <n v="70"/>
    <n v="1.48"/>
    <n v="0"/>
    <n v="0"/>
    <n v="0"/>
    <n v="0"/>
    <n v="30.064007812499998"/>
    <n v="24.735992187499999"/>
    <n v="1"/>
    <n v="0"/>
    <n v="0"/>
    <n v="0"/>
    <n v="0"/>
    <n v="4.5999999999999996"/>
    <n v="22.250793650793646"/>
    <n v="6.2152585704540595"/>
    <n v="2.8"/>
    <n v="3.7832008689720364"/>
    <n v="13.880471825959805"/>
    <n v="52.512613073713005"/>
    <n v="0"/>
    <n v="13.332142857142859"/>
    <n v="0"/>
    <n v="0"/>
    <n v="0"/>
    <n v="6.6512613073712998"/>
    <n v="1.1877252334591608"/>
    <n v="0.8214285714285714"/>
  </r>
  <r>
    <s v="51892-89230"/>
    <x v="0"/>
    <s v="Cam"/>
    <s v="Cam Akers"/>
    <s v="Akers"/>
    <n v="3.7874999046325599"/>
    <n v="8"/>
    <n v="5500"/>
    <s v="SF@LAR"/>
    <s v="LAR"/>
    <s v="SF"/>
    <m/>
    <m/>
    <m/>
    <x v="171"/>
    <s v="Cam Akers"/>
    <n v="6.6528662420382165"/>
    <n v="3.9483394833948338"/>
    <n v="10.240196078431373"/>
    <n v="0"/>
    <n v="0"/>
    <n v="0"/>
    <n v="0"/>
    <n v="0.375"/>
    <n v="0.375"/>
    <n v="3.375"/>
    <n v="9"/>
    <n v="19"/>
    <n v="1.125"/>
    <n v="6.25"/>
    <n v="25.125"/>
    <s v="4.0"/>
    <n v="0"/>
    <n v="31.887960379464282"/>
    <n v="34.912039620535715"/>
    <n v="1"/>
    <n v="0"/>
    <n v="0"/>
    <n v="0"/>
    <n v="0"/>
    <n v="0.375"/>
    <n v="36.063888888888883"/>
    <n v="0.33157780568648837"/>
    <n v="0.375"/>
    <n v="0.33157780568648837"/>
    <n v="7.9782711551983869"/>
    <n v="2.645417642812486"/>
    <n v="6.25"/>
    <n v="31.261111111111116"/>
    <n v="6.9799261725791135"/>
    <n v="3.6997617413948665"/>
    <n v="25.824063811068907"/>
    <n v="3.0344481453881391"/>
    <n v="0.55171784461602524"/>
    <n v="6.8181818181818177E-2"/>
  </r>
  <r>
    <s v="51892-52371"/>
    <x v="0"/>
    <s v="Kalen"/>
    <s v="Kalen Ballage"/>
    <s v="Ballage"/>
    <n v="7.3142858232770598"/>
    <n v="7"/>
    <n v="5500"/>
    <s v="LAC@BUF"/>
    <s v="LAC"/>
    <s v="BUF"/>
    <s v="Q"/>
    <s v="Ankle"/>
    <m/>
    <x v="172"/>
    <s v="Kalen Ballage"/>
    <n v="7.1681681681681679"/>
    <n v="4.8214285714285712"/>
    <n v="10.561946902654867"/>
    <n v="0"/>
    <n v="0"/>
    <n v="0"/>
    <n v="0"/>
    <n v="0"/>
    <n v="3.8333333333333335"/>
    <n v="23.833333333333332"/>
    <n v="6.2"/>
    <n v="21"/>
    <n v="1.0333333333333334"/>
    <n v="8.6666666666666661"/>
    <n v="32.333333333333336"/>
    <s v="3.7"/>
    <n v="0.16666666666666666"/>
    <n v="28.224102199570815"/>
    <n v="41.375897800429179"/>
    <n v="0"/>
    <n v="0"/>
    <n v="0"/>
    <n v="0"/>
    <n v="0"/>
    <n v="0"/>
    <n v="36.161111111111104"/>
    <n v="0"/>
    <n v="0"/>
    <n v="0"/>
    <n v="6.9333041077630773"/>
    <n v="0"/>
    <n v="0"/>
    <n v="31.019444444444446"/>
    <n v="0"/>
    <n v="4.17904204141393"/>
    <n v="0"/>
    <n v="0"/>
    <n v="0"/>
    <n v="0"/>
  </r>
  <r>
    <s v="51892-53640"/>
    <x v="0"/>
    <s v="Sony"/>
    <s v="Sony Michel"/>
    <s v="Michel"/>
    <n v="6.6500000953674299"/>
    <n v="4"/>
    <n v="5500"/>
    <s v="ARI@NE"/>
    <s v="NE"/>
    <s v="ARI"/>
    <m/>
    <m/>
    <m/>
    <x v="173"/>
    <s v="Sony Michel"/>
    <n v="6.4456233421750664"/>
    <n v="4.6356877323420074"/>
    <n v="9.8380566801619427"/>
    <n v="0"/>
    <n v="0"/>
    <n v="0"/>
    <n v="0"/>
    <n v="1"/>
    <n v="0.66666666666666663"/>
    <n v="7.666666666666667"/>
    <n v="11.5"/>
    <n v="14"/>
    <n v="3.8333333333333335"/>
    <n v="8.6666666666666661"/>
    <n v="57.666666666666664"/>
    <s v="6.7"/>
    <n v="0.33333333333333331"/>
    <n v="30.374963132022465"/>
    <n v="33.825036867977538"/>
    <n v="1"/>
    <n v="0"/>
    <n v="0"/>
    <n v="0"/>
    <n v="0"/>
    <n v="1"/>
    <n v="32.327777777777776"/>
    <n v="0.93959329159031513"/>
    <n v="0.66666666666666663"/>
    <n v="0.62639552772687668"/>
    <n v="11.226368822935616"/>
    <n v="7.0321472232993099"/>
    <n v="8.6666666666666661"/>
    <n v="40.982936507936508"/>
    <n v="7.1529847419718751"/>
    <n v="7.2759256941004864"/>
    <n v="52.0445854736219"/>
    <n v="6.2410066030254541"/>
    <n v="1.1347284732773553"/>
    <n v="0.18181818181818182"/>
  </r>
  <r>
    <s v="51892-90537"/>
    <x v="2"/>
    <s v="Henry"/>
    <s v="Henry Ruggs III"/>
    <s v="Ruggs III"/>
    <n v="5.375"/>
    <n v="8"/>
    <n v="5500"/>
    <s v="LV@ATL"/>
    <s v="LV"/>
    <s v="ATL"/>
    <m/>
    <m/>
    <m/>
    <x v="174"/>
    <s v="Henry Ruggs III"/>
    <n v="8.0294117647058822"/>
    <n v="4.3744855967078191"/>
    <n v="11.73046875"/>
    <n v="0"/>
    <n v="0"/>
    <n v="0"/>
    <n v="0"/>
    <n v="3.25"/>
    <n v="1.75"/>
    <n v="32"/>
    <n v="18.3"/>
    <n v="72"/>
    <n v="2.2875000000000001"/>
    <n v="0.75"/>
    <n v="5.5"/>
    <s v="7.3"/>
    <n v="0"/>
    <n v="36.350562901929251"/>
    <n v="27.949437098070742"/>
    <n v="1"/>
    <n v="0"/>
    <n v="0"/>
    <n v="0"/>
    <n v="0"/>
    <n v="3.25"/>
    <n v="31.216666666666665"/>
    <n v="3.7844953368265903"/>
    <n v="1.75"/>
    <n v="2.0378051813681641"/>
    <n v="17.981071959860941"/>
    <n v="36.641921606358437"/>
    <n v="0.75"/>
    <n v="30.805555555555554"/>
    <n v="0.68046420346971148"/>
    <n v="7.4808187071079546"/>
    <n v="5.0904293428335308"/>
    <n v="5.048235094919197"/>
    <n v="0.91786092634894489"/>
    <n v="0.59090909090909094"/>
  </r>
  <r>
    <s v="51892-32234"/>
    <x v="0"/>
    <s v="Malcolm"/>
    <s v="Malcolm Brown"/>
    <s v="Brown"/>
    <n v="8.5699996948242099"/>
    <n v="10"/>
    <n v="5500"/>
    <s v="SF@LAR"/>
    <s v="LAR"/>
    <s v="SF"/>
    <m/>
    <m/>
    <m/>
    <x v="175"/>
    <s v="Malcolm Brown"/>
    <n v="6.6528662420382165"/>
    <n v="3.9483394833948338"/>
    <n v="10.240196078431373"/>
    <n v="0"/>
    <n v="0"/>
    <n v="0"/>
    <n v="0"/>
    <n v="2.4"/>
    <n v="1.7"/>
    <n v="10.5"/>
    <n v="6.2"/>
    <n v="18"/>
    <n v="0.62"/>
    <n v="8.4"/>
    <n v="36.700000000000003"/>
    <s v="4.4"/>
    <n v="0.5"/>
    <n v="31.887960379464282"/>
    <n v="34.912039620535715"/>
    <n v="1"/>
    <n v="0"/>
    <n v="0"/>
    <n v="0"/>
    <n v="0"/>
    <n v="2.4"/>
    <n v="36.063888888888883"/>
    <n v="2.1220979563935254"/>
    <n v="1.7"/>
    <n v="1.5031527191120806"/>
    <n v="5.9866888900248876"/>
    <n v="8.9989076835189934"/>
    <n v="8.4"/>
    <n v="31.261111111111116"/>
    <n v="9.3810207759463307"/>
    <n v="4.0697379155343532"/>
    <n v="38.178295938284279"/>
    <n v="5.5677203621803271"/>
    <n v="1.0123127931236959"/>
    <n v="0.43636363636363634"/>
  </r>
  <r>
    <s v="51892-64031"/>
    <x v="3"/>
    <s v="Hayden"/>
    <s v="Hayden Hurst"/>
    <s v="Hurst"/>
    <n v="7.7599998474121001"/>
    <n v="10"/>
    <n v="5500"/>
    <s v="LV@ATL"/>
    <s v="ATL"/>
    <s v="LV"/>
    <s v="Q"/>
    <s v="Ankle"/>
    <m/>
    <x v="176"/>
    <s v="Hayden Hurst"/>
    <n v="7.162303664921466"/>
    <n v="4.4000000000000004"/>
    <n v="11.305785123966942"/>
    <n v="0"/>
    <n v="0"/>
    <n v="0"/>
    <n v="0"/>
    <n v="5.6"/>
    <n v="3.7"/>
    <n v="41.1"/>
    <n v="11.1"/>
    <n v="42"/>
    <n v="1.1099999999999999"/>
    <n v="0"/>
    <n v="0"/>
    <n v="0"/>
    <n v="0"/>
    <n v="43.361062500000003"/>
    <n v="22.938937499999998"/>
    <n v="1"/>
    <n v="0"/>
    <n v="0"/>
    <n v="0"/>
    <n v="0"/>
    <n v="5.6"/>
    <n v="30.50555555555556"/>
    <n v="7.9599255144782362"/>
    <n v="3.7"/>
    <n v="5.2592365006374067"/>
    <n v="12.195309968657824"/>
    <n v="64.138019323752459"/>
    <n v="0"/>
    <n v="11.191666666666666"/>
    <n v="0"/>
    <n v="0"/>
    <n v="0"/>
    <n v="8.2638019323752463"/>
    <n v="1.5025094422500447"/>
    <n v="1.0181818181818181"/>
  </r>
  <r>
    <s v="51892-7859"/>
    <x v="2"/>
    <s v="Julian"/>
    <s v="Julian Edelman"/>
    <s v="Edelman"/>
    <n v="7.6200002034505196"/>
    <n v="6"/>
    <n v="5500"/>
    <s v="ARI@NE"/>
    <s v="NE"/>
    <s v="ARI"/>
    <s v="IR"/>
    <s v="Knee"/>
    <m/>
    <x v="177"/>
    <s v="Julian Edelman"/>
    <n v="6.4456233421750664"/>
    <n v="4.6356877323420074"/>
    <n v="9.8380566801619427"/>
    <n v="0.33333333333333331"/>
    <n v="6.333333333333333"/>
    <s v="19.0"/>
    <n v="0"/>
    <n v="0"/>
    <n v="3.5"/>
    <n v="52.5"/>
    <n v="15"/>
    <n v="49"/>
    <n v="2.5"/>
    <n v="0.33333333333333331"/>
    <n v="3.6666666666666665"/>
    <s v="11.0"/>
    <n v="0"/>
    <n v="30.374963132022465"/>
    <n v="33.825036867977538"/>
    <n v="0"/>
    <n v="0"/>
    <n v="0"/>
    <n v="17.968475412707136"/>
    <n v="0"/>
    <n v="0"/>
    <n v="32.327777777777776"/>
    <n v="0"/>
    <n v="0"/>
    <n v="0"/>
    <n v="15.001480550302997"/>
    <n v="0"/>
    <n v="0"/>
    <n v="40.982936507936508"/>
    <n v="0"/>
    <n v="11.945549647030649"/>
    <n v="0"/>
    <n v="0"/>
    <n v="0"/>
    <n v="0"/>
  </r>
  <r>
    <s v="51892-71352"/>
    <x v="2"/>
    <s v="Mecole"/>
    <s v="Mecole Hardman"/>
    <s v="Hardman"/>
    <n v="7.5699996948242099"/>
    <n v="10"/>
    <n v="5500"/>
    <s v="KC@TB"/>
    <s v="KC"/>
    <s v="TB"/>
    <m/>
    <m/>
    <m/>
    <x v="178"/>
    <s v="Mecole Hardman"/>
    <n v="6.4359605911330053"/>
    <n v="3.1992031872509958"/>
    <n v="9.2989323843416365"/>
    <n v="0"/>
    <n v="0"/>
    <n v="0"/>
    <n v="0"/>
    <n v="3.4"/>
    <n v="2.6"/>
    <n v="41.1"/>
    <n v="15.8"/>
    <n v="49"/>
    <n v="1.58"/>
    <n v="0.2"/>
    <n v="1.6"/>
    <s v="8.0"/>
    <n v="0"/>
    <n v="41.306763525390622"/>
    <n v="23.293236474609373"/>
    <n v="1"/>
    <n v="0"/>
    <n v="0"/>
    <n v="0"/>
    <n v="0"/>
    <n v="3.4"/>
    <n v="39.469047619047622"/>
    <n v="3.5583071915459854"/>
    <n v="2.6"/>
    <n v="2.721058440593989"/>
    <n v="17.420373540666105"/>
    <n v="47.401854461129702"/>
    <n v="0.2"/>
    <n v="30.030158730158725"/>
    <n v="0.15513229006822674"/>
    <n v="5.9955784475567713"/>
    <n v="0.93010781485318561"/>
    <n v="6.1331962275982885"/>
    <n v="1.1151265868360525"/>
    <n v="0.61818181818181817"/>
  </r>
  <r>
    <s v="51892-45791"/>
    <x v="2"/>
    <s v="Rashard"/>
    <s v="Rashard Higgins"/>
    <s v="Higgins"/>
    <n v="7.1428571428571397"/>
    <n v="7"/>
    <n v="5500"/>
    <s v="CLE@JAC"/>
    <s v="CLE"/>
    <s v="JAC"/>
    <m/>
    <m/>
    <m/>
    <x v="179"/>
    <s v="Rashard Higgins"/>
    <n v="8.1091954022988499"/>
    <n v="4.3177257525083608"/>
    <n v="11.565573770491802"/>
    <n v="0"/>
    <n v="0"/>
    <n v="0"/>
    <n v="0"/>
    <n v="2.875"/>
    <n v="2.25"/>
    <n v="36.25"/>
    <n v="16.100000000000001"/>
    <n v="43"/>
    <n v="2.0125000000000002"/>
    <n v="0"/>
    <n v="0"/>
    <n v="0"/>
    <n v="0"/>
    <n v="23.877120016750432"/>
    <n v="34.522879983249567"/>
    <n v="1"/>
    <n v="0"/>
    <n v="0"/>
    <n v="0"/>
    <n v="0"/>
    <n v="2.875"/>
    <n v="24.698809523809526"/>
    <n v="2.7793533928014793"/>
    <n v="2.25"/>
    <n v="2.1751461334968099"/>
    <n v="17.352409829591458"/>
    <n v="37.744027147687895"/>
    <n v="0"/>
    <n v="38.499999999999993"/>
    <n v="0"/>
    <n v="0"/>
    <n v="0"/>
    <n v="4.8994027147687893"/>
    <n v="0.89080049359432534"/>
    <n v="0.52272727272727271"/>
  </r>
  <r>
    <s v="51892-57091"/>
    <x v="2"/>
    <s v="Tim"/>
    <s v="Tim Patrick"/>
    <s v="Patrick"/>
    <n v="10.2555558946397"/>
    <n v="9"/>
    <n v="5500"/>
    <s v="NO@DEN"/>
    <s v="DEN"/>
    <s v="NO"/>
    <m/>
    <m/>
    <m/>
    <x v="180"/>
    <s v="Tim Patrick"/>
    <n v="6.4378531073446323"/>
    <n v="3.3468468468468466"/>
    <n v="10.128888888888889"/>
    <n v="0"/>
    <n v="0"/>
    <n v="0"/>
    <n v="0"/>
    <n v="6.2222222222222223"/>
    <n v="4"/>
    <n v="62.555555555555557"/>
    <n v="15.6"/>
    <n v="61"/>
    <n v="1.7333333333333334"/>
    <n v="0"/>
    <n v="0"/>
    <n v="0"/>
    <n v="0"/>
    <n v="47.206086964285717"/>
    <n v="16.693913035714282"/>
    <n v="1"/>
    <n v="0"/>
    <n v="0"/>
    <n v="0"/>
    <n v="0"/>
    <n v="6.2222222222222223"/>
    <n v="37.804761904761904"/>
    <n v="7.7695705126590262"/>
    <n v="4"/>
    <n v="4.9947239009950879"/>
    <n v="15.601539772315116"/>
    <n v="77.925383593107767"/>
    <n v="0"/>
    <n v="26.684126984126983"/>
    <n v="0"/>
    <n v="0"/>
    <n v="0"/>
    <n v="9.7925383593107771"/>
    <n v="1.7804615198746867"/>
    <n v="1.1313131313131313"/>
  </r>
  <r>
    <s v="51892-70603"/>
    <x v="0"/>
    <s v="Devin"/>
    <s v="Devin Singletary"/>
    <s v="Singletary"/>
    <n v="7.7300003051757802"/>
    <n v="10"/>
    <n v="5500"/>
    <s v="LAC@BUF"/>
    <s v="BUF"/>
    <s v="LAC"/>
    <m/>
    <m/>
    <m/>
    <x v="181"/>
    <s v="Devin Singletary"/>
    <n v="6.5156695156695159"/>
    <n v="4.649193548387097"/>
    <n v="10.490825688073395"/>
    <n v="0"/>
    <n v="0"/>
    <n v="0"/>
    <n v="0"/>
    <n v="3.6"/>
    <n v="2.5"/>
    <n v="18.7"/>
    <n v="7.5"/>
    <n v="34"/>
    <n v="0.75"/>
    <n v="9.9"/>
    <n v="40.1"/>
    <s v="4.1"/>
    <n v="0.1"/>
    <n v="43.763008572224479"/>
    <n v="21.736991427775525"/>
    <n v="1"/>
    <n v="0"/>
    <n v="0"/>
    <n v="0"/>
    <n v="0"/>
    <n v="3.6"/>
    <n v="33.542063492063491"/>
    <n v="4.6969928041930347"/>
    <n v="2.5"/>
    <n v="3.2618005584673853"/>
    <n v="7.5515905870802742"/>
    <n v="24.631782394255488"/>
    <n v="9.9"/>
    <n v="29.561904761904767"/>
    <n v="7.2795111434190263"/>
    <n v="4.4654040523307987"/>
    <n v="32.505958558810526"/>
    <n v="6.9637740953066016"/>
    <n v="1.2661407446012003"/>
    <n v="0.65454545454545454"/>
  </r>
  <r>
    <s v="51892-55552"/>
    <x v="0"/>
    <s v="Jeff"/>
    <s v="Jeff Wilson Jr."/>
    <s v="Wilson Jr."/>
    <n v="9.46666653951009"/>
    <n v="6"/>
    <n v="5400"/>
    <s v="SF@LAR"/>
    <s v="SF"/>
    <s v="LAR"/>
    <s v="Q"/>
    <s v="Ankle"/>
    <m/>
    <x v="182"/>
    <s v="Jeff Wilson"/>
    <n v="5.5567867036011078"/>
    <n v="3.9353448275862069"/>
    <n v="8.8370044052863435"/>
    <n v="0"/>
    <n v="0"/>
    <n v="0"/>
    <n v="0"/>
    <n v="1.1666666666666667"/>
    <n v="1"/>
    <n v="12.5"/>
    <n v="12.5"/>
    <n v="19"/>
    <n v="2.0833333333333335"/>
    <n v="6.333333333333333"/>
    <n v="27.166666666666668"/>
    <s v="4.3"/>
    <n v="0.66666666666666663"/>
    <n v="38.59375609756097"/>
    <n v="25.406243902439027"/>
    <n v="1"/>
    <n v="0"/>
    <n v="0"/>
    <n v="0"/>
    <n v="0"/>
    <n v="1.1666666666666667"/>
    <n v="33.433333333333337"/>
    <n v="1.3467412396955472"/>
    <n v="1"/>
    <n v="1.1543496340247545"/>
    <n v="11.08093215999776"/>
    <n v="12.791269983546547"/>
    <n v="6.333333333333333"/>
    <n v="30.416666666666668"/>
    <n v="5.2900672235215502"/>
    <n v="3.9641540869389611"/>
    <n v="20.970641604304795"/>
    <n v="3.8761911587851343"/>
    <n v="0.71781317755280261"/>
    <n v="0.21604938271604937"/>
  </r>
  <r>
    <s v="51892-28930"/>
    <x v="0"/>
    <s v="James"/>
    <s v="James White"/>
    <s v="White"/>
    <n v="6.2750000953674299"/>
    <n v="8"/>
    <n v="5400"/>
    <s v="ARI@NE"/>
    <s v="NE"/>
    <s v="ARI"/>
    <m/>
    <m/>
    <m/>
    <x v="183"/>
    <s v="James White"/>
    <n v="6.4456233421750664"/>
    <n v="4.6356877323420074"/>
    <n v="9.8380566801619427"/>
    <n v="0"/>
    <n v="0"/>
    <n v="0"/>
    <n v="0"/>
    <n v="5.125"/>
    <n v="4.125"/>
    <n v="33.375"/>
    <n v="8.1"/>
    <n v="34"/>
    <n v="1.0125"/>
    <n v="2.625"/>
    <n v="8.75"/>
    <s v="3.3"/>
    <n v="0"/>
    <n v="30.374963132022465"/>
    <n v="33.825036867977538"/>
    <n v="1"/>
    <n v="0"/>
    <n v="0"/>
    <n v="0"/>
    <n v="0"/>
    <n v="5.125"/>
    <n v="32.327777777777776"/>
    <n v="4.8154156194003654"/>
    <n v="4.125"/>
    <n v="3.8758223278100505"/>
    <n v="8.4939734124172954"/>
    <n v="32.921131803671884"/>
    <n v="2.625"/>
    <n v="40.982936507936508"/>
    <n v="2.1665290324241742"/>
    <n v="3.5836648941091949"/>
    <n v="7.7641140355668741"/>
    <n v="6.1310245839238755"/>
    <n v="1.1353749229488657"/>
    <n v="0.94907407407407396"/>
  </r>
  <r>
    <s v="51892-22031"/>
    <x v="2"/>
    <s v="T.Y."/>
    <s v="T.Y. Hilton"/>
    <s v="Hilton"/>
    <n v="5.2444445292154898"/>
    <n v="9"/>
    <n v="5400"/>
    <s v="TEN@IND"/>
    <s v="IND"/>
    <s v="TEN"/>
    <m/>
    <m/>
    <m/>
    <x v="184"/>
    <s v="T.Y. Hilton"/>
    <n v="6.7696202531645566"/>
    <n v="4.4343065693430654"/>
    <n v="10.090566037735849"/>
    <n v="0"/>
    <n v="0"/>
    <n v="0"/>
    <n v="0"/>
    <n v="5.5555555555555554"/>
    <n v="3.2222222222222223"/>
    <n v="36.333333333333336"/>
    <n v="11.3"/>
    <n v="28"/>
    <n v="1.2555555555555555"/>
    <n v="0"/>
    <n v="0"/>
    <n v="0"/>
    <n v="0"/>
    <n v="35.550988614341087"/>
    <n v="29.149011385658916"/>
    <n v="1"/>
    <n v="0"/>
    <n v="0"/>
    <n v="0"/>
    <n v="0"/>
    <n v="5.5555555555555554"/>
    <n v="34.320238095238096"/>
    <n v="5.7547821129276668"/>
    <n v="3.2222222222222223"/>
    <n v="3.337773625498047"/>
    <n v="10.017162672637976"/>
    <n v="33.435021371054567"/>
    <n v="0"/>
    <n v="14.171428571428571"/>
    <n v="0"/>
    <n v="0"/>
    <n v="0"/>
    <n v="4.9546132482165675"/>
    <n v="0.91752097189195692"/>
    <n v="1.0288065843621399"/>
  </r>
  <r>
    <s v="51892-30297"/>
    <x v="3"/>
    <s v="Trey"/>
    <s v="Trey Burton"/>
    <s v="Burton"/>
    <n v="7.3428573608398402"/>
    <n v="7"/>
    <n v="5400"/>
    <s v="TEN@IND"/>
    <s v="IND"/>
    <s v="TEN"/>
    <m/>
    <m/>
    <m/>
    <x v="185"/>
    <s v="Trey Burton"/>
    <n v="6.7696202531645566"/>
    <n v="4.4343065693430654"/>
    <n v="10.090566037735849"/>
    <n v="0"/>
    <n v="0"/>
    <n v="0"/>
    <n v="0"/>
    <n v="4.5714285714285712"/>
    <n v="2.8571428571428572"/>
    <n v="24.428571428571427"/>
    <n v="8.6"/>
    <n v="20"/>
    <n v="1.2285714285714284"/>
    <n v="0.2857142857142857"/>
    <n v="0.42857142857142855"/>
    <s v="1.5"/>
    <n v="0.2857142857142857"/>
    <n v="35.550988614341087"/>
    <n v="29.149011385658916"/>
    <n v="1"/>
    <n v="0"/>
    <n v="0"/>
    <n v="0"/>
    <n v="0"/>
    <n v="4.5714285714285712"/>
    <n v="34.320238095238096"/>
    <n v="4.7353635672090517"/>
    <n v="2.8571428571428572"/>
    <n v="2.9596022295056574"/>
    <n v="8.0656795745442107"/>
    <n v="23.871203251299288"/>
    <n v="0.2857142857142857"/>
    <n v="14.171428571428571"/>
    <n v="0.5876816811624781"/>
    <n v="1.5581750756110333"/>
    <n v="0.91571094798056352"/>
    <n v="3.9072628484994132"/>
    <n v="0.7235671941665579"/>
    <n v="0.8465608465608464"/>
  </r>
  <r>
    <s v="51892-71367"/>
    <x v="0"/>
    <s v="La'Mical"/>
    <s v="La'Mical Perine"/>
    <s v="Perine"/>
    <n v="4.6777776082356697"/>
    <n v="9"/>
    <n v="5400"/>
    <s v="MIA@NYJ"/>
    <s v="NYJ"/>
    <s v="MIA"/>
    <s v="IR"/>
    <s v="Ankle"/>
    <m/>
    <x v="186"/>
    <s v="La'Mical Perine"/>
    <n v="6.8826815642458099"/>
    <n v="4.8447653429602884"/>
    <n v="11"/>
    <n v="0"/>
    <n v="0"/>
    <n v="0"/>
    <n v="0"/>
    <n v="0"/>
    <n v="1.1111111111111112"/>
    <n v="5.4444444444444446"/>
    <n v="4.9000000000000004"/>
    <n v="11"/>
    <n v="0.54444444444444451"/>
    <n v="6.1111111111111107"/>
    <n v="22.444444444444443"/>
    <s v="3.7"/>
    <n v="0.22222222222222221"/>
    <n v="33.084421122994655"/>
    <n v="20.915578877005348"/>
    <n v="0"/>
    <n v="0"/>
    <n v="0"/>
    <n v="0"/>
    <n v="0"/>
    <n v="0"/>
    <n v="40.376190476190473"/>
    <n v="0"/>
    <n v="0"/>
    <n v="0"/>
    <n v="4.5955616180542602"/>
    <n v="0"/>
    <n v="0"/>
    <n v="16.207142857142856"/>
    <n v="0"/>
    <n v="4.1992695212774391"/>
    <n v="0"/>
    <n v="0"/>
    <n v="0"/>
    <n v="0"/>
  </r>
  <r>
    <s v="51892-22288"/>
    <x v="2"/>
    <s v="Cole"/>
    <s v="Cole Beasley"/>
    <s v="Beasley"/>
    <n v="10.9699996948242"/>
    <n v="10"/>
    <n v="5400"/>
    <s v="LAC@BUF"/>
    <s v="BUF"/>
    <s v="LAC"/>
    <m/>
    <m/>
    <m/>
    <x v="187"/>
    <s v="Cole Beasley"/>
    <n v="6.5156695156695159"/>
    <n v="4.649193548387097"/>
    <n v="10.490825688073395"/>
    <n v="0"/>
    <n v="0"/>
    <n v="0"/>
    <n v="0"/>
    <n v="6.7"/>
    <n v="5.5"/>
    <n v="64.2"/>
    <n v="11.7"/>
    <n v="29"/>
    <n v="1.17"/>
    <n v="0"/>
    <n v="0"/>
    <n v="0"/>
    <n v="0"/>
    <n v="43.763008572224479"/>
    <n v="21.736991427775525"/>
    <n v="1"/>
    <n v="0"/>
    <n v="0"/>
    <n v="0"/>
    <n v="0"/>
    <n v="6.7"/>
    <n v="33.542063492063491"/>
    <n v="8.7416254966925919"/>
    <n v="5.5"/>
    <n v="7.1759612286282461"/>
    <n v="11.254717124545454"/>
    <n v="80.76341372491656"/>
    <n v="0"/>
    <n v="29.561904761904767"/>
    <n v="0"/>
    <n v="0"/>
    <n v="0"/>
    <n v="10.826341372491656"/>
    <n v="2.0048780319428992"/>
    <n v="1.2407407407407407"/>
  </r>
  <r>
    <s v="51892-27477"/>
    <x v="2"/>
    <s v="Sterling"/>
    <s v="Sterling Shepard"/>
    <s v="Shepard"/>
    <n v="7.8428573608398402"/>
    <n v="7"/>
    <n v="5400"/>
    <s v="NYG@CIN"/>
    <s v="NYG"/>
    <s v="CIN"/>
    <m/>
    <m/>
    <m/>
    <x v="188"/>
    <s v="Sterling Shepard"/>
    <n v="7.2564102564102564"/>
    <n v="4.9708029197080288"/>
    <n v="11.524886877828054"/>
    <n v="0"/>
    <n v="0"/>
    <n v="0"/>
    <n v="0"/>
    <n v="7"/>
    <n v="5.666666666666667"/>
    <n v="49.166666666666664"/>
    <n v="8.6999999999999993"/>
    <n v="29"/>
    <n v="1.45"/>
    <n v="0.33333333333333331"/>
    <n v="4"/>
    <s v="12.0"/>
    <n v="0"/>
    <n v="29.698157804459687"/>
    <n v="30.901842195540315"/>
    <n v="1"/>
    <n v="0"/>
    <n v="0"/>
    <n v="0"/>
    <n v="0"/>
    <n v="7"/>
    <n v="32.361111111111107"/>
    <n v="6.4239791989045854"/>
    <n v="5.666666666666667"/>
    <n v="5.2003641133989502"/>
    <n v="7.3292159375541575"/>
    <n v="38.114591541008281"/>
    <n v="0.33333333333333331"/>
    <n v="24.258333333333336"/>
    <n v="0.42462167221628733"/>
    <n v="13.973560184245118"/>
    <n v="5.9334764922490937"/>
    <n v="7.2381401366590712"/>
    <n v="1.3403963216035315"/>
    <n v="1.2962962962962963"/>
  </r>
  <r>
    <s v="51892-30678"/>
    <x v="2"/>
    <s v="Damiere"/>
    <s v="Damiere Byrd"/>
    <s v="Byrd"/>
    <n v="7.7777777777777697"/>
    <n v="9"/>
    <n v="5400"/>
    <s v="ARI@NE"/>
    <s v="NE"/>
    <s v="ARI"/>
    <m/>
    <m/>
    <m/>
    <x v="189"/>
    <s v="Damiere Byrd"/>
    <n v="6.4456233421750664"/>
    <n v="4.6356877323420074"/>
    <n v="9.8380566801619427"/>
    <n v="0"/>
    <n v="0"/>
    <n v="0"/>
    <n v="0"/>
    <n v="4.8"/>
    <n v="3.2"/>
    <n v="46.9"/>
    <n v="14.7"/>
    <n v="42"/>
    <n v="1.47"/>
    <n v="0.1"/>
    <n v="1.1000000000000001"/>
    <s v="11.0"/>
    <n v="0"/>
    <n v="30.374963132022465"/>
    <n v="33.825036867977538"/>
    <n v="1"/>
    <n v="0"/>
    <n v="0"/>
    <n v="0"/>
    <n v="0"/>
    <n v="4.8"/>
    <n v="32.327777777777776"/>
    <n v="4.5100477996335124"/>
    <n v="3.2"/>
    <n v="3.0066985330890086"/>
    <n v="14.140542028275059"/>
    <n v="42.516346973498095"/>
    <n v="0.1"/>
    <n v="40.982936507936508"/>
    <n v="8.2534439330444728E-2"/>
    <n v="11.945549647030649"/>
    <n v="0.98591924261166652"/>
    <n v="5.9502266216109767"/>
    <n v="1.1018938188168474"/>
    <n v="0.88888888888888884"/>
  </r>
  <r>
    <s v="51892-79998"/>
    <x v="2"/>
    <s v="Keelan"/>
    <s v="Keelan Cole Sr."/>
    <s v="Cole Sr."/>
    <n v="9.35"/>
    <n v="10"/>
    <n v="5300"/>
    <s v="CLE@JAC"/>
    <s v="JAC"/>
    <s v="CLE"/>
    <m/>
    <m/>
    <m/>
    <x v="190"/>
    <s v="Keelan Cole"/>
    <n v="6.6106666666666669"/>
    <n v="4.0076335877862599"/>
    <n v="9.995967741935484"/>
    <n v="0"/>
    <n v="0"/>
    <n v="0"/>
    <n v="0"/>
    <n v="5.4"/>
    <n v="3.6"/>
    <n v="45.3"/>
    <n v="12.6"/>
    <n v="51"/>
    <n v="1.26"/>
    <n v="0.1"/>
    <n v="0.2"/>
    <s v="2.0"/>
    <n v="0"/>
    <n v="41.382726041666672"/>
    <n v="16.817273958333331"/>
    <n v="1"/>
    <n v="0"/>
    <n v="0"/>
    <n v="0"/>
    <n v="0"/>
    <n v="5.4"/>
    <n v="25.349603174603171"/>
    <n v="8.815393246426952"/>
    <n v="3.6"/>
    <n v="5.876928830951301"/>
    <n v="10.614726530250849"/>
    <n v="62.381992378294882"/>
    <n v="0.1"/>
    <n v="18.675000000000001"/>
    <n v="9.0052337126282897E-2"/>
    <n v="1.8776614174108393"/>
    <n v="0.16908779896969509"/>
    <n v="8.0551080177264573"/>
    <n v="1.5198317014578222"/>
    <n v="1.0188679245283019"/>
  </r>
  <r>
    <s v="51892-27776"/>
    <x v="0"/>
    <s v="Tevin"/>
    <s v="Tevin Coleman"/>
    <s v="Coleman"/>
    <n v="2.4749999046325599"/>
    <n v="4"/>
    <n v="5300"/>
    <s v="SF@LAR"/>
    <s v="SF"/>
    <s v="LAR"/>
    <s v="O"/>
    <s v="Knee"/>
    <m/>
    <x v="191"/>
    <s v="Tevin Coleman"/>
    <n v="5.5567867036011078"/>
    <n v="3.9353448275862069"/>
    <n v="8.8370044052863435"/>
    <n v="0"/>
    <n v="0"/>
    <n v="0"/>
    <n v="0"/>
    <n v="0"/>
    <n v="1"/>
    <n v="11.333333333333334"/>
    <n v="11.3"/>
    <n v="18"/>
    <n v="3.7666666666666671"/>
    <n v="7"/>
    <n v="16.666666666666668"/>
    <s v="2.4"/>
    <n v="0"/>
    <n v="38.59375609756097"/>
    <n v="25.406243902439027"/>
    <n v="0"/>
    <n v="0"/>
    <n v="0"/>
    <n v="0"/>
    <n v="0"/>
    <n v="0"/>
    <n v="33.433333333333337"/>
    <n v="0"/>
    <n v="0"/>
    <n v="0"/>
    <n v="10.597927813063906"/>
    <n v="0"/>
    <n v="0"/>
    <n v="30.416666666666668"/>
    <n v="0"/>
    <n v="2.212551118291513"/>
    <n v="0"/>
    <n v="0"/>
    <n v="0"/>
    <n v="0"/>
  </r>
  <r>
    <s v="51892-65724"/>
    <x v="0"/>
    <s v="JaMycal"/>
    <s v="JaMycal Hasty"/>
    <s v="Hasty"/>
    <n v="4.6000000635782801"/>
    <n v="6"/>
    <n v="5300"/>
    <s v="SF@LAR"/>
    <s v="SF"/>
    <s v="LAR"/>
    <s v="IR"/>
    <s v="Collarbone"/>
    <m/>
    <x v="192"/>
    <s v="JaMycal Hasty"/>
    <n v="5.5567867036011078"/>
    <n v="3.9353448275862069"/>
    <n v="8.8370044052863435"/>
    <n v="0"/>
    <n v="0"/>
    <n v="0"/>
    <n v="0"/>
    <n v="0"/>
    <n v="0.875"/>
    <n v="4.125"/>
    <n v="4.7"/>
    <n v="16"/>
    <n v="0.58750000000000002"/>
    <n v="4.875"/>
    <n v="18.5"/>
    <s v="3.8"/>
    <n v="0.125"/>
    <n v="38.59375609756097"/>
    <n v="25.406243902439027"/>
    <n v="0"/>
    <n v="0"/>
    <n v="0"/>
    <n v="0"/>
    <n v="0"/>
    <n v="0"/>
    <n v="33.433333333333337"/>
    <n v="0"/>
    <n v="0"/>
    <n v="0"/>
    <n v="4.4787404701177387"/>
    <n v="0"/>
    <n v="0"/>
    <n v="30.416666666666668"/>
    <n v="0"/>
    <n v="3.5032059372948958"/>
    <n v="0"/>
    <n v="0"/>
    <n v="0"/>
    <n v="0"/>
  </r>
  <r>
    <s v="51892-38264"/>
    <x v="2"/>
    <s v="Demarcus"/>
    <s v="Demarcus Robinson"/>
    <s v="Robinson"/>
    <n v="5.5444446139865402"/>
    <n v="9"/>
    <n v="5300"/>
    <s v="KC@TB"/>
    <s v="KC"/>
    <s v="TB"/>
    <m/>
    <m/>
    <m/>
    <x v="193"/>
    <s v="Demarcus Robinson"/>
    <n v="6.4359605911330053"/>
    <n v="3.1992031872509958"/>
    <n v="9.2989323843416365"/>
    <n v="0"/>
    <n v="0"/>
    <n v="0"/>
    <n v="0"/>
    <n v="3.8"/>
    <n v="2.7"/>
    <n v="26.4"/>
    <n v="9.8000000000000007"/>
    <n v="28"/>
    <n v="0.98000000000000009"/>
    <n v="0"/>
    <n v="0"/>
    <n v="0"/>
    <n v="0"/>
    <n v="41.306763525390622"/>
    <n v="23.293236474609373"/>
    <n v="1"/>
    <n v="0"/>
    <n v="0"/>
    <n v="0"/>
    <n v="0"/>
    <n v="3.8"/>
    <n v="39.469047619047622"/>
    <n v="3.9769315670219836"/>
    <n v="2.7"/>
    <n v="2.8257145344629886"/>
    <n v="8.2558984124173271"/>
    <n v="23.328812139017554"/>
    <n v="0"/>
    <n v="30.030158730158725"/>
    <n v="0"/>
    <n v="0"/>
    <n v="0"/>
    <n v="3.6828812139017555"/>
    <n v="0.69488324790599165"/>
    <n v="0.71698113207547165"/>
  </r>
  <r>
    <s v="51892-41426"/>
    <x v="0"/>
    <s v="Phillip"/>
    <s v="Phillip Lindsay"/>
    <s v="Lindsay"/>
    <n v="6.8285713195800701"/>
    <n v="7"/>
    <n v="5300"/>
    <s v="NO@DEN"/>
    <s v="DEN"/>
    <s v="NO"/>
    <m/>
    <m/>
    <m/>
    <x v="194"/>
    <s v="Phillip Lindsay"/>
    <n v="6.4378531073446323"/>
    <n v="3.3468468468468466"/>
    <n v="10.128888888888889"/>
    <n v="0"/>
    <n v="0"/>
    <n v="0"/>
    <n v="0"/>
    <n v="1.1428571428571428"/>
    <n v="0.2857142857142857"/>
    <n v="2"/>
    <n v="7"/>
    <n v="11"/>
    <n v="1"/>
    <n v="10.428571428571429"/>
    <n v="56.285714285714285"/>
    <s v="5.4"/>
    <n v="0.14285714285714285"/>
    <n v="47.206086964285717"/>
    <n v="16.693913035714282"/>
    <n v="1"/>
    <n v="0"/>
    <n v="0"/>
    <n v="0"/>
    <n v="0"/>
    <n v="1.1428571428571428"/>
    <n v="37.804761904761904"/>
    <n v="1.4270639717128821"/>
    <n v="0.2857142857142857"/>
    <n v="0.35676599292822053"/>
    <n v="6.8334418922216784"/>
    <n v="2.4379396817957653"/>
    <n v="10.428571428571429"/>
    <n v="26.684126984126983"/>
    <n v="6.5242405951247893"/>
    <n v="4.2337857623362742"/>
    <n v="27.622236941695672"/>
    <n v="3.1488748052062867"/>
    <n v="0.5941273217370352"/>
    <n v="0.21563342318059298"/>
  </r>
  <r>
    <s v="51892-69168"/>
    <x v="2"/>
    <s v="N'Keal"/>
    <s v="N'Keal Harry"/>
    <s v="Harry"/>
    <n v="5.3571428571428497"/>
    <n v="7"/>
    <n v="5300"/>
    <s v="ARI@NE"/>
    <s v="NE"/>
    <s v="ARI"/>
    <s v="Q"/>
    <s v="Shoulder"/>
    <m/>
    <x v="195"/>
    <s v="N'Keal Harry"/>
    <n v="6.4456233421750664"/>
    <n v="4.6356877323420074"/>
    <n v="9.8380566801619427"/>
    <n v="0"/>
    <n v="0"/>
    <n v="0"/>
    <n v="0"/>
    <n v="5"/>
    <n v="3"/>
    <n v="26.625"/>
    <n v="8.9"/>
    <n v="27"/>
    <n v="1.1125"/>
    <n v="0.125"/>
    <n v="0.25"/>
    <s v="2.0"/>
    <n v="0"/>
    <n v="30.374963132022465"/>
    <n v="33.825036867977538"/>
    <n v="1"/>
    <n v="0"/>
    <n v="0"/>
    <n v="0"/>
    <n v="0"/>
    <n v="5"/>
    <n v="32.327777777777776"/>
    <n v="4.6979664579515763"/>
    <n v="3"/>
    <n v="2.8187798747709456"/>
    <n v="8.5937953421324984"/>
    <n v="24.224017358303378"/>
    <n v="0.125"/>
    <n v="40.982936507936508"/>
    <n v="0.1031680491630559"/>
    <n v="2.171918117641936"/>
    <n v="0.22407255513901508"/>
    <n v="3.9448089913442392"/>
    <n v="0.74430358327249801"/>
    <n v="0.94339622641509435"/>
  </r>
  <r>
    <s v="51892-47870"/>
    <x v="3"/>
    <s v="Tyler"/>
    <s v="Tyler Higbee"/>
    <s v="Higbee"/>
    <n v="6.5099998474121001"/>
    <n v="10"/>
    <n v="5300"/>
    <s v="SF@LAR"/>
    <s v="LAR"/>
    <s v="SF"/>
    <s v="Q"/>
    <s v="Elbow"/>
    <m/>
    <x v="196"/>
    <s v="Tyler Higbee"/>
    <n v="6.6528662420382165"/>
    <n v="3.9483394833948338"/>
    <n v="10.240196078431373"/>
    <n v="0"/>
    <n v="0"/>
    <n v="0"/>
    <n v="0"/>
    <n v="3.8888888888888888"/>
    <n v="3"/>
    <n v="35"/>
    <n v="11.7"/>
    <n v="39"/>
    <n v="1.2999999999999998"/>
    <n v="0.1111111111111111"/>
    <n v="0.1111111111111111"/>
    <s v="1.0"/>
    <n v="0"/>
    <n v="31.887960379464282"/>
    <n v="34.912039620535715"/>
    <n v="1"/>
    <n v="0"/>
    <n v="0"/>
    <n v="0"/>
    <n v="0"/>
    <n v="3.8888888888888888"/>
    <n v="36.063888888888883"/>
    <n v="3.4385846515635832"/>
    <n v="3"/>
    <n v="2.652622445491907"/>
    <n v="10.950907870554529"/>
    <n v="29.048624015946924"/>
    <n v="0.1111111111111111"/>
    <n v="31.261111111111116"/>
    <n v="0.12408757640140647"/>
    <n v="0.92494043534871662"/>
    <n v="0.11477361693808404"/>
    <n v="4.4163397632885006"/>
    <n v="0.83327165345066057"/>
    <n v="0.7337526205450734"/>
  </r>
  <r>
    <s v="51892-14187"/>
    <x v="2"/>
    <s v="A.J."/>
    <s v="A.J. Green"/>
    <s v="Green"/>
    <n v="5.92000007629394"/>
    <n v="10"/>
    <n v="5300"/>
    <s v="NYG@CIN"/>
    <s v="CIN"/>
    <s v="NYG"/>
    <m/>
    <m/>
    <m/>
    <x v="197"/>
    <s v="A.J. Green"/>
    <n v="7.1187845303867405"/>
    <n v="3.9568627450980394"/>
    <n v="10.433198380566802"/>
    <n v="0"/>
    <n v="0"/>
    <n v="0"/>
    <n v="0"/>
    <n v="7.7"/>
    <n v="3.5"/>
    <n v="35.700000000000003"/>
    <n v="10.199999999999999"/>
    <n v="22"/>
    <n v="1.02"/>
    <n v="0"/>
    <n v="0"/>
    <n v="0"/>
    <n v="0"/>
    <n v="45.734426229508195"/>
    <n v="19.265573770491805"/>
    <n v="1"/>
    <n v="0"/>
    <n v="0"/>
    <n v="0"/>
    <n v="0"/>
    <n v="7.7"/>
    <n v="34.544444444444437"/>
    <n v="10.194260976857249"/>
    <n v="3.5"/>
    <n v="4.6337549894805674"/>
    <n v="8.5928738578221147"/>
    <n v="39.817272112660355"/>
    <n v="0"/>
    <n v="10.45"/>
    <n v="0"/>
    <n v="0"/>
    <n v="0"/>
    <n v="5.7317272112660351"/>
    <n v="1.0814579643898179"/>
    <n v="1.4528301886792454"/>
  </r>
  <r>
    <s v="51892-72725"/>
    <x v="3"/>
    <s v="Irv"/>
    <s v="Irv Smith Jr."/>
    <s v="Smith Jr."/>
    <n v="4.9625000953674299"/>
    <n v="8"/>
    <n v="5200"/>
    <s v="CAR@MIN"/>
    <s v="MIN"/>
    <s v="CAR"/>
    <s v="O"/>
    <s v="Groin"/>
    <m/>
    <x v="198"/>
    <s v="Irv Smith Jr."/>
    <n v="6.666666666666667"/>
    <n v="4.6223021582733814"/>
    <n v="9.8181818181818183"/>
    <n v="0"/>
    <n v="0"/>
    <n v="0"/>
    <n v="0"/>
    <n v="0"/>
    <n v="1.6666666666666667"/>
    <n v="20.222222222222221"/>
    <n v="12.1"/>
    <n v="36"/>
    <n v="1.3444444444444443"/>
    <n v="0"/>
    <n v="0"/>
    <n v="0"/>
    <n v="0"/>
    <n v="25.568405048076922"/>
    <n v="30.231594951923075"/>
    <n v="0"/>
    <n v="0"/>
    <n v="0"/>
    <n v="0"/>
    <n v="0"/>
    <n v="0"/>
    <n v="16.733333333333331"/>
    <n v="0"/>
    <n v="0"/>
    <n v="0"/>
    <n v="13.531125758698906"/>
    <n v="0"/>
    <n v="0"/>
    <n v="31.633333333333333"/>
    <n v="0"/>
    <n v="0"/>
    <n v="0"/>
    <n v="0"/>
    <n v="0"/>
    <n v="0"/>
  </r>
  <r>
    <s v="51892-72776"/>
    <x v="0"/>
    <s v="Alexander"/>
    <s v="Alexander Mattison"/>
    <s v="Mattison"/>
    <n v="4.9799999237060497"/>
    <n v="10"/>
    <n v="5200"/>
    <s v="CAR@MIN"/>
    <s v="MIN"/>
    <s v="CAR"/>
    <m/>
    <m/>
    <m/>
    <x v="199"/>
    <s v="Alexander Mattison"/>
    <n v="6.666666666666667"/>
    <n v="4.6223021582733814"/>
    <n v="9.8181818181818183"/>
    <n v="0"/>
    <n v="0"/>
    <n v="0"/>
    <n v="0"/>
    <n v="1.1000000000000001"/>
    <n v="0.9"/>
    <n v="6.1"/>
    <n v="6.8"/>
    <n v="14"/>
    <n v="0.67999999999999994"/>
    <n v="7.2"/>
    <n v="33.200000000000003"/>
    <s v="4.6"/>
    <n v="0.1"/>
    <n v="25.568405048076922"/>
    <n v="30.231594951923075"/>
    <n v="1"/>
    <n v="0"/>
    <n v="0"/>
    <n v="0"/>
    <n v="0"/>
    <n v="1.1000000000000001"/>
    <n v="16.733333333333331"/>
    <n v="1.6807915669054554"/>
    <n v="0.9"/>
    <n v="1.3751931001953726"/>
    <n v="6.3646302153650263"/>
    <n v="8.7525955574649714"/>
    <n v="7.2"/>
    <n v="31.633333333333333"/>
    <n v="6.8809531186674224"/>
    <n v="4.9809873916386662"/>
    <n v="34.273940726539188"/>
    <n v="4.7526536284004166"/>
    <n v="0.91397185161546468"/>
    <n v="0.21153846153846154"/>
  </r>
  <r>
    <s v="51892-80289"/>
    <x v="2"/>
    <s v="Kendrick"/>
    <s v="Kendrick Bourne"/>
    <s v="Bourne"/>
    <n v="6.4777776930067201"/>
    <n v="9"/>
    <n v="5200"/>
    <s v="SF@LAR"/>
    <s v="SF"/>
    <s v="LAR"/>
    <m/>
    <m/>
    <m/>
    <x v="200"/>
    <s v="Kendrick Bourne"/>
    <n v="5.5567867036011078"/>
    <n v="3.9353448275862069"/>
    <n v="8.8370044052863435"/>
    <n v="0"/>
    <n v="0"/>
    <n v="0"/>
    <n v="0"/>
    <n v="5"/>
    <n v="3.2222222222222223"/>
    <n v="42"/>
    <n v="13"/>
    <n v="25"/>
    <n v="1.4444444444444444"/>
    <n v="0"/>
    <n v="0"/>
    <n v="0"/>
    <n v="0"/>
    <n v="38.59375609756097"/>
    <n v="25.406243902439027"/>
    <n v="1"/>
    <n v="0"/>
    <n v="0"/>
    <n v="0"/>
    <n v="0"/>
    <n v="5"/>
    <n v="33.433333333333337"/>
    <n v="5.7717481701237734"/>
    <n v="3.2222222222222223"/>
    <n v="3.7195710429686542"/>
    <n v="12.773439097168975"/>
    <n v="47.511714184953391"/>
    <n v="0"/>
    <n v="30.416666666666668"/>
    <n v="0"/>
    <n v="0"/>
    <n v="0"/>
    <n v="6.3622825296064498"/>
    <n v="1.2235158710781633"/>
    <n v="0.96153846153846145"/>
  </r>
  <r>
    <s v="51892-52916"/>
    <x v="2"/>
    <s v="Russell"/>
    <s v="Russell Gage"/>
    <s v="Gage"/>
    <n v="7.05"/>
    <n v="10"/>
    <n v="5200"/>
    <s v="LV@ATL"/>
    <s v="ATL"/>
    <s v="LV"/>
    <m/>
    <m/>
    <m/>
    <x v="201"/>
    <s v="Russell Gage"/>
    <n v="7.162303664921466"/>
    <n v="4.4000000000000004"/>
    <n v="11.305785123966942"/>
    <n v="0.1"/>
    <n v="0"/>
    <s v="0.0"/>
    <n v="0"/>
    <n v="6.4"/>
    <n v="4.2"/>
    <n v="43.7"/>
    <n v="10.4"/>
    <n v="27"/>
    <n v="1.04"/>
    <n v="0.1"/>
    <n v="-0.2"/>
    <s v="-2.0"/>
    <n v="0"/>
    <n v="43.361062500000003"/>
    <n v="22.938937499999998"/>
    <n v="1"/>
    <n v="0.1"/>
    <n v="0"/>
    <n v="0"/>
    <n v="0"/>
    <n v="6.4"/>
    <n v="30.50555555555556"/>
    <n v="9.0970577308322707"/>
    <n v="4.2"/>
    <n v="5.969944135858678"/>
    <n v="10.905842406066652"/>
    <n v="65.107269918696502"/>
    <n v="0.1"/>
    <n v="11.191666666666666"/>
    <n v="0.20496444527177962"/>
    <n v="-2.061493411420205"/>
    <n v="-0.42253285350317088"/>
    <n v="8.5684737065193328"/>
    <n v="1.6477834050998716"/>
    <n v="1.2307692307692308"/>
  </r>
  <r>
    <s v="51892-6840"/>
    <x v="0"/>
    <s v="Frank"/>
    <s v="Frank Gore"/>
    <s v="Gore"/>
    <n v="6.15"/>
    <n v="10"/>
    <n v="5200"/>
    <s v="MIA@NYJ"/>
    <s v="NYJ"/>
    <s v="MIA"/>
    <m/>
    <m/>
    <m/>
    <x v="202"/>
    <s v="Frank Gore"/>
    <n v="6.8826815642458099"/>
    <n v="4.8447653429602884"/>
    <n v="11"/>
    <n v="0"/>
    <n v="0"/>
    <n v="0"/>
    <n v="0"/>
    <n v="1.3"/>
    <n v="1"/>
    <n v="5.8"/>
    <n v="5.8"/>
    <n v="9"/>
    <n v="0.57999999999999996"/>
    <n v="12.3"/>
    <n v="44.7"/>
    <s v="3.6"/>
    <n v="0.1"/>
    <n v="33.084421122994655"/>
    <n v="20.915578877005348"/>
    <n v="1"/>
    <n v="0"/>
    <n v="0"/>
    <n v="0"/>
    <n v="0"/>
    <n v="1.3"/>
    <n v="40.376190476190473"/>
    <n v="1.0652254943481003"/>
    <n v="1"/>
    <n v="0.81940422642161559"/>
    <n v="5.4396443642274912"/>
    <n v="4.4572675822785284"/>
    <n v="12.3"/>
    <n v="16.207142857142856"/>
    <n v="15.873348094404239"/>
    <n v="4.0857757504321031"/>
    <n v="64.854940722284468"/>
    <n v="7.431220830456299"/>
    <n v="1.4290809289339037"/>
    <n v="0.25"/>
  </r>
  <r>
    <s v="51892-29683"/>
    <x v="2"/>
    <s v="Nelson"/>
    <s v="Nelson Agholor"/>
    <s v="Agholor"/>
    <n v="9.2300003051757802"/>
    <n v="10"/>
    <n v="5200"/>
    <s v="LV@ATL"/>
    <s v="LV"/>
    <s v="ATL"/>
    <m/>
    <m/>
    <m/>
    <x v="203"/>
    <s v="Nelson Agholor"/>
    <n v="8.0294117647058822"/>
    <n v="4.3744855967078191"/>
    <n v="11.73046875"/>
    <n v="0"/>
    <n v="0"/>
    <n v="0"/>
    <n v="0"/>
    <n v="3.8"/>
    <n v="2.4"/>
    <n v="44.3"/>
    <n v="18.5"/>
    <n v="59"/>
    <n v="1.85"/>
    <n v="0"/>
    <n v="0"/>
    <n v="0"/>
    <n v="0"/>
    <n v="36.350562901929251"/>
    <n v="27.949437098070742"/>
    <n v="1"/>
    <n v="0"/>
    <n v="0"/>
    <n v="0"/>
    <n v="0"/>
    <n v="3.8"/>
    <n v="31.216666666666665"/>
    <n v="4.4249483938280134"/>
    <n v="2.4"/>
    <n v="2.7947042487334821"/>
    <n v="18.400193361881904"/>
    <n v="51.423098565968971"/>
    <n v="0"/>
    <n v="30.805555555555554"/>
    <n v="0"/>
    <n v="0"/>
    <n v="0"/>
    <n v="6.3423098565968976"/>
    <n v="1.2196749724224802"/>
    <n v="0.73076923076923073"/>
  </r>
  <r>
    <s v="51892-86192"/>
    <x v="2"/>
    <s v="KJ"/>
    <s v="KJ Hamler"/>
    <s v="Hamler"/>
    <n v="6.1500000953674299"/>
    <n v="8"/>
    <n v="5100"/>
    <s v="NO@DEN"/>
    <s v="DEN"/>
    <s v="NO"/>
    <m/>
    <m/>
    <m/>
    <x v="204"/>
    <s v="KJ Hamler"/>
    <n v="6.4378531073446323"/>
    <n v="3.3468468468468466"/>
    <n v="10.128888888888889"/>
    <n v="0"/>
    <n v="0"/>
    <n v="0"/>
    <n v="0"/>
    <n v="5.5"/>
    <n v="3.125"/>
    <n v="34.375"/>
    <n v="11"/>
    <n v="36"/>
    <n v="1.375"/>
    <n v="0.5"/>
    <n v="4"/>
    <s v="8.0"/>
    <n v="0"/>
    <n v="47.206086964285717"/>
    <n v="16.693913035714282"/>
    <n v="1"/>
    <n v="0"/>
    <n v="0"/>
    <n v="0"/>
    <n v="0"/>
    <n v="5.5"/>
    <n v="37.804761904761904"/>
    <n v="6.8677453638682469"/>
    <n v="3.125"/>
    <n v="3.9021280476524134"/>
    <n v="10.621544804882863"/>
    <n v="41.446627892530202"/>
    <n v="0.5"/>
    <n v="26.684126984126983"/>
    <n v="0.31280605593064059"/>
    <n v="6.272275203461148"/>
    <n v="1.9620056681062379"/>
    <n v="5.903363356063644"/>
    <n v="1.1575222266791461"/>
    <n v="1.0784313725490198"/>
  </r>
  <r>
    <s v="51892-40126"/>
    <x v="3"/>
    <s v="Austin"/>
    <s v="Austin Hooper"/>
    <s v="Hooper"/>
    <n v="5.4875001907348597"/>
    <n v="8"/>
    <n v="5100"/>
    <s v="CLE@JAC"/>
    <s v="CLE"/>
    <s v="JAC"/>
    <m/>
    <m/>
    <m/>
    <x v="205"/>
    <s v="Austin Hooper"/>
    <n v="8.1091954022988499"/>
    <n v="4.3177257525083608"/>
    <n v="11.565573770491802"/>
    <n v="0"/>
    <n v="0"/>
    <n v="0"/>
    <n v="0"/>
    <n v="5"/>
    <n v="3.25"/>
    <n v="31.125"/>
    <n v="9.6"/>
    <n v="36"/>
    <n v="1.2"/>
    <n v="0"/>
    <n v="0"/>
    <n v="0"/>
    <n v="0"/>
    <n v="23.877120016750432"/>
    <n v="34.522879983249567"/>
    <n v="1"/>
    <n v="0"/>
    <n v="0"/>
    <n v="0"/>
    <n v="0"/>
    <n v="5"/>
    <n v="24.698809523809526"/>
    <n v="4.8336580744373547"/>
    <n v="3.25"/>
    <n v="3.1418777483842808"/>
    <n v="10.34677853193031"/>
    <n v="32.508313236932018"/>
    <n v="0"/>
    <n v="38.499999999999993"/>
    <n v="0"/>
    <n v="0"/>
    <n v="0"/>
    <n v="4.8758313236932018"/>
    <n v="0.95604535758690234"/>
    <n v="0.98039215686274517"/>
  </r>
  <r>
    <s v="51892-11485"/>
    <x v="2"/>
    <s v="Golden"/>
    <s v="Golden Tate"/>
    <s v="Tate"/>
    <n v="6.4650001525878897"/>
    <n v="8"/>
    <n v="5100"/>
    <s v="NYG@CIN"/>
    <s v="NYG"/>
    <s v="CIN"/>
    <m/>
    <m/>
    <m/>
    <x v="206"/>
    <s v="Golden Tate"/>
    <n v="7.2564102564102564"/>
    <n v="4.9708029197080288"/>
    <n v="11.524886877828054"/>
    <n v="0.125"/>
    <n v="2.25"/>
    <s v="18.0"/>
    <n v="0"/>
    <n v="4.25"/>
    <n v="3"/>
    <n v="33.75"/>
    <n v="11.3"/>
    <n v="39"/>
    <n v="1.4125000000000001"/>
    <n v="0"/>
    <n v="0"/>
    <n v="0"/>
    <n v="0"/>
    <n v="29.698157804459687"/>
    <n v="30.901842195540315"/>
    <n v="1"/>
    <n v="0.125"/>
    <n v="0"/>
    <n v="14.517599541014718"/>
    <n v="0"/>
    <n v="4.25"/>
    <n v="32.361111111111107"/>
    <n v="3.9002730850492124"/>
    <n v="3"/>
    <n v="2.7531339423876795"/>
    <n v="9.519556332685287"/>
    <n v="26.208613655987445"/>
    <n v="0"/>
    <n v="24.258333333333336"/>
    <n v="0"/>
    <n v="0"/>
    <n v="0"/>
    <n v="4.1208613655987447"/>
    <n v="0.80801203247034215"/>
    <n v="0.83333333333333337"/>
  </r>
  <r>
    <s v="51892-53498"/>
    <x v="2"/>
    <s v="Richie"/>
    <s v="Richie James"/>
    <s v="James"/>
    <n v="7.75"/>
    <n v="4"/>
    <n v="5100"/>
    <s v="SF@LAR"/>
    <s v="SF"/>
    <s v="LAR"/>
    <m/>
    <m/>
    <m/>
    <x v="207"/>
    <s v="Richie James"/>
    <n v="5.5567867036011078"/>
    <n v="3.9353448275862069"/>
    <n v="8.8370044052863435"/>
    <n v="0"/>
    <n v="0"/>
    <n v="0"/>
    <n v="0"/>
    <n v="3.6"/>
    <n v="2.4"/>
    <n v="42"/>
    <n v="17.5"/>
    <n v="47"/>
    <n v="3.5"/>
    <n v="0"/>
    <n v="0"/>
    <n v="0"/>
    <n v="0"/>
    <n v="38.59375609756097"/>
    <n v="25.406243902439027"/>
    <n v="1"/>
    <n v="0"/>
    <n v="0"/>
    <n v="0"/>
    <n v="0"/>
    <n v="3.6"/>
    <n v="33.433333333333337"/>
    <n v="4.1556586824891175"/>
    <n v="2.4"/>
    <n v="2.7704391216594115"/>
    <n v="19.56980998158933"/>
    <n v="54.216967176435929"/>
    <n v="0"/>
    <n v="30.416666666666668"/>
    <n v="0"/>
    <n v="0"/>
    <n v="0"/>
    <n v="6.6216967176435935"/>
    <n v="1.2983719054203124"/>
    <n v="0.70588235294117652"/>
  </r>
  <r>
    <s v="51892-57986"/>
    <x v="2"/>
    <s v="Hunter"/>
    <s v="Hunter Renfrow"/>
    <s v="Renfrow"/>
    <n v="7.1099998474120998"/>
    <n v="10"/>
    <n v="5100"/>
    <s v="LV@ATL"/>
    <s v="LV"/>
    <s v="ATL"/>
    <m/>
    <m/>
    <m/>
    <x v="208"/>
    <s v="Hunter Renfrow"/>
    <n v="8.0294117647058822"/>
    <n v="4.3744855967078191"/>
    <n v="11.73046875"/>
    <n v="0"/>
    <n v="0"/>
    <n v="0"/>
    <n v="0"/>
    <n v="4.0999999999999996"/>
    <n v="3.1"/>
    <n v="43.6"/>
    <n v="14.1"/>
    <n v="53"/>
    <n v="1.41"/>
    <n v="0"/>
    <n v="0"/>
    <n v="0"/>
    <n v="0"/>
    <n v="36.350562901929251"/>
    <n v="27.949437098070742"/>
    <n v="1"/>
    <n v="0"/>
    <n v="0"/>
    <n v="0"/>
    <n v="0"/>
    <n v="4.0999999999999996"/>
    <n v="31.216666666666665"/>
    <n v="4.7742864249196995"/>
    <n v="3.1"/>
    <n v="3.6098263212807491"/>
    <n v="15.767675470880544"/>
    <n v="56.918569940197415"/>
    <n v="0"/>
    <n v="30.805555555555554"/>
    <n v="0"/>
    <n v="0"/>
    <n v="0"/>
    <n v="7.2418569940197415"/>
    <n v="1.4199719596117142"/>
    <n v="0.80392156862745101"/>
  </r>
  <r>
    <s v="51892-39580"/>
    <x v="0"/>
    <s v="Devontae"/>
    <s v="Devontae Booker"/>
    <s v="Booker"/>
    <n v="6.8333333333333304"/>
    <n v="9"/>
    <n v="5100"/>
    <s v="LV@ATL"/>
    <s v="LV"/>
    <s v="ATL"/>
    <m/>
    <m/>
    <m/>
    <x v="209"/>
    <s v="Devontae Booker"/>
    <n v="8.0294117647058822"/>
    <n v="4.3744855967078191"/>
    <n v="11.73046875"/>
    <n v="0"/>
    <n v="0"/>
    <n v="0"/>
    <n v="0"/>
    <n v="1"/>
    <n v="1"/>
    <n v="6.5"/>
    <n v="6.5"/>
    <n v="17"/>
    <n v="0.65"/>
    <n v="5.4"/>
    <n v="32"/>
    <s v="5.9"/>
    <n v="0.3"/>
    <n v="36.350562901929251"/>
    <n v="27.949437098070742"/>
    <n v="1"/>
    <n v="0"/>
    <n v="0"/>
    <n v="0"/>
    <n v="0"/>
    <n v="1"/>
    <n v="31.216666666666665"/>
    <n v="1.1644601036389508"/>
    <n v="1"/>
    <n v="1.1644601036389508"/>
    <n v="7.1666093679955498"/>
    <n v="8.3452306873959738"/>
    <n v="5.4"/>
    <n v="30.805555555555554"/>
    <n v="4.8993422649819234"/>
    <n v="6.0461411468406752"/>
    <n v="29.622114860762796"/>
    <n v="4.2967345548158775"/>
    <n v="0.84249697153252501"/>
    <n v="0.19607843137254904"/>
  </r>
  <r>
    <s v="51892-6883"/>
    <x v="2"/>
    <s v="Larry"/>
    <s v="Larry Fitzgerald"/>
    <s v="Fitzgerald"/>
    <n v="5.5099998474121001"/>
    <n v="10"/>
    <n v="5100"/>
    <s v="ARI@NE"/>
    <s v="ARI"/>
    <s v="NE"/>
    <s v="IR"/>
    <s v="Illness"/>
    <m/>
    <x v="210"/>
    <s v="Larry Fitzgerald"/>
    <n v="8.3723404255319149"/>
    <n v="4.3345195729537362"/>
    <n v="12.107692307692307"/>
    <n v="0"/>
    <n v="0"/>
    <n v="0"/>
    <n v="0"/>
    <n v="0"/>
    <n v="4.3"/>
    <n v="33.6"/>
    <n v="7.8"/>
    <n v="18"/>
    <n v="0.78"/>
    <n v="0"/>
    <n v="0"/>
    <n v="0"/>
    <n v="0"/>
    <n v="33.264819992412747"/>
    <n v="32.735180007587253"/>
    <n v="0"/>
    <n v="0"/>
    <n v="0"/>
    <n v="0"/>
    <n v="0"/>
    <n v="0"/>
    <n v="31.405555555555551"/>
    <n v="0"/>
    <n v="0"/>
    <n v="0"/>
    <n v="9.0030398324207557"/>
    <n v="0"/>
    <n v="0"/>
    <n v="32.233333333333334"/>
    <n v="0"/>
    <n v="0"/>
    <n v="0"/>
    <n v="0"/>
    <n v="0"/>
    <n v="0"/>
  </r>
  <r>
    <s v="51892-54010"/>
    <x v="0"/>
    <s v="Brian"/>
    <s v="Brian Hill"/>
    <s v="Hill"/>
    <n v="4.92000007629394"/>
    <n v="10"/>
    <n v="5100"/>
    <s v="LV@ATL"/>
    <s v="ATL"/>
    <s v="LV"/>
    <m/>
    <m/>
    <m/>
    <x v="211"/>
    <s v="Brian Hill"/>
    <n v="7.162303664921466"/>
    <n v="4.4000000000000004"/>
    <n v="11.305785123966942"/>
    <n v="0"/>
    <n v="0"/>
    <n v="0"/>
    <n v="0"/>
    <n v="2"/>
    <n v="1.6"/>
    <n v="11.1"/>
    <n v="6.9"/>
    <n v="22"/>
    <n v="0.69000000000000006"/>
    <n v="6"/>
    <n v="26.1"/>
    <s v="4.4"/>
    <n v="0.1"/>
    <n v="43.361062500000003"/>
    <n v="22.938937499999998"/>
    <n v="1"/>
    <n v="0"/>
    <n v="0"/>
    <n v="0"/>
    <n v="0"/>
    <n v="2"/>
    <n v="30.50555555555556"/>
    <n v="2.842830540885084"/>
    <n v="1.6"/>
    <n v="2.2742644327080672"/>
    <n v="7.0497650983688001"/>
    <n v="16.033030022166852"/>
    <n v="6"/>
    <n v="11.191666666666666"/>
    <n v="12.297866716306777"/>
    <n v="4.5352855051244516"/>
    <n v="55.774336662418563"/>
    <n v="7.9807366684585412"/>
    <n v="1.5648503271487337"/>
    <n v="0.39215686274509809"/>
  </r>
  <r>
    <s v="51892-61273"/>
    <x v="2"/>
    <s v="Scotty"/>
    <s v="Scotty Miller"/>
    <s v="Miller"/>
    <n v="7.5888892279730902"/>
    <n v="9"/>
    <n v="5100"/>
    <s v="KC@TB"/>
    <s v="TB"/>
    <s v="KC"/>
    <m/>
    <m/>
    <m/>
    <x v="212"/>
    <s v="Scott Miller"/>
    <n v="6.5368731563421827"/>
    <n v="4.635416666666667"/>
    <n v="10.306976744186047"/>
    <n v="0"/>
    <n v="0"/>
    <n v="0"/>
    <n v="0"/>
    <n v="3.8181818181818183"/>
    <n v="2.4545454545454546"/>
    <n v="37.636363636363633"/>
    <n v="15.3"/>
    <n v="47"/>
    <n v="1.3909090909090909"/>
    <n v="0.27272727272727271"/>
    <n v="1.2727272727272727"/>
    <s v="4.7"/>
    <n v="0"/>
    <n v="38.560070921985826"/>
    <n v="25.839929078014183"/>
    <n v="1"/>
    <n v="0"/>
    <n v="0"/>
    <n v="0"/>
    <n v="0"/>
    <n v="3.8181818181818183"/>
    <n v="46.595057720057717"/>
    <n v="3.1597634793518039"/>
    <n v="2.4545454545454546"/>
    <n v="2.0312765224404452"/>
    <n v="14.863093264113104"/>
    <n v="30.191052398235673"/>
    <n v="0.27272727272727271"/>
    <n v="26.242424242424239"/>
    <n v="0.26854429757751463"/>
    <n v="5.1037091264031238"/>
    <n v="1.3705719823898777"/>
    <n v="4.3834351653352828"/>
    <n v="0.85949709124221241"/>
    <n v="0.74866310160427818"/>
  </r>
  <r>
    <s v="51892-39859"/>
    <x v="3"/>
    <s v="Jack"/>
    <s v="Jack Doyle"/>
    <s v="Doyle"/>
    <n v="4.6285716465541196"/>
    <n v="7"/>
    <n v="5100"/>
    <s v="TEN@IND"/>
    <s v="IND"/>
    <s v="TEN"/>
    <m/>
    <m/>
    <m/>
    <x v="213"/>
    <s v="Jack Doyle"/>
    <n v="6.7696202531645566"/>
    <n v="4.4343065693430654"/>
    <n v="10.090566037735849"/>
    <n v="0"/>
    <n v="0"/>
    <n v="0"/>
    <n v="0"/>
    <n v="2.125"/>
    <n v="1.25"/>
    <n v="14.25"/>
    <n v="11.4"/>
    <n v="28"/>
    <n v="1.425"/>
    <n v="0"/>
    <n v="0"/>
    <n v="0"/>
    <n v="0"/>
    <n v="35.550988614341087"/>
    <n v="29.149011385658916"/>
    <n v="1"/>
    <n v="0"/>
    <n v="0"/>
    <n v="0"/>
    <n v="0"/>
    <n v="2.125"/>
    <n v="34.320238095238096"/>
    <n v="2.2012041581948329"/>
    <n v="1.25"/>
    <n v="1.2948259754087252"/>
    <n v="9.6038001940364826"/>
    <n v="12.435249953873793"/>
    <n v="0"/>
    <n v="14.171428571428571"/>
    <n v="0"/>
    <n v="0"/>
    <n v="0"/>
    <n v="1.8685249953873793"/>
    <n v="0.36637745007595673"/>
    <n v="0.41666666666666669"/>
  </r>
  <r>
    <s v="51892-53390"/>
    <x v="2"/>
    <s v="Zach"/>
    <s v="Zach Pascal"/>
    <s v="Pascal"/>
    <n v="6.5900001525878897"/>
    <n v="10"/>
    <n v="5000"/>
    <s v="TEN@IND"/>
    <s v="IND"/>
    <s v="TEN"/>
    <s v="Q"/>
    <s v="Knee"/>
    <m/>
    <x v="214"/>
    <s v="Zach Pascal"/>
    <n v="6.7696202531645566"/>
    <n v="4.4343065693430654"/>
    <n v="10.090566037735849"/>
    <n v="0.1"/>
    <n v="0"/>
    <s v="0.0"/>
    <n v="0"/>
    <n v="4.8"/>
    <n v="3.1"/>
    <n v="38.4"/>
    <n v="12.4"/>
    <n v="36"/>
    <n v="1.24"/>
    <n v="0"/>
    <n v="0"/>
    <n v="0"/>
    <n v="0"/>
    <n v="35.550988614341087"/>
    <n v="29.149011385658916"/>
    <n v="1"/>
    <n v="0.1"/>
    <n v="0"/>
    <n v="0"/>
    <n v="0"/>
    <n v="4.8"/>
    <n v="34.320238095238096"/>
    <n v="4.9721317455695049"/>
    <n v="3.1"/>
    <n v="3.2111684190136387"/>
    <n v="11.212509893393126"/>
    <n v="36.005257667541983"/>
    <n v="0"/>
    <n v="14.171428571428571"/>
    <n v="0"/>
    <n v="0"/>
    <n v="0"/>
    <n v="5.1505257667541979"/>
    <n v="1.0301051533508396"/>
    <n v="0.96"/>
  </r>
  <r>
    <s v="51892-83138"/>
    <x v="3"/>
    <s v="Ross"/>
    <s v="Ross Dwelley"/>
    <s v="Dwelley"/>
    <n v="3.6285713740757499"/>
    <n v="7"/>
    <n v="5000"/>
    <s v="SF@LAR"/>
    <s v="SF"/>
    <s v="LAR"/>
    <m/>
    <m/>
    <m/>
    <x v="215"/>
    <s v="Ross Dwelley"/>
    <n v="5.5567867036011078"/>
    <n v="3.9353448275862069"/>
    <n v="8.8370044052863435"/>
    <n v="0"/>
    <n v="0"/>
    <n v="0"/>
    <n v="0"/>
    <n v="1.4"/>
    <n v="1"/>
    <n v="14.4"/>
    <n v="14.4"/>
    <n v="36"/>
    <n v="1.44"/>
    <n v="0"/>
    <n v="0"/>
    <n v="0"/>
    <n v="0"/>
    <n v="38.59375609756097"/>
    <n v="25.406243902439027"/>
    <n v="1"/>
    <n v="0"/>
    <n v="0"/>
    <n v="0"/>
    <n v="0"/>
    <n v="1.4"/>
    <n v="33.433333333333337"/>
    <n v="1.6160894876346565"/>
    <n v="1"/>
    <n v="1.1543496340247548"/>
    <n v="13.851959537902101"/>
    <n v="15.990004423103001"/>
    <n v="0"/>
    <n v="30.416666666666668"/>
    <n v="0"/>
    <n v="0"/>
    <n v="0"/>
    <n v="2.0990004423103001"/>
    <n v="0.41980008846206002"/>
    <n v="0.27999999999999997"/>
  </r>
  <r>
    <s v="51892-12539"/>
    <x v="4"/>
    <s v="Miami"/>
    <s v="Miami Dolphins"/>
    <s v="Dolphins"/>
    <n v="9"/>
    <n v="10"/>
    <n v="5000"/>
    <s v="MIA@NYJ"/>
    <s v="MIA"/>
    <s v="NYJ"/>
    <m/>
    <m/>
    <m/>
    <x v="216"/>
    <s v="MIA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24920"/>
    <x v="0"/>
    <s v="Devonta"/>
    <s v="Devonta Freeman"/>
    <s v="Freeman"/>
    <n v="6.5"/>
    <n v="5"/>
    <n v="5000"/>
    <s v="NYG@CIN"/>
    <s v="NYG"/>
    <s v="CIN"/>
    <s v="IR"/>
    <s v="Ankle"/>
    <m/>
    <x v="217"/>
    <s v="Devonta Freeman"/>
    <n v="7.2564102564102564"/>
    <n v="4.9708029197080288"/>
    <n v="11.524886877828054"/>
    <n v="0"/>
    <n v="0"/>
    <n v="0"/>
    <n v="0"/>
    <n v="0"/>
    <n v="1.4"/>
    <n v="11.6"/>
    <n v="8.3000000000000007"/>
    <n v="18"/>
    <n v="1.6600000000000001"/>
    <n v="10.8"/>
    <n v="34.4"/>
    <s v="3.2"/>
    <n v="0.2"/>
    <n v="29.698157804459687"/>
    <n v="30.901842195540315"/>
    <n v="0"/>
    <n v="0"/>
    <n v="0"/>
    <n v="0"/>
    <n v="0"/>
    <n v="0"/>
    <n v="32.361111111111107"/>
    <n v="0"/>
    <n v="0"/>
    <n v="0"/>
    <n v="9.1512088852866267"/>
    <n v="0"/>
    <n v="0"/>
    <n v="24.258333333333336"/>
    <n v="0"/>
    <n v="3.726282715798698"/>
    <n v="0"/>
    <n v="0"/>
    <n v="0"/>
    <n v="0"/>
  </r>
  <r>
    <s v="51892-34331"/>
    <x v="0"/>
    <s v="Latavius"/>
    <s v="Latavius Murray"/>
    <s v="Murray"/>
    <n v="7.4699996948242102"/>
    <n v="10"/>
    <n v="5000"/>
    <s v="NO@DEN"/>
    <s v="NO"/>
    <s v="DEN"/>
    <m/>
    <m/>
    <m/>
    <x v="218"/>
    <s v="Latavius Murray"/>
    <n v="6.2444444444444445"/>
    <n v="4.3392857142857144"/>
    <n v="9.4852320675105481"/>
    <n v="0"/>
    <n v="0"/>
    <n v="0"/>
    <n v="0"/>
    <n v="1.6"/>
    <n v="1.4"/>
    <n v="13"/>
    <n v="9.3000000000000007"/>
    <n v="25"/>
    <n v="0.93"/>
    <n v="10.199999999999999"/>
    <n v="42.7"/>
    <s v="4.2"/>
    <n v="0.2"/>
    <n v="22.066824178403763"/>
    <n v="42.233175821596234"/>
    <n v="1"/>
    <n v="0"/>
    <n v="0"/>
    <n v="0"/>
    <n v="0"/>
    <n v="1.6"/>
    <n v="38.894444444444439"/>
    <n v="0.90776251440941069"/>
    <n v="1.4"/>
    <n v="0.7942922001082342"/>
    <n v="7.8346791056613414"/>
    <n v="6.2230245039777596"/>
    <n v="10.199999999999999"/>
    <n v="31.133333333333333"/>
    <n v="13.836565097867716"/>
    <n v="4.269399707174232"/>
    <n v="59.073826977133628"/>
    <n v="7.2296851481111393"/>
    <n v="1.4459370296222278"/>
    <n v="0.32"/>
  </r>
  <r>
    <s v="51892-30298"/>
    <x v="3"/>
    <s v="Jordan"/>
    <s v="Jordan Reed"/>
    <s v="Reed"/>
    <n v="5.9166666666666599"/>
    <n v="6"/>
    <n v="5000"/>
    <s v="SF@LAR"/>
    <s v="SF"/>
    <s v="LAR"/>
    <s v="Q"/>
    <s v="Illness"/>
    <m/>
    <x v="219"/>
    <s v="Jordan Reed"/>
    <n v="5.5567867036011078"/>
    <n v="3.9353448275862069"/>
    <n v="8.8370044052863435"/>
    <n v="0"/>
    <n v="0"/>
    <n v="0"/>
    <n v="0"/>
    <n v="4.8"/>
    <n v="3.4"/>
    <n v="30"/>
    <n v="8.8000000000000007"/>
    <n v="26"/>
    <n v="1.7600000000000002"/>
    <n v="0"/>
    <n v="0"/>
    <n v="0"/>
    <n v="0"/>
    <n v="38.59375609756097"/>
    <n v="25.406243902439027"/>
    <n v="1"/>
    <n v="0"/>
    <n v="0"/>
    <n v="0"/>
    <n v="0"/>
    <n v="4.8"/>
    <n v="33.433333333333337"/>
    <n v="5.5408782433188222"/>
    <n v="3.4"/>
    <n v="3.9247887556841659"/>
    <n v="9.6683538490260226"/>
    <n v="37.946246472633057"/>
    <n v="0"/>
    <n v="30.416666666666668"/>
    <n v="0"/>
    <n v="0"/>
    <n v="0"/>
    <n v="5.494624647263306"/>
    <n v="1.0989249294526613"/>
    <n v="0.96"/>
  </r>
  <r>
    <s v="51892-87859"/>
    <x v="2"/>
    <s v="Laviska"/>
    <s v="Laviska Shenault Jr."/>
    <s v="Shenault Jr."/>
    <n v="7.3375000953674299"/>
    <n v="8"/>
    <n v="5000"/>
    <s v="CLE@JAC"/>
    <s v="JAC"/>
    <s v="CLE"/>
    <m/>
    <m/>
    <m/>
    <x v="220"/>
    <s v="Laviska Shenault Jr."/>
    <n v="6.6106666666666669"/>
    <n v="4.0076335877862599"/>
    <n v="9.995967741935484"/>
    <n v="0"/>
    <n v="0"/>
    <n v="0"/>
    <n v="0"/>
    <n v="4.875"/>
    <n v="3.75"/>
    <n v="40.375"/>
    <n v="10.8"/>
    <n v="36"/>
    <n v="1.35"/>
    <n v="1.375"/>
    <n v="6.75"/>
    <s v="4.9"/>
    <n v="0"/>
    <n v="41.382726041666672"/>
    <n v="16.817273958333331"/>
    <n v="1"/>
    <n v="0"/>
    <n v="0"/>
    <n v="0"/>
    <n v="0"/>
    <n v="4.875"/>
    <n v="25.349603174603171"/>
    <n v="7.9583411252465543"/>
    <n v="3.75"/>
    <n v="6.1218008655742731"/>
    <n v="11.640125848421599"/>
    <n v="71.25853249426082"/>
    <n v="1.375"/>
    <n v="18.675000000000001"/>
    <n v="1.2382196354863899"/>
    <n v="4.6002704726565558"/>
    <n v="5.6961452277916029"/>
    <n v="9.5704677722052409"/>
    <n v="1.9140935544410482"/>
    <n v="0.97499999999999998"/>
  </r>
  <r>
    <s v="51892-55165"/>
    <x v="0"/>
    <s v="Justin"/>
    <s v="Justin Jackson"/>
    <s v="Jackson"/>
    <n v="7.8199996948242099"/>
    <n v="5"/>
    <n v="5000"/>
    <s v="LAC@BUF"/>
    <s v="LAC"/>
    <s v="BUF"/>
    <s v="IR"/>
    <s v="Knee"/>
    <m/>
    <x v="221"/>
    <s v="Justin Jackson"/>
    <n v="7.1681681681681679"/>
    <n v="4.8214285714285712"/>
    <n v="10.561946902654867"/>
    <n v="0"/>
    <n v="0"/>
    <n v="0"/>
    <n v="0"/>
    <n v="0"/>
    <n v="2.5"/>
    <n v="21.833333333333332"/>
    <n v="8.6999999999999993"/>
    <n v="34"/>
    <n v="1.45"/>
    <n v="7.5"/>
    <n v="30.833333333333332"/>
    <s v="4.1"/>
    <n v="0"/>
    <n v="28.224102199570815"/>
    <n v="41.375897800429179"/>
    <n v="0"/>
    <n v="0"/>
    <n v="0"/>
    <n v="0"/>
    <n v="0"/>
    <n v="0"/>
    <n v="36.161111111111104"/>
    <n v="0"/>
    <n v="0"/>
    <n v="0"/>
    <n v="8.3688922208158516"/>
    <n v="0"/>
    <n v="0"/>
    <n v="31.019444444444446"/>
    <n v="0"/>
    <n v="4.6308303702154356"/>
    <n v="0"/>
    <n v="0"/>
    <n v="0"/>
    <n v="0"/>
  </r>
  <r>
    <s v="51892-41867"/>
    <x v="0"/>
    <s v="Jordan"/>
    <s v="Jordan Wilkins"/>
    <s v="Wilkins"/>
    <n v="4.8999998304578902"/>
    <n v="9"/>
    <n v="5000"/>
    <s v="TEN@IND"/>
    <s v="IND"/>
    <s v="TEN"/>
    <m/>
    <m/>
    <m/>
    <x v="222"/>
    <s v="Jordan Wilkins"/>
    <n v="6.7696202531645566"/>
    <n v="4.4343065693430654"/>
    <n v="10.090566037735849"/>
    <n v="0"/>
    <n v="0"/>
    <n v="0"/>
    <n v="0"/>
    <n v="0.8"/>
    <n v="0.6"/>
    <n v="6"/>
    <n v="10"/>
    <n v="24"/>
    <n v="1"/>
    <n v="7.2"/>
    <n v="27.1"/>
    <s v="3.8"/>
    <n v="0.1"/>
    <n v="35.550988614341087"/>
    <n v="29.149011385658916"/>
    <n v="1"/>
    <n v="0"/>
    <n v="0"/>
    <n v="0"/>
    <n v="0"/>
    <n v="0.8"/>
    <n v="34.320238095238096"/>
    <n v="0.82868862426158418"/>
    <n v="0.6"/>
    <n v="0.621516468196188"/>
    <n v="9.6194163457653463"/>
    <n v="5.978625673328759"/>
    <n v="7.2"/>
    <n v="14.171428571428571"/>
    <n v="14.809578365294449"/>
    <n v="3.9473768582146178"/>
    <n v="58.45898691907918"/>
    <n v="6.7437612592407934"/>
    <n v="1.3487522518481587"/>
    <n v="0.16"/>
  </r>
  <r>
    <s v="51892-57342"/>
    <x v="2"/>
    <s v="Tre'Quan"/>
    <s v="Tre'Quan Smith"/>
    <s v="Smith"/>
    <n v="6.8333333333333304"/>
    <n v="9"/>
    <n v="5000"/>
    <s v="NO@DEN"/>
    <s v="NO"/>
    <s v="DEN"/>
    <m/>
    <m/>
    <m/>
    <x v="223"/>
    <s v="Tre'Quan Smith"/>
    <n v="6.2444444444444445"/>
    <n v="4.3392857142857144"/>
    <n v="9.4852320675105481"/>
    <n v="0"/>
    <n v="0"/>
    <n v="0"/>
    <n v="0"/>
    <n v="3.5"/>
    <n v="2.6"/>
    <n v="30.5"/>
    <n v="11.7"/>
    <n v="29"/>
    <n v="1.17"/>
    <n v="0"/>
    <n v="0"/>
    <n v="0"/>
    <n v="0"/>
    <n v="22.066824178403763"/>
    <n v="42.233175821596234"/>
    <n v="1"/>
    <n v="0"/>
    <n v="0"/>
    <n v="0"/>
    <n v="0"/>
    <n v="3.5"/>
    <n v="38.894444444444439"/>
    <n v="1.9857305002705861"/>
    <n v="2.6"/>
    <n v="1.4751140859152925"/>
    <n v="11.365894849027665"/>
    <n v="16.765991590832776"/>
    <n v="0"/>
    <n v="31.133333333333333"/>
    <n v="0"/>
    <n v="0"/>
    <n v="0"/>
    <n v="2.9765991590832774"/>
    <n v="0.59531983181665549"/>
    <n v="0.7"/>
  </r>
  <r>
    <s v="51892-14339"/>
    <x v="0"/>
    <s v="Dion"/>
    <s v="Dion Lewis"/>
    <s v="Lewis"/>
    <n v="3.45"/>
    <n v="10"/>
    <n v="4900"/>
    <s v="NYG@CIN"/>
    <s v="NYG"/>
    <s v="CIN"/>
    <m/>
    <m/>
    <m/>
    <x v="224"/>
    <s v="Dion Lewis"/>
    <n v="7.2564102564102564"/>
    <n v="4.9708029197080288"/>
    <n v="11.524886877828054"/>
    <n v="0"/>
    <n v="0"/>
    <n v="0"/>
    <n v="0"/>
    <n v="2.4"/>
    <n v="1.6"/>
    <n v="10.6"/>
    <n v="6.6"/>
    <n v="17"/>
    <n v="0.65999999999999992"/>
    <n v="1.9"/>
    <n v="5.9"/>
    <s v="3.1"/>
    <n v="0.1"/>
    <n v="29.698157804459687"/>
    <n v="30.901842195540315"/>
    <n v="1"/>
    <n v="0"/>
    <n v="0"/>
    <n v="0"/>
    <n v="0"/>
    <n v="2.4"/>
    <n v="32.361111111111107"/>
    <n v="2.2025071539101435"/>
    <n v="1.6"/>
    <n v="1.4683381026067626"/>
    <n v="6.9210153730807589"/>
    <n v="10.162390581021636"/>
    <n v="1.9"/>
    <n v="24.258333333333336"/>
    <n v="2.4203435316328377"/>
    <n v="3.6098363809299889"/>
    <n v="8.7370441348367915"/>
    <n v="2.6899434715858428"/>
    <n v="0.54896805542568217"/>
    <n v="0.48979591836734687"/>
  </r>
  <r>
    <s v="51892-24671"/>
    <x v="2"/>
    <s v="Adam"/>
    <s v="Adam Humphries"/>
    <s v="Humphries"/>
    <n v="7.4833335876464799"/>
    <n v="6"/>
    <n v="4900"/>
    <s v="TEN@IND"/>
    <s v="TEN"/>
    <s v="IND"/>
    <s v="O"/>
    <s v="Concussion"/>
    <m/>
    <x v="225"/>
    <s v="Adam Humphries"/>
    <n v="6.4475308641975309"/>
    <n v="3.5396825396825395"/>
    <n v="10.190243902439024"/>
    <n v="0"/>
    <n v="0"/>
    <n v="0"/>
    <n v="0"/>
    <n v="0"/>
    <n v="3.6666666666666665"/>
    <n v="36.5"/>
    <n v="10"/>
    <n v="23"/>
    <n v="1.6666666666666667"/>
    <n v="0"/>
    <n v="0"/>
    <n v="0"/>
    <n v="0"/>
    <n v="33.909801916932906"/>
    <n v="29.890198083067091"/>
    <n v="0"/>
    <n v="0"/>
    <n v="0"/>
    <n v="0"/>
    <n v="0"/>
    <n v="0"/>
    <n v="31.533333333333324"/>
    <n v="0"/>
    <n v="0"/>
    <n v="0"/>
    <n v="10.217050867201158"/>
    <n v="0"/>
    <n v="0"/>
    <n v="34"/>
    <n v="0"/>
    <n v="0"/>
    <n v="0"/>
    <n v="0"/>
    <n v="0"/>
    <n v="0"/>
  </r>
  <r>
    <s v="51892-12529"/>
    <x v="4"/>
    <s v="Cleveland"/>
    <s v="Cleveland Browns"/>
    <s v="Browns"/>
    <n v="7.4"/>
    <n v="10"/>
    <n v="4900"/>
    <s v="CLE@JAC"/>
    <s v="CLE"/>
    <s v="JAC"/>
    <m/>
    <m/>
    <m/>
    <x v="226"/>
    <s v="CLE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0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52591"/>
    <x v="0"/>
    <s v="Rodney"/>
    <s v="Rodney Smith"/>
    <s v="Smith"/>
    <n v="1.2250000238418499"/>
    <n v="4"/>
    <n v="4900"/>
    <s v="CAR@MIN"/>
    <s v="CAR"/>
    <s v="MIN"/>
    <m/>
    <m/>
    <m/>
    <x v="227"/>
    <s v="Rodney Smith"/>
    <n v="7.2416666666666663"/>
    <n v="4.299295774647887"/>
    <n v="10.862500000000001"/>
    <n v="0"/>
    <n v="0"/>
    <n v="0"/>
    <n v="0"/>
    <n v="0.5"/>
    <n v="0.5"/>
    <n v="1"/>
    <n v="2"/>
    <n v="2"/>
    <n v="1"/>
    <n v="5.5"/>
    <n v="21"/>
    <s v="3.8"/>
    <n v="0"/>
    <n v="34.422925394525308"/>
    <n v="22.277074605474699"/>
    <n v="1"/>
    <n v="0"/>
    <n v="0"/>
    <n v="0"/>
    <n v="0"/>
    <n v="0.5"/>
    <n v="30.613131313131316"/>
    <n v="0.56222483486620345"/>
    <n v="0.5"/>
    <n v="0.56222483486620345"/>
    <n v="1.9058470085607395"/>
    <n v="1.0715145196683096"/>
    <n v="5.5"/>
    <n v="22.993939393939396"/>
    <n v="5.3285306284839979"/>
    <n v="3.8271915534200809"/>
    <n v="20.393307413474151"/>
    <n v="2.3964821933142462"/>
    <n v="0.4890779986355604"/>
    <n v="0.1020408163265306"/>
  </r>
  <r>
    <s v="51892-80294"/>
    <x v="3"/>
    <s v="Anthony"/>
    <s v="Anthony Firkser"/>
    <s v="Firkser"/>
    <n v="5.4111111958821603"/>
    <n v="9"/>
    <n v="4900"/>
    <s v="TEN@IND"/>
    <s v="TEN"/>
    <s v="IND"/>
    <m/>
    <m/>
    <m/>
    <x v="228"/>
    <s v="Anthony Firkser"/>
    <n v="6.4475308641975309"/>
    <n v="3.5396825396825395"/>
    <n v="10.190243902439024"/>
    <n v="0"/>
    <n v="0"/>
    <n v="0"/>
    <n v="0"/>
    <n v="3.9"/>
    <n v="2.9"/>
    <n v="28.2"/>
    <n v="9.6999999999999993"/>
    <n v="45"/>
    <n v="0.97"/>
    <n v="0"/>
    <n v="0"/>
    <n v="0"/>
    <n v="0"/>
    <n v="33.909801916932906"/>
    <n v="29.890198083067091"/>
    <n v="1"/>
    <n v="0"/>
    <n v="0"/>
    <n v="0"/>
    <n v="0"/>
    <n v="3.9"/>
    <n v="31.533333333333324"/>
    <n v="4.193918418901851"/>
    <n v="2.9"/>
    <n v="3.1185547217475302"/>
    <n v="10.657162765403683"/>
    <n v="33.234945262481624"/>
    <n v="0"/>
    <n v="34"/>
    <n v="0"/>
    <n v="0"/>
    <n v="0"/>
    <n v="4.7734945262481627"/>
    <n v="0.97418255637717599"/>
    <n v="0.79591836734693866"/>
  </r>
  <r>
    <s v="51892-54782"/>
    <x v="3"/>
    <s v="Cameron"/>
    <s v="Cameron Brate"/>
    <s v="Brate"/>
    <n v="4.3375000953674299"/>
    <n v="8"/>
    <n v="4900"/>
    <s v="KC@TB"/>
    <s v="TB"/>
    <s v="KC"/>
    <m/>
    <m/>
    <m/>
    <x v="229"/>
    <s v="Cameron Brate"/>
    <n v="6.5368731563421827"/>
    <n v="4.635416666666667"/>
    <n v="10.306976744186047"/>
    <n v="0"/>
    <n v="0"/>
    <n v="0"/>
    <n v="0"/>
    <n v="1.7272727272727273"/>
    <n v="1.4545454545454546"/>
    <n v="13.363636363636363"/>
    <n v="9.1999999999999993"/>
    <n v="25"/>
    <n v="0.83636363636363631"/>
    <n v="0"/>
    <n v="0"/>
    <n v="0"/>
    <n v="0"/>
    <n v="38.560070921985826"/>
    <n v="25.839929078014183"/>
    <n v="1"/>
    <n v="0"/>
    <n v="0"/>
    <n v="0"/>
    <n v="0"/>
    <n v="1.7272727272727273"/>
    <n v="46.595057720057717"/>
    <n v="1.4294168120877206"/>
    <n v="1.4545454545454546"/>
    <n v="1.2037194207054491"/>
    <n v="8.8498630381041181"/>
    <n v="10.652752009549255"/>
    <n v="0"/>
    <n v="26.242424242424239"/>
    <n v="0"/>
    <n v="0"/>
    <n v="0"/>
    <n v="1.7925479282276529"/>
    <n v="0.36582610780156177"/>
    <n v="0.35250463821892392"/>
  </r>
  <r>
    <s v="51892-55830"/>
    <x v="0"/>
    <s v="D'Onta"/>
    <s v="D'Onta Foreman"/>
    <s v="Foreman"/>
    <n v="3.4249999523162802"/>
    <n v="4"/>
    <n v="4900"/>
    <s v="TEN@IND"/>
    <s v="TEN"/>
    <s v="IND"/>
    <m/>
    <m/>
    <m/>
    <x v="230"/>
    <s v="D'Onta Foreman"/>
    <n v="6.4475308641975309"/>
    <n v="3.5396825396825395"/>
    <n v="10.190243902439024"/>
    <n v="0"/>
    <n v="0"/>
    <n v="0"/>
    <n v="0"/>
    <n v="0.25"/>
    <n v="0.25"/>
    <n v="1.25"/>
    <n v="5"/>
    <n v="5"/>
    <n v="1.25"/>
    <n v="4.5"/>
    <n v="16.75"/>
    <s v="3.7"/>
    <n v="0"/>
    <n v="33.909801916932906"/>
    <n v="29.890198083067091"/>
    <n v="1"/>
    <n v="0"/>
    <n v="0"/>
    <n v="0"/>
    <n v="0"/>
    <n v="0.25"/>
    <n v="31.533333333333324"/>
    <n v="0.26884092428858025"/>
    <n v="0.25"/>
    <n v="0.26884092428858025"/>
    <n v="5.1085254336005788"/>
    <n v="1.3733806993208999"/>
    <n v="4.5"/>
    <n v="34"/>
    <n v="3.9560556286412325"/>
    <n v="3.0680703711450419"/>
    <n v="12.137457060835738"/>
    <n v="1.4760837760156638"/>
    <n v="0.30124158694197217"/>
    <n v="5.10204081632653E-2"/>
  </r>
  <r>
    <s v="51892-30403"/>
    <x v="2"/>
    <s v="Chris"/>
    <s v="Chris Conley"/>
    <s v="Conley"/>
    <n v="5.2700000762939396"/>
    <n v="10"/>
    <n v="4900"/>
    <s v="CLE@JAC"/>
    <s v="JAC"/>
    <s v="CLE"/>
    <s v="O"/>
    <s v="Hip"/>
    <m/>
    <x v="231"/>
    <s v="Chris Conley"/>
    <n v="6.6106666666666669"/>
    <n v="4.0076335877862599"/>
    <n v="9.995967741935484"/>
    <n v="0"/>
    <n v="0"/>
    <n v="0"/>
    <n v="0"/>
    <n v="0"/>
    <n v="2.7"/>
    <n v="33.200000000000003"/>
    <n v="12.3"/>
    <n v="51"/>
    <n v="1.23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11.948761251541905"/>
    <n v="0"/>
    <n v="0"/>
    <n v="18.675000000000001"/>
    <n v="0"/>
    <n v="0"/>
    <n v="0"/>
    <n v="0"/>
    <n v="0"/>
    <n v="0"/>
  </r>
  <r>
    <s v="51892-91872"/>
    <x v="0"/>
    <s v="Joshua"/>
    <s v="Joshua Kelley"/>
    <s v="Kelley"/>
    <n v="5.8099998474121097"/>
    <n v="10"/>
    <n v="4900"/>
    <s v="LAC@BUF"/>
    <s v="LAC"/>
    <s v="BUF"/>
    <m/>
    <m/>
    <m/>
    <x v="232"/>
    <s v="Joshua Kelley"/>
    <n v="7.1681681681681679"/>
    <n v="4.8214285714285712"/>
    <n v="10.561946902654867"/>
    <n v="0"/>
    <n v="0"/>
    <n v="0"/>
    <n v="0"/>
    <n v="2.1"/>
    <n v="2.1"/>
    <n v="14.5"/>
    <n v="6.9"/>
    <n v="35"/>
    <n v="0.69000000000000006"/>
    <n v="10.199999999999999"/>
    <n v="31.1"/>
    <s v="3.0"/>
    <n v="0.1"/>
    <n v="28.224102199570815"/>
    <n v="41.375897800429179"/>
    <n v="1"/>
    <n v="0"/>
    <n v="0"/>
    <n v="0"/>
    <n v="0"/>
    <n v="2.1"/>
    <n v="36.161111111111104"/>
    <n v="1.6390706147546121"/>
    <n v="2.1"/>
    <n v="1.6390706147546121"/>
    <n v="6.9474633401138526"/>
    <n v="11.387383007865543"/>
    <n v="10.199999999999999"/>
    <n v="31.019444444444446"/>
    <n v="13.605471185025158"/>
    <n v="3.3884124660112946"/>
    <n v="46.100948169296707"/>
    <n v="6.7988331177162253"/>
    <n v="1.3875169627992296"/>
    <n v="0.42857142857142855"/>
  </r>
  <r>
    <s v="51892-55335"/>
    <x v="3"/>
    <s v="David"/>
    <s v="David Njoku"/>
    <s v="Njoku"/>
    <n v="4.3666667938232404"/>
    <n v="6"/>
    <n v="4800"/>
    <s v="CLE@JAC"/>
    <s v="CLE"/>
    <s v="JAC"/>
    <m/>
    <m/>
    <m/>
    <x v="233"/>
    <s v="David Njoku"/>
    <n v="8.1091954022988499"/>
    <n v="4.3177257525083608"/>
    <n v="11.565573770491802"/>
    <n v="0"/>
    <n v="0"/>
    <n v="0"/>
    <n v="0"/>
    <n v="2"/>
    <n v="1.1428571428571428"/>
    <n v="14.571428571428571"/>
    <n v="12.8"/>
    <n v="28"/>
    <n v="1.8285714285714287"/>
    <n v="0"/>
    <n v="0"/>
    <n v="0"/>
    <n v="0"/>
    <n v="23.877120016750432"/>
    <n v="34.522879983249567"/>
    <n v="1"/>
    <n v="0"/>
    <n v="0"/>
    <n v="0"/>
    <n v="0"/>
    <n v="2"/>
    <n v="24.698809523809526"/>
    <n v="1.9334632297749421"/>
    <n v="1.1428571428571428"/>
    <n v="1.1048361312999668"/>
    <n v="13.254793078142548"/>
    <n v="14.644374305636591"/>
    <n v="0"/>
    <n v="38.499999999999993"/>
    <n v="0"/>
    <n v="0"/>
    <n v="0"/>
    <n v="2.0358660019922308"/>
    <n v="0.42413875041504812"/>
    <n v="0.41666666666666669"/>
  </r>
  <r>
    <s v="51892-53303"/>
    <x v="0"/>
    <s v="Matt"/>
    <s v="Matt Breida"/>
    <s v="Breida"/>
    <n v="3.07500004768371"/>
    <n v="8"/>
    <n v="4800"/>
    <s v="MIA@NYJ"/>
    <s v="MIA"/>
    <s v="NYJ"/>
    <m/>
    <m/>
    <m/>
    <x v="234"/>
    <s v="Matt Breida"/>
    <n v="7.8130081300813012"/>
    <n v="3.8122866894197953"/>
    <n v="10.717472118959108"/>
    <n v="0"/>
    <n v="0"/>
    <n v="0"/>
    <n v="0"/>
    <n v="1"/>
    <n v="0.875"/>
    <n v="9.875"/>
    <n v="11.3"/>
    <n v="31"/>
    <n v="1.4125000000000001"/>
    <n v="4.875"/>
    <n v="16.5"/>
    <s v="3.4"/>
    <n v="0"/>
    <n v="30.064007812499998"/>
    <n v="24.735992187499999"/>
    <n v="1"/>
    <n v="0"/>
    <n v="0"/>
    <n v="0"/>
    <n v="0"/>
    <n v="1"/>
    <n v="22.250793650793646"/>
    <n v="1.351143167490013"/>
    <n v="0.875"/>
    <n v="1.1822502715537613"/>
    <n v="11.377729817867614"/>
    <n v="13.451324166839314"/>
    <n v="4.875"/>
    <n v="13.332142857142859"/>
    <n v="9.0449047243336427"/>
    <n v="3.0364333221733069"/>
    <n v="27.464250100849441"/>
    <n v="4.5290574267688752"/>
    <n v="0.94355363057684905"/>
    <n v="0.20833333333333334"/>
  </r>
  <r>
    <s v="51892-68712"/>
    <x v="2"/>
    <s v="Tyler"/>
    <s v="Tyler Johnson"/>
    <s v="Johnson"/>
    <n v="4.7999998728434203"/>
    <n v="6"/>
    <n v="4800"/>
    <s v="KC@TB"/>
    <s v="TB"/>
    <s v="KC"/>
    <m/>
    <m/>
    <m/>
    <x v="235"/>
    <s v="Tyler Johnson"/>
    <n v="6.5368731563421827"/>
    <n v="4.635416666666667"/>
    <n v="10.306976744186047"/>
    <n v="0"/>
    <n v="0"/>
    <n v="0"/>
    <n v="0"/>
    <n v="1.4444444444444444"/>
    <n v="1.1111111111111112"/>
    <n v="13.111111111111111"/>
    <n v="11.8"/>
    <n v="35"/>
    <n v="1.3111111111111111"/>
    <n v="0"/>
    <n v="0"/>
    <n v="0"/>
    <n v="0"/>
    <n v="38.560070921985826"/>
    <n v="25.839929078014183"/>
    <n v="1"/>
    <n v="0"/>
    <n v="0"/>
    <n v="0"/>
    <n v="0"/>
    <n v="1.4444444444444444"/>
    <n v="46.595057720057717"/>
    <n v="1.1953602580616611"/>
    <n v="1.1111111111111112"/>
    <n v="0.91950789081666251"/>
    <n v="13.010152391130383"/>
    <n v="11.962937784371658"/>
    <n v="0"/>
    <n v="26.242424242424239"/>
    <n v="0"/>
    <n v="0"/>
    <n v="0"/>
    <n v="1.7518493339927212"/>
    <n v="0.36496861124848362"/>
    <n v="0.30092592592592593"/>
  </r>
  <r>
    <s v="51892-79982"/>
    <x v="0"/>
    <s v="Alex"/>
    <s v="Alex Armah"/>
    <s v="Armah"/>
    <n v="0.33333333333333298"/>
    <n v="9"/>
    <n v="4800"/>
    <s v="CAR@MIN"/>
    <s v="CAR"/>
    <s v="MIN"/>
    <m/>
    <m/>
    <m/>
    <x v="236"/>
    <s v="Alex Armah"/>
    <n v="7.2416666666666663"/>
    <n v="4.299295774647887"/>
    <n v="10.862500000000001"/>
    <n v="0"/>
    <n v="0"/>
    <n v="0"/>
    <n v="0"/>
    <n v="0.54545454545454541"/>
    <n v="0.27272727272727271"/>
    <n v="0.81818181818181823"/>
    <n v="3"/>
    <n v="14"/>
    <n v="0.27272727272727271"/>
    <n v="0.45454545454545453"/>
    <n v="0.54545454545454541"/>
    <s v="1.2"/>
    <n v="0"/>
    <n v="34.422925394525308"/>
    <n v="22.277074605474699"/>
    <n v="1"/>
    <n v="0"/>
    <n v="0"/>
    <n v="0"/>
    <n v="0"/>
    <n v="0.54545454545454541"/>
    <n v="30.613131313131316"/>
    <n v="0.61333618349040364"/>
    <n v="0.27272727272727271"/>
    <n v="0.30666809174520182"/>
    <n v="2.8587705128411094"/>
    <n v="0.87669369791043494"/>
    <n v="0.45454545454545453"/>
    <n v="22.993939393939396"/>
    <n v="0.44037443210611549"/>
    <n v="1.2085868063431835"/>
    <n v="0.53223072849432318"/>
    <n v="0.2772560790041122"/>
    <n v="5.7761683125856708E-2"/>
    <n v="0.11363636363636363"/>
  </r>
  <r>
    <s v="51892-52451"/>
    <x v="0"/>
    <s v="Samaje"/>
    <s v="Samaje Perine"/>
    <s v="Perine"/>
    <n v="3.2666667302449501"/>
    <n v="6"/>
    <n v="4800"/>
    <s v="NYG@CIN"/>
    <s v="CIN"/>
    <s v="NYG"/>
    <m/>
    <m/>
    <m/>
    <x v="237"/>
    <s v="Samaje Perine"/>
    <n v="7.1187845303867405"/>
    <n v="3.9568627450980394"/>
    <n v="10.433198380566802"/>
    <n v="0"/>
    <n v="0"/>
    <n v="0"/>
    <n v="0"/>
    <n v="0.5"/>
    <n v="0.4"/>
    <n v="1.4"/>
    <n v="3.5"/>
    <n v="7"/>
    <n v="0.35"/>
    <n v="2.4"/>
    <n v="10.199999999999999"/>
    <s v="4.3"/>
    <n v="0.1"/>
    <n v="45.734426229508195"/>
    <n v="19.265573770491805"/>
    <n v="1"/>
    <n v="0"/>
    <n v="0"/>
    <n v="0"/>
    <n v="0"/>
    <n v="0.5"/>
    <n v="34.544444444444437"/>
    <n v="0.6619649984972239"/>
    <n v="0.4"/>
    <n v="0.52957199879777916"/>
    <n v="3.4811176630587388"/>
    <n v="1.8435024388762702"/>
    <n v="2.4"/>
    <n v="10.45"/>
    <n v="4.4246293826966827"/>
    <n v="3.9858295294691817"/>
    <n v="17.635818450509433"/>
    <n v="2.1479320889385702"/>
    <n v="0.44748585186220213"/>
    <n v="0.10416666666666667"/>
  </r>
  <r>
    <s v="51892-12542"/>
    <x v="4"/>
    <s v="New Orleans"/>
    <s v="New Orleans Saints"/>
    <s v="Saints"/>
    <n v="7.9"/>
    <n v="10"/>
    <n v="4800"/>
    <s v="NO@DEN"/>
    <s v="NO"/>
    <s v="DEN"/>
    <m/>
    <m/>
    <m/>
    <x v="238"/>
    <s v="NO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0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94534"/>
    <x v="2"/>
    <s v="Gabriel"/>
    <s v="Gabriel Davis"/>
    <s v="Davis"/>
    <n v="5.5"/>
    <n v="10"/>
    <n v="4800"/>
    <s v="LAC@BUF"/>
    <s v="BUF"/>
    <s v="LAC"/>
    <m/>
    <m/>
    <m/>
    <x v="239"/>
    <s v="Gabriel Davis"/>
    <n v="6.5156695156695159"/>
    <n v="4.649193548387097"/>
    <n v="10.490825688073395"/>
    <n v="0"/>
    <n v="0"/>
    <n v="0"/>
    <n v="0"/>
    <n v="3.1"/>
    <n v="1.9"/>
    <n v="27.5"/>
    <n v="14.5"/>
    <n v="39"/>
    <n v="1.45"/>
    <n v="0.1"/>
    <n v="0"/>
    <s v="0.0"/>
    <n v="0"/>
    <n v="43.763008572224479"/>
    <n v="21.736991427775525"/>
    <n v="1"/>
    <n v="0"/>
    <n v="0"/>
    <n v="0"/>
    <n v="0"/>
    <n v="3.1"/>
    <n v="33.542063492063491"/>
    <n v="4.0446326924995581"/>
    <n v="1.9"/>
    <n v="2.4789684244352128"/>
    <n v="15.987051667066995"/>
    <n v="39.631396282473411"/>
    <n v="0.1"/>
    <n v="29.561904761904767"/>
    <n v="7.3530415590091172E-2"/>
    <n v="0"/>
    <n v="0"/>
    <n v="4.9131396282473414"/>
    <n v="1.0235707558848628"/>
    <n v="0.64583333333333337"/>
  </r>
  <r>
    <s v="51892-62967"/>
    <x v="2"/>
    <s v="Preston"/>
    <s v="Preston Williams"/>
    <s v="Williams"/>
    <n v="8.2250003814697195"/>
    <n v="8"/>
    <n v="4800"/>
    <s v="MIA@NYJ"/>
    <s v="MIA"/>
    <s v="NYJ"/>
    <s v="IR"/>
    <s v="Foot"/>
    <m/>
    <x v="240"/>
    <s v="Preston Williams"/>
    <n v="7.8130081300813012"/>
    <n v="3.8122866894197953"/>
    <n v="10.717472118959108"/>
    <n v="0"/>
    <n v="0"/>
    <n v="0"/>
    <n v="0"/>
    <n v="0"/>
    <n v="2.25"/>
    <n v="36"/>
    <n v="16"/>
    <n v="47"/>
    <n v="2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15.391066153224555"/>
    <n v="0"/>
    <n v="0"/>
    <n v="13.332142857142859"/>
    <n v="0"/>
    <n v="0"/>
    <n v="0"/>
    <n v="0"/>
    <n v="0"/>
    <n v="0"/>
  </r>
  <r>
    <s v="51892-55941"/>
    <x v="0"/>
    <s v="Patrick"/>
    <s v="Patrick Laird"/>
    <s v="Laird"/>
    <n v="1.58000001907348"/>
    <n v="5"/>
    <n v="4800"/>
    <s v="MIA@NYJ"/>
    <s v="MIA"/>
    <s v="NYJ"/>
    <m/>
    <m/>
    <m/>
    <x v="241"/>
    <s v="Patrick Laird"/>
    <n v="7.8130081300813012"/>
    <n v="3.8122866894197953"/>
    <n v="10.717472118959108"/>
    <n v="0"/>
    <n v="0"/>
    <n v="0"/>
    <n v="0"/>
    <n v="0.6"/>
    <n v="0.5"/>
    <n v="3.6"/>
    <n v="7.2"/>
    <n v="17"/>
    <n v="0.72"/>
    <n v="0.3"/>
    <n v="1.8"/>
    <s v="6.0"/>
    <n v="0"/>
    <n v="30.064007812499998"/>
    <n v="24.735992187499999"/>
    <n v="1"/>
    <n v="0"/>
    <n v="0"/>
    <n v="0"/>
    <n v="0"/>
    <n v="0.6"/>
    <n v="22.250793650793646"/>
    <n v="0.81068590049400779"/>
    <n v="0.5"/>
    <n v="0.67557158374500648"/>
    <n v="7.2495269635970629"/>
    <n v="4.897574412199396"/>
    <n v="0.3"/>
    <n v="13.332142857142859"/>
    <n v="0.55660952149745502"/>
    <n v="5.3584117450117184"/>
    <n v="2.9825429973773154"/>
    <n v="1.0380117409576712"/>
    <n v="0.21625244603284818"/>
    <n v="0.125"/>
  </r>
  <r>
    <s v="51892-104176"/>
    <x v="2"/>
    <s v="Deonte"/>
    <s v="Deonte Harris"/>
    <s v="Harris"/>
    <n v="4.18888897365993"/>
    <n v="9"/>
    <n v="4800"/>
    <s v="NO@DEN"/>
    <s v="NO"/>
    <s v="DEN"/>
    <s v="O"/>
    <s v="Neck"/>
    <m/>
    <x v="242"/>
    <s v="Deonte Harris"/>
    <n v="6.2444444444444445"/>
    <n v="4.3392857142857144"/>
    <n v="9.4852320675105481"/>
    <n v="0"/>
    <n v="0"/>
    <n v="0"/>
    <n v="0"/>
    <n v="0"/>
    <n v="2.2222222222222223"/>
    <n v="20.666666666666668"/>
    <n v="9.3000000000000007"/>
    <n v="40"/>
    <n v="1.0333333333333334"/>
    <n v="0.66666666666666663"/>
    <n v="5.666666666666667"/>
    <s v="8.5"/>
    <n v="0"/>
    <n v="22.066824178403763"/>
    <n v="42.233175821596234"/>
    <n v="0"/>
    <n v="0"/>
    <n v="0"/>
    <n v="0"/>
    <n v="0"/>
    <n v="0"/>
    <n v="38.894444444444439"/>
    <n v="0"/>
    <n v="0"/>
    <n v="0"/>
    <n v="8.4093824200448442"/>
    <n v="0"/>
    <n v="0"/>
    <n v="31.133333333333333"/>
    <n v="0"/>
    <n v="8.6404517883288019"/>
    <n v="0"/>
    <n v="0"/>
    <n v="0"/>
    <n v="0"/>
  </r>
  <r>
    <s v="51892-32703"/>
    <x v="2"/>
    <s v="Jakeem"/>
    <s v="Jakeem Grant"/>
    <s v="Grant"/>
    <n v="5.0099998474121001"/>
    <n v="10"/>
    <n v="4800"/>
    <s v="MIA@NYJ"/>
    <s v="MIA"/>
    <s v="NYJ"/>
    <s v="Q"/>
    <s v="Hamstring"/>
    <m/>
    <x v="243"/>
    <s v="Jakeem Grant"/>
    <n v="7.8130081300813012"/>
    <n v="3.8122866894197953"/>
    <n v="10.717472118959108"/>
    <n v="0"/>
    <n v="0"/>
    <n v="0"/>
    <n v="0"/>
    <n v="3.5"/>
    <n v="2.4"/>
    <n v="24.1"/>
    <n v="10"/>
    <n v="30"/>
    <n v="1"/>
    <n v="0.3"/>
    <n v="2"/>
    <s v="6.7"/>
    <n v="0"/>
    <n v="30.064007812499998"/>
    <n v="24.735992187499999"/>
    <n v="1"/>
    <n v="0"/>
    <n v="0"/>
    <n v="0"/>
    <n v="0"/>
    <n v="3.5"/>
    <n v="22.250793650793646"/>
    <n v="4.729001086215046"/>
    <n v="2.4"/>
    <n v="3.2427436019760316"/>
    <n v="10.217050867201158"/>
    <n v="33.131276330680222"/>
    <n v="0.3"/>
    <n v="13.332142857142859"/>
    <n v="0.55660952149745502"/>
    <n v="5.9835597819297517"/>
    <n v="3.3305063470713354"/>
    <n v="4.8461782677751559"/>
    <n v="1.0096204724531574"/>
    <n v="0.72916666666666674"/>
  </r>
  <r>
    <s v="51892-24533"/>
    <x v="3"/>
    <s v="Mo"/>
    <s v="Mo Alie-Cox"/>
    <s v="Alie-Cox"/>
    <n v="5.1900001525878903"/>
    <n v="10"/>
    <n v="4800"/>
    <s v="TEN@IND"/>
    <s v="IND"/>
    <s v="TEN"/>
    <m/>
    <m/>
    <m/>
    <x v="244"/>
    <s v="Mo Alie-Cox"/>
    <n v="6.7696202531645566"/>
    <n v="4.4343065693430654"/>
    <n v="10.090566037735849"/>
    <n v="0"/>
    <n v="0"/>
    <n v="0"/>
    <n v="0"/>
    <n v="3.1111111111111112"/>
    <n v="2.4444444444444446"/>
    <n v="34.333333333333336"/>
    <n v="14"/>
    <n v="45"/>
    <n v="1.5555555555555556"/>
    <n v="0"/>
    <n v="0"/>
    <n v="0"/>
    <n v="0"/>
    <n v="35.550988614341087"/>
    <n v="29.149011385658916"/>
    <n v="1"/>
    <n v="0"/>
    <n v="0"/>
    <n v="0"/>
    <n v="0"/>
    <n v="3.1111111111111112"/>
    <n v="34.320238095238096"/>
    <n v="3.2226779832394938"/>
    <n v="2.4444444444444446"/>
    <n v="2.5321041296881739"/>
    <n v="13.756011335412742"/>
    <n v="34.831653110435937"/>
    <n v="0"/>
    <n v="14.171428571428571"/>
    <n v="0"/>
    <n v="0"/>
    <n v="0"/>
    <n v="4.7053875332658155"/>
    <n v="0.9802890694303783"/>
    <n v="0.64814814814814814"/>
  </r>
  <r>
    <s v="51892-68685"/>
    <x v="2"/>
    <s v="Austin"/>
    <s v="Austin Mack"/>
    <s v="Mack"/>
    <n v="3.7333332697550401"/>
    <n v="3"/>
    <n v="4700"/>
    <s v="NYG@CIN"/>
    <s v="NYG"/>
    <s v="CIN"/>
    <m/>
    <m/>
    <m/>
    <x v="245"/>
    <s v="Austin Mack"/>
    <n v="7.2564102564102564"/>
    <n v="4.9708029197080288"/>
    <n v="11.524886877828054"/>
    <n v="0"/>
    <n v="0"/>
    <n v="0"/>
    <n v="0"/>
    <n v="1.4"/>
    <n v="1.2"/>
    <n v="16.399999999999999"/>
    <n v="13.7"/>
    <n v="50"/>
    <n v="2.7399999999999998"/>
    <n v="0"/>
    <n v="0"/>
    <n v="0"/>
    <n v="0"/>
    <n v="29.698157804459687"/>
    <n v="30.901842195540315"/>
    <n v="1"/>
    <n v="0"/>
    <n v="0"/>
    <n v="0"/>
    <n v="0"/>
    <n v="1.4"/>
    <n v="32.361111111111107"/>
    <n v="1.2847958397809169"/>
    <n v="1.2"/>
    <n v="1.1012535769550718"/>
    <n v="14.765715196608879"/>
    <n v="16.260796676565388"/>
    <n v="0"/>
    <n v="24.258333333333336"/>
    <n v="0"/>
    <n v="0"/>
    <n v="0"/>
    <n v="2.2260796676565389"/>
    <n v="0.47363397184181677"/>
    <n v="0.2978723404255319"/>
  </r>
  <r>
    <s v="51892-12535"/>
    <x v="4"/>
    <s v="Indianapolis"/>
    <s v="Indianapolis Colts"/>
    <s v="Colts"/>
    <n v="10.5"/>
    <n v="10"/>
    <n v="4700"/>
    <s v="TEN@IND"/>
    <s v="IND"/>
    <s v="TEN"/>
    <m/>
    <m/>
    <m/>
    <x v="246"/>
    <s v="IND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0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52495"/>
    <x v="2"/>
    <s v="Braxton"/>
    <s v="Braxton Berrios"/>
    <s v="Berrios"/>
    <n v="5.2888887193467804"/>
    <n v="9"/>
    <n v="4700"/>
    <s v="MIA@NYJ"/>
    <s v="NYJ"/>
    <s v="MIA"/>
    <m/>
    <m/>
    <m/>
    <x v="247"/>
    <s v="Braxton Berrios"/>
    <n v="6.8826815642458099"/>
    <n v="4.8447653429602884"/>
    <n v="11"/>
    <n v="0"/>
    <n v="0"/>
    <n v="0"/>
    <n v="0"/>
    <n v="3.9"/>
    <n v="2.4"/>
    <n v="22.3"/>
    <n v="9.3000000000000007"/>
    <n v="30"/>
    <n v="0.93"/>
    <n v="0.1"/>
    <n v="1.3"/>
    <s v="13.0"/>
    <n v="0"/>
    <n v="33.084421122994655"/>
    <n v="20.915578877005348"/>
    <n v="1"/>
    <n v="0"/>
    <n v="0"/>
    <n v="0"/>
    <n v="0"/>
    <n v="3.9"/>
    <n v="40.376190476190473"/>
    <n v="3.1956764830443007"/>
    <n v="2.4"/>
    <n v="1.9665701434118774"/>
    <n v="9.0344292389707093"/>
    <n v="17.766838804127087"/>
    <n v="0.1"/>
    <n v="16.207142857142856"/>
    <n v="0.12905161052361169"/>
    <n v="14.754190209893704"/>
    <n v="1.9040520085584869"/>
    <n v="3.1670890812685575"/>
    <n v="0.67384874069543776"/>
    <n v="0.82978723404255317"/>
  </r>
  <r>
    <s v="51892-91426"/>
    <x v="2"/>
    <s v="Donovan"/>
    <s v="Donovan Peoples-Jones"/>
    <s v="Peoples-Jones"/>
    <n v="2.2428571156092998"/>
    <n v="7"/>
    <n v="4700"/>
    <s v="CLE@JAC"/>
    <s v="CLE"/>
    <s v="JAC"/>
    <m/>
    <m/>
    <m/>
    <x v="248"/>
    <s v="Donovan Peoples-Jones"/>
    <n v="8.1091954022988499"/>
    <n v="4.3177257525083608"/>
    <n v="11.565573770491802"/>
    <n v="0"/>
    <n v="0"/>
    <n v="0"/>
    <n v="0"/>
    <n v="0.8571428571428571"/>
    <n v="0.7142857142857143"/>
    <n v="10.285714285714286"/>
    <n v="14.4"/>
    <n v="24"/>
    <n v="2.0571428571428574"/>
    <n v="0"/>
    <n v="0"/>
    <n v="0"/>
    <n v="0"/>
    <n v="23.877120016750432"/>
    <n v="34.522879983249567"/>
    <n v="1"/>
    <n v="0"/>
    <n v="0"/>
    <n v="0"/>
    <n v="0"/>
    <n v="0.8571428571428571"/>
    <n v="24.698809523809526"/>
    <n v="0.82862709847497507"/>
    <n v="0.7142857142857143"/>
    <n v="0.6905225820624793"/>
    <n v="13.020979231037177"/>
    <n v="8.9912801995977087"/>
    <n v="0"/>
    <n v="38.499999999999993"/>
    <n v="0"/>
    <n v="0"/>
    <n v="0"/>
    <n v="1.2562708771026281"/>
    <n v="0.26729167597928255"/>
    <n v="0.18237082066869298"/>
  </r>
  <r>
    <s v="51892-56648"/>
    <x v="0"/>
    <s v="Jeremy"/>
    <s v="Jeremy McNichols"/>
    <s v="McNichols"/>
    <n v="2.3200000762939399"/>
    <n v="10"/>
    <n v="4700"/>
    <s v="TEN@IND"/>
    <s v="TEN"/>
    <s v="IND"/>
    <m/>
    <m/>
    <m/>
    <x v="249"/>
    <s v="Jeremy McNichols"/>
    <n v="6.4475308641975309"/>
    <n v="3.5396825396825395"/>
    <n v="10.190243902439024"/>
    <n v="0"/>
    <n v="0"/>
    <n v="0"/>
    <n v="0"/>
    <n v="0.9"/>
    <n v="0.6"/>
    <n v="2.9"/>
    <n v="4.8"/>
    <n v="9"/>
    <n v="0.48"/>
    <n v="2.6"/>
    <n v="17.3"/>
    <s v="6.7"/>
    <n v="0"/>
    <n v="33.909801916932906"/>
    <n v="29.890198083067091"/>
    <n v="1"/>
    <n v="0"/>
    <n v="0"/>
    <n v="0"/>
    <n v="0"/>
    <n v="0.9"/>
    <n v="31.533333333333324"/>
    <n v="0.96782732743888866"/>
    <n v="0.6"/>
    <n v="0.6452182182925924"/>
    <n v="4.3403264103457255"/>
    <n v="2.8004576732915525"/>
    <n v="2.6"/>
    <n v="34"/>
    <n v="2.2857210298816013"/>
    <n v="5.5556949963977784"/>
    <n v="12.698768888874389"/>
    <n v="1.849922656216594"/>
    <n v="0.39360056515246677"/>
    <n v="0.19148936170212766"/>
  </r>
  <r>
    <s v="51892-64843"/>
    <x v="2"/>
    <s v="Jalen"/>
    <s v="Jalen Guyton"/>
    <s v="Guyton"/>
    <n v="5.4900001525878901"/>
    <n v="10"/>
    <n v="4700"/>
    <s v="LAC@BUF"/>
    <s v="LAC"/>
    <s v="BUF"/>
    <m/>
    <m/>
    <m/>
    <x v="250"/>
    <s v="Jalen Guyton"/>
    <n v="7.1681681681681679"/>
    <n v="4.8214285714285712"/>
    <n v="10.561946902654867"/>
    <n v="0"/>
    <n v="0"/>
    <n v="0"/>
    <n v="0"/>
    <n v="2.6"/>
    <n v="1.5"/>
    <n v="29.8"/>
    <n v="19.899999999999999"/>
    <n v="72"/>
    <n v="1.9899999999999998"/>
    <n v="0.1"/>
    <n v="-0.4"/>
    <s v="-4.0"/>
    <n v="0"/>
    <n v="28.224102199570815"/>
    <n v="41.375897800429179"/>
    <n v="1"/>
    <n v="0"/>
    <n v="0"/>
    <n v="0"/>
    <n v="0"/>
    <n v="2.6"/>
    <n v="36.161111111111104"/>
    <n v="2.0293255230295197"/>
    <n v="1.5"/>
    <n v="1.1707647248247228"/>
    <n v="17.994269909558319"/>
    <n v="21.067056459085837"/>
    <n v="0.1"/>
    <n v="31.019444444444446"/>
    <n v="0.13338697240220745"/>
    <n v="-4.5178832880150592"/>
    <n v="-0.60262677345485893"/>
    <n v="2.796442968563098"/>
    <n v="0.59498786565172301"/>
    <n v="0.55319148936170215"/>
  </r>
  <r>
    <s v="51892-53639"/>
    <x v="2"/>
    <s v="Isaiah"/>
    <s v="Isaiah McKenzie"/>
    <s v="McKenzie"/>
    <n v="4.3311110602484799"/>
    <n v="9"/>
    <n v="4700"/>
    <s v="LAC@BUF"/>
    <s v="BUF"/>
    <s v="LAC"/>
    <m/>
    <m/>
    <m/>
    <x v="251"/>
    <s v="Isaiah McKenzie"/>
    <n v="6.5156695156695159"/>
    <n v="4.649193548387097"/>
    <n v="10.490825688073395"/>
    <n v="0.1"/>
    <n v="1.2"/>
    <s v="12.0"/>
    <n v="0.1"/>
    <n v="1.7"/>
    <n v="1.6"/>
    <n v="14"/>
    <n v="8.8000000000000007"/>
    <n v="46"/>
    <n v="0.88000000000000012"/>
    <n v="0.5"/>
    <n v="0.5"/>
    <s v="1.0"/>
    <n v="0"/>
    <n v="43.763008572224479"/>
    <n v="21.736991427775525"/>
    <n v="1"/>
    <n v="0.1"/>
    <n v="0"/>
    <n v="14.123996202591856"/>
    <n v="0"/>
    <n v="1.7"/>
    <n v="33.542063492063491"/>
    <n v="2.2180243797578219"/>
    <n v="1.6"/>
    <n v="2.0875523574191268"/>
    <n v="9.7024865289785911"/>
    <n v="20.254448626396577"/>
    <n v="0.5"/>
    <n v="29.561904761904767"/>
    <n v="0.36765207795045579"/>
    <n v="1.0891229395928779"/>
    <n v="0.40041831188483029"/>
    <n v="2.8654866938281405"/>
    <n v="0.60967801996343407"/>
    <n v="0.36170212765957444"/>
  </r>
  <r>
    <s v="51892-55689"/>
    <x v="0"/>
    <s v="Ito"/>
    <s v="Ito Smith"/>
    <s v="Smith"/>
    <n v="1.37777773539225"/>
    <n v="9"/>
    <n v="4700"/>
    <s v="LV@ATL"/>
    <s v="ATL"/>
    <s v="LV"/>
    <m/>
    <m/>
    <m/>
    <x v="252"/>
    <s v="Ito Smith"/>
    <n v="7.162303664921466"/>
    <n v="4.4000000000000004"/>
    <n v="11.305785123966942"/>
    <n v="0"/>
    <n v="0"/>
    <n v="0"/>
    <n v="0"/>
    <n v="1.25"/>
    <n v="0.875"/>
    <n v="5.375"/>
    <n v="6.1"/>
    <n v="17"/>
    <n v="0.76249999999999996"/>
    <n v="1.625"/>
    <n v="5.75"/>
    <s v="3.5"/>
    <n v="0"/>
    <n v="43.361062500000003"/>
    <n v="22.938937499999998"/>
    <n v="1"/>
    <n v="0"/>
    <n v="0"/>
    <n v="0"/>
    <n v="0"/>
    <n v="1.25"/>
    <n v="30.50555555555556"/>
    <n v="1.7767690880531777"/>
    <n v="0.875"/>
    <n v="1.2437383616372244"/>
    <n v="5.7210052796185682"/>
    <n v="7.1154337333907085"/>
    <n v="1.625"/>
    <n v="11.191666666666666"/>
    <n v="3.3306722356664178"/>
    <n v="3.6076134699853593"/>
    <n v="12.01577802149642"/>
    <n v="2.3506211754887127"/>
    <n v="0.50013216499759838"/>
    <n v="0.26595744680851063"/>
  </r>
  <r>
    <s v="51892-32235"/>
    <x v="2"/>
    <s v="Marcus"/>
    <s v="Marcus Johnson"/>
    <s v="Johnson"/>
    <n v="4.6428571428571397"/>
    <n v="7"/>
    <n v="4700"/>
    <s v="TEN@IND"/>
    <s v="IND"/>
    <s v="TEN"/>
    <m/>
    <m/>
    <m/>
    <x v="253"/>
    <s v="Marcus Johnson"/>
    <n v="6.7696202531645566"/>
    <n v="4.4343065693430654"/>
    <n v="10.090566037735849"/>
    <n v="0"/>
    <n v="0"/>
    <n v="0"/>
    <n v="0"/>
    <n v="3.8571428571428572"/>
    <n v="2"/>
    <n v="36.428571428571431"/>
    <n v="18.2"/>
    <n v="55"/>
    <n v="2.6"/>
    <n v="0"/>
    <n v="0"/>
    <n v="0"/>
    <n v="0"/>
    <n v="35.550988614341087"/>
    <n v="29.149011385658916"/>
    <n v="1"/>
    <n v="0"/>
    <n v="0"/>
    <n v="0"/>
    <n v="0"/>
    <n v="3.8571428571428572"/>
    <n v="34.320238095238096"/>
    <n v="3.9954630098326378"/>
    <n v="2"/>
    <n v="2.0717215606539603"/>
    <n v="18.846658907983933"/>
    <n v="39.045029605961339"/>
    <n v="0"/>
    <n v="14.171428571428571"/>
    <n v="0"/>
    <n v="0"/>
    <n v="0"/>
    <n v="4.9045029605961341"/>
    <n v="1.0435112682119434"/>
    <n v="0.82066869300911849"/>
  </r>
  <r>
    <s v="51892-71246"/>
    <x v="2"/>
    <s v="Marquez"/>
    <s v="Marquez Callaway"/>
    <s v="Callaway"/>
    <n v="4.2200000762939398"/>
    <n v="5"/>
    <n v="4700"/>
    <s v="NO@DEN"/>
    <s v="NO"/>
    <s v="DEN"/>
    <m/>
    <m/>
    <m/>
    <x v="254"/>
    <s v="Marquez Callaway"/>
    <n v="6.2444444444444445"/>
    <n v="4.3392857142857144"/>
    <n v="9.4852320675105481"/>
    <n v="0"/>
    <n v="0"/>
    <n v="0"/>
    <n v="0"/>
    <n v="2.375"/>
    <n v="1.875"/>
    <n v="17"/>
    <n v="9.1"/>
    <n v="16"/>
    <n v="1.1375"/>
    <n v="0"/>
    <n v="0"/>
    <n v="0"/>
    <n v="0"/>
    <n v="22.066824178403763"/>
    <n v="42.233175821596234"/>
    <n v="1"/>
    <n v="0"/>
    <n v="0"/>
    <n v="0"/>
    <n v="0"/>
    <n v="2.375"/>
    <n v="38.894444444444439"/>
    <n v="1.347459982326469"/>
    <n v="1.875"/>
    <n v="1.0637841965735282"/>
    <n v="9.2975162891530534"/>
    <n v="9.8905508957859727"/>
    <n v="0"/>
    <n v="31.133333333333333"/>
    <n v="0"/>
    <n v="0"/>
    <n v="0"/>
    <n v="1.9265550895785972"/>
    <n v="0.40990533820821218"/>
    <n v="0.50531914893617025"/>
  </r>
  <r>
    <s v="51892-72370"/>
    <x v="0"/>
    <s v="J.J."/>
    <s v="J.J. Taylor"/>
    <s v="Taylor"/>
    <n v="1.9750000238418499"/>
    <n v="4"/>
    <n v="4700"/>
    <s v="ARI@NE"/>
    <s v="NE"/>
    <s v="ARI"/>
    <s v="Q"/>
    <s v="Quadriceps"/>
    <m/>
    <x v="255"/>
    <s v="J.J. Taylor"/>
    <n v="6.4456233421750664"/>
    <n v="4.6356877323420074"/>
    <n v="9.8380566801619427"/>
    <n v="0"/>
    <n v="0"/>
    <n v="0"/>
    <n v="0"/>
    <n v="0.66666666666666663"/>
    <n v="0.33333333333333331"/>
    <n v="1.3333333333333333"/>
    <n v="4"/>
    <n v="4"/>
    <n v="1.3333333333333333"/>
    <n v="5.333333333333333"/>
    <n v="23.333333333333332"/>
    <s v="4.4"/>
    <n v="0"/>
    <n v="30.374963132022465"/>
    <n v="33.825036867977538"/>
    <n v="1"/>
    <n v="0"/>
    <n v="0"/>
    <n v="0"/>
    <n v="0"/>
    <n v="0.66666666666666663"/>
    <n v="32.327777777777776"/>
    <n v="0.62639552772687679"/>
    <n v="0.33333333333333331"/>
    <n v="0.31319776386343839"/>
    <n v="4.3947062950118276"/>
    <n v="1.3764121844342807"/>
    <n v="5.333333333333333"/>
    <n v="40.982936507936508"/>
    <n v="4.4018367642903851"/>
    <n v="4.7782198588122595"/>
    <n v="21.032943842382217"/>
    <n v="2.4076022693483163"/>
    <n v="0.51225580198900345"/>
    <n v="0.14184397163120566"/>
  </r>
  <r>
    <s v="51892-41741"/>
    <x v="2"/>
    <s v="DaeSean"/>
    <s v="DaeSean Hamilton"/>
    <s v="Hamilton"/>
    <n v="4.5"/>
    <n v="8"/>
    <n v="4700"/>
    <s v="NO@DEN"/>
    <s v="DEN"/>
    <s v="NO"/>
    <m/>
    <m/>
    <m/>
    <x v="256"/>
    <s v="DaeSean Hamilton"/>
    <n v="6.4378531073446323"/>
    <n v="3.3468468468468466"/>
    <n v="10.128888888888889"/>
    <n v="0"/>
    <n v="0"/>
    <n v="0"/>
    <n v="0"/>
    <n v="2.7"/>
    <n v="1.5"/>
    <n v="18.5"/>
    <n v="12.3"/>
    <n v="40"/>
    <n v="1.23"/>
    <n v="0"/>
    <n v="0"/>
    <n v="0"/>
    <n v="0"/>
    <n v="47.206086964285717"/>
    <n v="16.693913035714282"/>
    <n v="1"/>
    <n v="0"/>
    <n v="0"/>
    <n v="0"/>
    <n v="0"/>
    <n v="2.7"/>
    <n v="37.804761904761904"/>
    <n v="3.3714386331716848"/>
    <n v="1.5"/>
    <n v="1.8730214628731578"/>
    <n v="11.831882105291376"/>
    <n v="22.161369129395592"/>
    <n v="0"/>
    <n v="26.684126984126983"/>
    <n v="0"/>
    <n v="0"/>
    <n v="0"/>
    <n v="2.9661369129395592"/>
    <n v="0.63109296019990613"/>
    <n v="0.57446808510638303"/>
  </r>
  <r>
    <s v="51892-63419"/>
    <x v="2"/>
    <s v="Andy"/>
    <s v="Andy Isabella"/>
    <s v="Isabella"/>
    <n v="4.1444443596733898"/>
    <n v="9"/>
    <n v="4700"/>
    <s v="ARI@NE"/>
    <s v="ARI"/>
    <s v="NE"/>
    <m/>
    <m/>
    <m/>
    <x v="257"/>
    <s v="Andy Isabella"/>
    <n v="8.3723404255319149"/>
    <n v="4.3345195729537362"/>
    <n v="12.107692307692307"/>
    <n v="0"/>
    <n v="0"/>
    <n v="0"/>
    <n v="0"/>
    <n v="2.4"/>
    <n v="1.5"/>
    <n v="18.399999999999999"/>
    <n v="12.3"/>
    <n v="54"/>
    <n v="1.23"/>
    <n v="0.1"/>
    <n v="-0.6"/>
    <s v="-6.0"/>
    <n v="0"/>
    <n v="33.264819992412747"/>
    <n v="32.735180007587253"/>
    <n v="1"/>
    <n v="0"/>
    <n v="0"/>
    <n v="0"/>
    <n v="0"/>
    <n v="2.4"/>
    <n v="31.405555555555551"/>
    <n v="2.5420842449535304"/>
    <n v="1.5"/>
    <n v="1.5888026530959565"/>
    <n v="11.512492889557327"/>
    <n v="18.291079246677015"/>
    <n v="0.1"/>
    <n v="32.233333333333334"/>
    <n v="0.10155691832757163"/>
    <n v="-6.0924433236245781"/>
    <n v="-0.61872976903270038"/>
    <n v="2.5172349477644316"/>
    <n v="0.5355819037796663"/>
    <n v="0.51063829787234039"/>
  </r>
  <r>
    <s v="51892-70601"/>
    <x v="3"/>
    <s v="Harrison"/>
    <s v="Harrison Bryant"/>
    <s v="Bryant"/>
    <n v="4.2888887193467804"/>
    <n v="9"/>
    <n v="4700"/>
    <s v="CLE@JAC"/>
    <s v="CLE"/>
    <s v="JAC"/>
    <m/>
    <m/>
    <m/>
    <x v="258"/>
    <s v="Harrison Bryant"/>
    <n v="8.1091954022988499"/>
    <n v="4.3177257525083608"/>
    <n v="11.565573770491802"/>
    <n v="0"/>
    <n v="0"/>
    <n v="0"/>
    <n v="0"/>
    <n v="2.1"/>
    <n v="1.5"/>
    <n v="15.1"/>
    <n v="10.1"/>
    <n v="35"/>
    <n v="1.01"/>
    <n v="0"/>
    <n v="0"/>
    <n v="0"/>
    <n v="0"/>
    <n v="23.877120016750432"/>
    <n v="34.522879983249567"/>
    <n v="1"/>
    <n v="0"/>
    <n v="0"/>
    <n v="0"/>
    <n v="0"/>
    <n v="2.1"/>
    <n v="24.698809523809526"/>
    <n v="2.0301363912636892"/>
    <n v="1.5"/>
    <n v="1.4500974223312066"/>
    <n v="10.169475323934769"/>
    <n v="14.746729953698621"/>
    <n v="0"/>
    <n v="38.499999999999993"/>
    <n v="0"/>
    <n v="0"/>
    <n v="0"/>
    <n v="2.2246729953698621"/>
    <n v="0.47333467986592809"/>
    <n v="0.44680851063829785"/>
  </r>
  <r>
    <s v="51892-57299"/>
    <x v="3"/>
    <s v="Gerald"/>
    <s v="Gerald Everett"/>
    <s v="Everett"/>
    <n v="5.7111112806532098"/>
    <n v="9"/>
    <n v="4700"/>
    <s v="SF@LAR"/>
    <s v="LAR"/>
    <s v="SF"/>
    <m/>
    <m/>
    <m/>
    <x v="259"/>
    <s v="Gerald Everett"/>
    <n v="6.6528662420382165"/>
    <n v="3.9483394833948338"/>
    <n v="10.240196078431373"/>
    <n v="0"/>
    <n v="0"/>
    <n v="0"/>
    <n v="0"/>
    <n v="3.5"/>
    <n v="2.6"/>
    <n v="28.2"/>
    <n v="10.8"/>
    <n v="40"/>
    <n v="1.08"/>
    <n v="0.1"/>
    <n v="0.2"/>
    <s v="2.0"/>
    <n v="0.1"/>
    <n v="31.887960379464282"/>
    <n v="34.912039620535715"/>
    <n v="1"/>
    <n v="0"/>
    <n v="0"/>
    <n v="0"/>
    <n v="0"/>
    <n v="3.5"/>
    <n v="36.063888888888883"/>
    <n v="3.0947261864072249"/>
    <n v="2.6"/>
    <n v="2.2989394527596527"/>
    <n v="12.465747460274894"/>
    <n v="28.657998644564397"/>
    <n v="0.1"/>
    <n v="31.261111111111116"/>
    <n v="0.11167881876126583"/>
    <n v="1.8498808706974332"/>
    <n v="0.20659251048855126"/>
    <n v="4.1864591155052953"/>
    <n v="0.89073598202240323"/>
    <n v="0.74468085106382975"/>
  </r>
  <r>
    <s v="51892-72676"/>
    <x v="0"/>
    <s v="Troymaine"/>
    <s v="Troymaine Pope"/>
    <s v="Pope"/>
    <n v="5.06666660308837"/>
    <n v="3"/>
    <n v="4700"/>
    <s v="LAC@BUF"/>
    <s v="LAC"/>
    <s v="BUF"/>
    <m/>
    <m/>
    <m/>
    <x v="260"/>
    <s v="Troymaine Pope"/>
    <n v="7.1681681681681679"/>
    <n v="4.8214285714285712"/>
    <n v="10.561946902654867"/>
    <n v="0"/>
    <n v="0"/>
    <n v="0"/>
    <n v="0"/>
    <n v="1.8"/>
    <n v="1.4"/>
    <n v="8"/>
    <n v="5.7"/>
    <n v="11"/>
    <n v="1.1400000000000001"/>
    <n v="2.8"/>
    <n v="15.4"/>
    <s v="5.5"/>
    <n v="0"/>
    <n v="28.224102199570815"/>
    <n v="41.375897800429179"/>
    <n v="1"/>
    <n v="0"/>
    <n v="0"/>
    <n v="0"/>
    <n v="0"/>
    <n v="1.8"/>
    <n v="36.161111111111104"/>
    <n v="1.4049176697896675"/>
    <n v="1.4"/>
    <n v="1.0927137431697411"/>
    <n v="5.9772405494788385"/>
    <n v="6.5314128946469818"/>
    <n v="2.8"/>
    <n v="31.019444444444446"/>
    <n v="3.7348352272618079"/>
    <n v="6.2120895210207072"/>
    <n v="23.201130778012068"/>
    <n v="3.6732543672659048"/>
    <n v="0.781543482397001"/>
    <n v="0.38297872340425532"/>
  </r>
  <r>
    <s v="51892-56356"/>
    <x v="2"/>
    <s v="Isaiah"/>
    <s v="Isaiah Ford"/>
    <s v="Ford"/>
    <n v="3.9142856597900302"/>
    <n v="7"/>
    <n v="4600"/>
    <s v="ARI@NE"/>
    <s v="NE"/>
    <s v="ARI"/>
    <m/>
    <m/>
    <m/>
    <x v="261"/>
    <s v="Isaiah Ford"/>
    <n v="6.4456233421750664"/>
    <n v="4.6356877323420074"/>
    <n v="9.8380566801619427"/>
    <n v="0"/>
    <n v="0"/>
    <n v="0"/>
    <n v="0"/>
    <n v="4.1428571428571432"/>
    <n v="2.5714285714285716"/>
    <n v="26.285714285714285"/>
    <n v="10.199999999999999"/>
    <n v="17"/>
    <n v="1.4571428571428571"/>
    <n v="0"/>
    <n v="0"/>
    <n v="0"/>
    <n v="0"/>
    <n v="30.374963132022465"/>
    <n v="33.825036867977538"/>
    <n v="1"/>
    <n v="0"/>
    <n v="0"/>
    <n v="0"/>
    <n v="0"/>
    <n v="4.1428571428571432"/>
    <n v="32.327777777777776"/>
    <n v="3.8926007794455919"/>
    <n v="2.5714285714285716"/>
    <n v="2.4160970355179536"/>
    <n v="10.993452190175953"/>
    <n v="26.561247246792473"/>
    <n v="0"/>
    <n v="40.982936507936508"/>
    <n v="0"/>
    <n v="0"/>
    <n v="0"/>
    <n v="3.941839010393533"/>
    <n v="0.85692152399859423"/>
    <n v="0.90062111801242251"/>
  </r>
  <r>
    <s v="51892-29734"/>
    <x v="0"/>
    <s v="Ty"/>
    <s v="Ty Montgomery"/>
    <s v="Montgomery"/>
    <n v="1.54999995231628"/>
    <n v="2"/>
    <n v="4600"/>
    <s v="NO@DEN"/>
    <s v="NO"/>
    <s v="DEN"/>
    <s v="O"/>
    <s v="Hamstring"/>
    <m/>
    <x v="262"/>
    <s v="Ty Montgomery"/>
    <n v="6.2444444444444445"/>
    <n v="4.3392857142857144"/>
    <n v="9.4852320675105481"/>
    <n v="0"/>
    <n v="0"/>
    <n v="0"/>
    <n v="0"/>
    <n v="0"/>
    <n v="0.5"/>
    <n v="6.25"/>
    <n v="12.5"/>
    <n v="17"/>
    <n v="3.125"/>
    <n v="0.25"/>
    <n v="-1"/>
    <s v="-4.0"/>
    <n v="0"/>
    <n v="22.066824178403763"/>
    <n v="42.233175821596234"/>
    <n v="0"/>
    <n v="0"/>
    <n v="0"/>
    <n v="0"/>
    <n v="0"/>
    <n v="0"/>
    <n v="38.894444444444439"/>
    <n v="0"/>
    <n v="0"/>
    <n v="0"/>
    <n v="13.472367880117591"/>
    <n v="0"/>
    <n v="0"/>
    <n v="31.133333333333333"/>
    <n v="0"/>
    <n v="-4.0660949592135536"/>
    <n v="0"/>
    <n v="0"/>
    <n v="0"/>
    <n v="0"/>
  </r>
  <r>
    <s v="51892-55336"/>
    <x v="3"/>
    <s v="Chris"/>
    <s v="Chris Herndon"/>
    <s v="Herndon"/>
    <n v="2.58888880411783"/>
    <n v="9"/>
    <n v="4600"/>
    <s v="MIA@NYJ"/>
    <s v="NYJ"/>
    <s v="MIA"/>
    <m/>
    <m/>
    <m/>
    <x v="263"/>
    <s v="Chris Herndon"/>
    <n v="6.8826815642458099"/>
    <n v="4.8447653429602884"/>
    <n v="11"/>
    <n v="0"/>
    <n v="0"/>
    <n v="0"/>
    <n v="0"/>
    <n v="2.7"/>
    <n v="1.6"/>
    <n v="13.3"/>
    <n v="8.3000000000000007"/>
    <n v="26"/>
    <n v="0.83000000000000007"/>
    <n v="0"/>
    <n v="0"/>
    <n v="0"/>
    <n v="0"/>
    <n v="33.084421122994655"/>
    <n v="20.915578877005348"/>
    <n v="1"/>
    <n v="0"/>
    <n v="0"/>
    <n v="0"/>
    <n v="0"/>
    <n v="2.7"/>
    <n v="40.376190476190473"/>
    <n v="2.2123914113383618"/>
    <n v="1.6"/>
    <n v="1.3110467622745847"/>
    <n v="7.7843186591531355"/>
    <n v="10.205605774596355"/>
    <n v="0"/>
    <n v="16.207142857142856"/>
    <n v="0"/>
    <n v="0"/>
    <n v="0"/>
    <n v="1.8205605774596356"/>
    <n v="0.39577403857818166"/>
    <n v="0.58695652173913049"/>
  </r>
  <r>
    <s v="51892-64581"/>
    <x v="2"/>
    <s v="Van"/>
    <s v="Van Jefferson Jr."/>
    <s v="Jefferson Jr."/>
    <n v="2.8555556403266"/>
    <n v="9"/>
    <n v="4600"/>
    <s v="SF@LAR"/>
    <s v="LAR"/>
    <s v="SF"/>
    <m/>
    <m/>
    <m/>
    <x v="264"/>
    <s v="Van Jefferson"/>
    <n v="6.6528662420382165"/>
    <n v="3.9483394833948338"/>
    <n v="10.240196078431373"/>
    <n v="0"/>
    <n v="0"/>
    <n v="0"/>
    <n v="0"/>
    <n v="1.6"/>
    <n v="1.1000000000000001"/>
    <n v="14.3"/>
    <n v="13"/>
    <n v="31"/>
    <n v="1.3"/>
    <n v="0.1"/>
    <n v="-0.1"/>
    <s v="-1.0"/>
    <n v="0"/>
    <n v="31.887960379464282"/>
    <n v="34.912039620535715"/>
    <n v="1"/>
    <n v="0"/>
    <n v="0"/>
    <n v="0"/>
    <n v="0"/>
    <n v="1.6"/>
    <n v="36.063888888888883"/>
    <n v="1.4147319709290171"/>
    <n v="1.1000000000000001"/>
    <n v="0.97262823001369925"/>
    <n v="12.628772054475185"/>
    <n v="12.283100210590668"/>
    <n v="0.1"/>
    <n v="31.261111111111116"/>
    <n v="0.11167881876126583"/>
    <n v="-0.92494043534871662"/>
    <n v="-0.10329625524427563"/>
    <n v="1.7679803955346391"/>
    <n v="0.38434356424666072"/>
    <n v="0.34782608695652178"/>
  </r>
  <r>
    <s v="51892-55366"/>
    <x v="0"/>
    <s v="Qadree"/>
    <s v="Qadree Ollison"/>
    <s v="Ollison"/>
    <n v="0.30000001192092801"/>
    <n v="1"/>
    <n v="4600"/>
    <s v="LV@ATL"/>
    <s v="ATL"/>
    <s v="LV"/>
    <m/>
    <m/>
    <m/>
    <x v="265"/>
    <s v="Qadree Ollison"/>
    <n v="7.162303664921466"/>
    <n v="4.4000000000000004"/>
    <n v="11.305785123966942"/>
    <n v="0"/>
    <n v="0"/>
    <n v="0"/>
    <n v="0"/>
    <n v="0"/>
    <n v="0"/>
    <n v="0"/>
    <n v="0"/>
    <n v="0"/>
    <n v="0"/>
    <n v="0.33333333333333331"/>
    <n v="1"/>
    <s v="3.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.33333333333333331"/>
    <n v="11.191666666666666"/>
    <n v="0.6832148175725985"/>
    <n v="3.092240117130308"/>
    <n v="2.112664267515854"/>
    <n v="0.21126642675158541"/>
    <n v="4.5927484076431616E-2"/>
    <n v="0"/>
  </r>
  <r>
    <s v="51892-71821"/>
    <x v="2"/>
    <s v="Joe"/>
    <s v="Joe Reed"/>
    <s v="Reed"/>
    <n v="1.11249995231628"/>
    <n v="8"/>
    <n v="4600"/>
    <s v="LAC@BUF"/>
    <s v="LAC"/>
    <s v="BUF"/>
    <m/>
    <m/>
    <m/>
    <x v="266"/>
    <s v="Joe Reed"/>
    <n v="7.1681681681681679"/>
    <n v="4.8214285714285712"/>
    <n v="10.561946902654867"/>
    <n v="0"/>
    <n v="0"/>
    <n v="0"/>
    <n v="0"/>
    <n v="0"/>
    <n v="0"/>
    <n v="0"/>
    <n v="0"/>
    <n v="0"/>
    <n v="0"/>
    <n v="0.625"/>
    <n v="3.625"/>
    <s v="5.8"/>
    <n v="0.125"/>
    <n v="28.224102199570815"/>
    <n v="41.375897800429179"/>
    <n v="1"/>
    <n v="0"/>
    <n v="0"/>
    <n v="0"/>
    <n v="0"/>
    <n v="0"/>
    <n v="36.161111111111104"/>
    <n v="0"/>
    <n v="0"/>
    <n v="0"/>
    <n v="0"/>
    <n v="0"/>
    <n v="0.625"/>
    <n v="31.019444444444446"/>
    <n v="0.83366857751379642"/>
    <n v="6.5509307676218365"/>
    <n v="5.4613051344346593"/>
    <n v="0.54613051344346597"/>
    <n v="0.11872402466162305"/>
    <n v="0"/>
  </r>
  <r>
    <s v="51892-83091"/>
    <x v="0"/>
    <s v="Trenton"/>
    <s v="Trenton Cannon"/>
    <s v="Cannon"/>
    <n v="0.86000003814697201"/>
    <n v="5"/>
    <n v="4600"/>
    <s v="CAR@MIN"/>
    <s v="CAR"/>
    <s v="MIN"/>
    <m/>
    <m/>
    <m/>
    <x v="267"/>
    <s v="Trenton Cannon"/>
    <n v="7.2416666666666663"/>
    <n v="4.299295774647887"/>
    <n v="10.862500000000001"/>
    <n v="0"/>
    <n v="0"/>
    <n v="0"/>
    <n v="0"/>
    <n v="0.22222222222222221"/>
    <n v="0.22222222222222221"/>
    <n v="1.6666666666666667"/>
    <n v="7.5"/>
    <n v="19"/>
    <n v="0.83333333333333337"/>
    <n v="0.66666666666666663"/>
    <n v="2"/>
    <s v="3.0"/>
    <n v="0"/>
    <n v="34.422925394525308"/>
    <n v="22.277074605474699"/>
    <n v="1"/>
    <n v="0"/>
    <n v="0"/>
    <n v="0"/>
    <n v="0"/>
    <n v="0.22222222222222221"/>
    <n v="30.613131313131316"/>
    <n v="0.24987770438497928"/>
    <n v="0.22222222222222221"/>
    <n v="0.24987770438497928"/>
    <n v="7.5007402751514984"/>
    <n v="1.8742677611428142"/>
    <n v="0.66666666666666663"/>
    <n v="22.993939393939396"/>
    <n v="0.64588250042230266"/>
    <n v="3.0214670158579588"/>
    <n v="1.9515126711458517"/>
    <n v="0.49368915433997768"/>
    <n v="0.10732372920434298"/>
    <n v="4.8309178743961352E-2"/>
  </r>
  <r>
    <s v="51892-61631"/>
    <x v="2"/>
    <s v="Olabisi"/>
    <s v="Olabisi Johnson"/>
    <s v="Johnson"/>
    <n v="2.1999999682108502"/>
    <n v="6"/>
    <n v="4600"/>
    <s v="CAR@MIN"/>
    <s v="MIN"/>
    <s v="CAR"/>
    <m/>
    <m/>
    <m/>
    <x v="268"/>
    <s v="Olabisi Johnson"/>
    <n v="6.666666666666667"/>
    <n v="4.6223021582733814"/>
    <n v="9.8181818181818183"/>
    <n v="0"/>
    <n v="0"/>
    <n v="0"/>
    <n v="0"/>
    <n v="1.1000000000000001"/>
    <n v="0.6"/>
    <n v="10.199999999999999"/>
    <n v="17"/>
    <n v="29"/>
    <n v="1.7"/>
    <n v="0"/>
    <n v="0"/>
    <n v="0"/>
    <n v="0"/>
    <n v="25.568405048076922"/>
    <n v="30.231594951923075"/>
    <n v="1"/>
    <n v="0"/>
    <n v="0"/>
    <n v="0"/>
    <n v="0"/>
    <n v="1.1000000000000001"/>
    <n v="16.733333333333331"/>
    <n v="1.6807915669054554"/>
    <n v="0.6"/>
    <n v="0.91679540013024829"/>
    <n v="17.604022056908068"/>
    <n v="16.13928644556475"/>
    <n v="0"/>
    <n v="31.633333333333333"/>
    <n v="0"/>
    <n v="0"/>
    <n v="0"/>
    <n v="1.9139286445564749"/>
    <n v="0.41607144446879896"/>
    <n v="0.23913043478260873"/>
  </r>
  <r>
    <s v="51892-57543"/>
    <x v="0"/>
    <s v="D'Ernest"/>
    <s v="D'Ernest Johnson"/>
    <s v="Johnson"/>
    <n v="2.01250004768371"/>
    <n v="8"/>
    <n v="4600"/>
    <s v="CLE@JAC"/>
    <s v="CLE"/>
    <s v="JAC"/>
    <m/>
    <m/>
    <m/>
    <x v="269"/>
    <s v="D'Ernest Johnson"/>
    <n v="8.1091954022988499"/>
    <n v="4.3177257525083608"/>
    <n v="11.565573770491802"/>
    <n v="0"/>
    <n v="0"/>
    <n v="0"/>
    <n v="0"/>
    <n v="0.3"/>
    <n v="0.2"/>
    <n v="0.9"/>
    <n v="4.5"/>
    <n v="5"/>
    <n v="0.45"/>
    <n v="2.9"/>
    <n v="14.2"/>
    <s v="4.9"/>
    <n v="0"/>
    <n v="23.877120016750432"/>
    <n v="34.522879983249567"/>
    <n v="1"/>
    <n v="0"/>
    <n v="0"/>
    <n v="0"/>
    <n v="0"/>
    <n v="0.3"/>
    <n v="24.698809523809526"/>
    <n v="0.29001948446624126"/>
    <n v="0.2"/>
    <n v="0.19334632297749418"/>
    <n v="4.3287373555944066"/>
    <n v="0.83694545083950023"/>
    <n v="2.9"/>
    <n v="38.499999999999993"/>
    <n v="2.6004247260110067"/>
    <n v="4.9562181405074011"/>
    <n v="12.88827220007974"/>
    <n v="1.472521765091924"/>
    <n v="0.32011342719389657"/>
    <n v="6.5217391304347824E-2"/>
  </r>
  <r>
    <s v="51892-69836"/>
    <x v="2"/>
    <s v="Collin"/>
    <s v="Collin Johnson"/>
    <s v="Johnson"/>
    <n v="2.3428570883614599"/>
    <n v="7"/>
    <n v="4600"/>
    <s v="CLE@JAC"/>
    <s v="JAC"/>
    <s v="CLE"/>
    <m/>
    <m/>
    <m/>
    <x v="270"/>
    <s v="Collin Johnson"/>
    <n v="6.6106666666666669"/>
    <n v="4.0076335877862599"/>
    <n v="9.995967741935484"/>
    <n v="0"/>
    <n v="0"/>
    <n v="0"/>
    <n v="0"/>
    <n v="1.3"/>
    <n v="0.7"/>
    <n v="6.9"/>
    <n v="9.9"/>
    <n v="19"/>
    <n v="0.99"/>
    <n v="0"/>
    <n v="0"/>
    <n v="0"/>
    <n v="0"/>
    <n v="41.382726041666672"/>
    <n v="16.817273958333331"/>
    <n v="1"/>
    <n v="0"/>
    <n v="0"/>
    <n v="0"/>
    <n v="0"/>
    <n v="1.3"/>
    <n v="25.349603174603171"/>
    <n v="2.1222243000657479"/>
    <n v="0.7"/>
    <n v="1.1427361615738643"/>
    <n v="10.915297345100914"/>
    <n v="12.47330499057801"/>
    <n v="0"/>
    <n v="18.675000000000001"/>
    <n v="0"/>
    <n v="0"/>
    <n v="0"/>
    <n v="1.5973304990578008"/>
    <n v="0.34724576066473933"/>
    <n v="0.28260869565217395"/>
  </r>
  <r>
    <s v="51892-56580"/>
    <x v="2"/>
    <s v="Christian"/>
    <s v="Christian Blake"/>
    <s v="Blake"/>
    <n v="3"/>
    <n v="6"/>
    <n v="4600"/>
    <s v="LV@ATL"/>
    <s v="ATL"/>
    <s v="LV"/>
    <m/>
    <m/>
    <m/>
    <x v="271"/>
    <s v="Christian Blake"/>
    <n v="7.162303664921466"/>
    <n v="4.4000000000000004"/>
    <n v="11.305785123966942"/>
    <n v="0"/>
    <n v="0"/>
    <n v="0"/>
    <n v="0"/>
    <n v="1.6"/>
    <n v="1.1000000000000001"/>
    <n v="12.5"/>
    <n v="11.4"/>
    <n v="25"/>
    <n v="1.1400000000000001"/>
    <n v="0"/>
    <n v="0"/>
    <n v="0"/>
    <n v="0"/>
    <n v="43.361062500000003"/>
    <n v="22.938937499999998"/>
    <n v="1"/>
    <n v="0"/>
    <n v="0"/>
    <n v="0"/>
    <n v="0"/>
    <n v="1.6"/>
    <n v="30.50555555555556"/>
    <n v="2.2742644327080677"/>
    <n v="1.1000000000000001"/>
    <n v="1.5635567974867965"/>
    <n v="11.007782797787696"/>
    <n v="17.21129361873918"/>
    <n v="0"/>
    <n v="11.191666666666666"/>
    <n v="0"/>
    <n v="0"/>
    <n v="0"/>
    <n v="2.2711293618739181"/>
    <n v="0.49372377432041703"/>
    <n v="0.34782608695652178"/>
  </r>
  <r>
    <s v="51892-89384"/>
    <x v="2"/>
    <s v="DeMichael"/>
    <s v="DeMichael Harris"/>
    <s v="Harris"/>
    <n v="4.25"/>
    <n v="4"/>
    <n v="4600"/>
    <s v="TEN@IND"/>
    <s v="IND"/>
    <s v="TEN"/>
    <m/>
    <m/>
    <m/>
    <x v="272"/>
    <s v="DeMichael Harris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24891"/>
    <x v="0"/>
    <s v="Chris"/>
    <s v="Chris Thompson"/>
    <s v="Thompson"/>
    <n v="4.65714263916015"/>
    <n v="7"/>
    <n v="4600"/>
    <s v="CLE@JAC"/>
    <s v="JAC"/>
    <s v="CLE"/>
    <s v="IR"/>
    <s v="Back"/>
    <m/>
    <x v="273"/>
    <s v="Chris Thompson"/>
    <n v="6.6106666666666669"/>
    <n v="4.0076335877862599"/>
    <n v="9.995967741935484"/>
    <n v="0"/>
    <n v="0"/>
    <n v="0"/>
    <n v="0"/>
    <n v="0"/>
    <n v="2.5"/>
    <n v="18.25"/>
    <n v="7.3"/>
    <n v="15"/>
    <n v="0.91249999999999998"/>
    <n v="0.875"/>
    <n v="2.5"/>
    <s v="2.9"/>
    <n v="0"/>
    <n v="41.382726041666672"/>
    <n v="16.817273958333331"/>
    <n v="0"/>
    <n v="0"/>
    <n v="0"/>
    <n v="0"/>
    <n v="0"/>
    <n v="0"/>
    <n v="25.349603174603171"/>
    <n v="0"/>
    <n v="0"/>
    <n v="0"/>
    <n v="6.8326177312006893"/>
    <n v="0"/>
    <n v="0"/>
    <n v="18.675000000000001"/>
    <n v="0"/>
    <n v="2.7226090552457167"/>
    <n v="0"/>
    <n v="0"/>
    <n v="0"/>
    <n v="0"/>
  </r>
  <r>
    <s v="51892-41305"/>
    <x v="2"/>
    <s v="Zay"/>
    <s v="Zay Jones"/>
    <s v="Jones"/>
    <n v="3.6666666666666599"/>
    <n v="6"/>
    <n v="4600"/>
    <s v="LV@ATL"/>
    <s v="LV"/>
    <s v="ATL"/>
    <m/>
    <m/>
    <m/>
    <x v="274"/>
    <s v="Zay Jones"/>
    <n v="8.0294117647058822"/>
    <n v="4.3744855967078191"/>
    <n v="11.73046875"/>
    <n v="0"/>
    <n v="0"/>
    <n v="0"/>
    <n v="0"/>
    <n v="1.4"/>
    <n v="1.1000000000000001"/>
    <n v="10.5"/>
    <n v="9.5"/>
    <n v="18"/>
    <n v="0.95"/>
    <n v="0"/>
    <n v="0"/>
    <n v="0"/>
    <n v="0"/>
    <n v="36.350562901929251"/>
    <n v="27.949437098070742"/>
    <n v="1"/>
    <n v="0"/>
    <n v="0"/>
    <n v="0"/>
    <n v="0"/>
    <n v="1.4"/>
    <n v="31.216666666666665"/>
    <n v="1.6302441450945313"/>
    <n v="1.1000000000000001"/>
    <n v="1.2809061140028462"/>
    <n v="9.1731523314897458"/>
    <n v="11.749946906084679"/>
    <n v="0"/>
    <n v="30.805555555555554"/>
    <n v="0"/>
    <n v="0"/>
    <n v="0"/>
    <n v="1.7249946906084679"/>
    <n v="0.37499884578444959"/>
    <n v="0.30434782608695654"/>
  </r>
  <r>
    <s v="51892-43416"/>
    <x v="2"/>
    <s v="Trent"/>
    <s v="Trent Taylor"/>
    <s v="Taylor"/>
    <n v="1.5111111534966299"/>
    <n v="9"/>
    <n v="4600"/>
    <s v="SF@LAR"/>
    <s v="SF"/>
    <s v="LAR"/>
    <m/>
    <m/>
    <m/>
    <x v="275"/>
    <s v="Trent Taylor"/>
    <n v="5.5567867036011078"/>
    <n v="3.9353448275862069"/>
    <n v="8.8370044052863435"/>
    <n v="0"/>
    <n v="0"/>
    <n v="0"/>
    <n v="0"/>
    <n v="2.1"/>
    <n v="1"/>
    <n v="8.6"/>
    <n v="8.6"/>
    <n v="29"/>
    <n v="0.86"/>
    <n v="0"/>
    <n v="0"/>
    <n v="0"/>
    <n v="0"/>
    <n v="38.59375609756097"/>
    <n v="25.406243902439027"/>
    <n v="1"/>
    <n v="0"/>
    <n v="0"/>
    <n v="0"/>
    <n v="0"/>
    <n v="2.1"/>
    <n v="33.433333333333337"/>
    <n v="2.4241342314519847"/>
    <n v="1"/>
    <n v="1.1543496340247545"/>
    <n v="8.3953714675866333"/>
    <n v="9.6911939811104961"/>
    <n v="0"/>
    <n v="30.416666666666668"/>
    <n v="0"/>
    <n v="0"/>
    <n v="0"/>
    <n v="1.4691193981110495"/>
    <n v="0.31937378219805429"/>
    <n v="0.45652173913043481"/>
  </r>
  <r>
    <s v="51892-26038"/>
    <x v="3"/>
    <s v="Tyler"/>
    <s v="Tyler Kroft"/>
    <s v="Kroft"/>
    <n v="5.9833335876464799"/>
    <n v="6"/>
    <n v="4600"/>
    <s v="LAC@BUF"/>
    <s v="BUF"/>
    <s v="LAC"/>
    <m/>
    <m/>
    <m/>
    <x v="276"/>
    <s v="Tyler Kroft"/>
    <n v="6.5156695156695159"/>
    <n v="4.649193548387097"/>
    <n v="10.490825688073395"/>
    <n v="0"/>
    <n v="0"/>
    <n v="0"/>
    <n v="0"/>
    <n v="1.7777777777777777"/>
    <n v="1.3333333333333333"/>
    <n v="13.222222222222221"/>
    <n v="9.9"/>
    <n v="38"/>
    <n v="1.1000000000000001"/>
    <n v="0"/>
    <n v="0"/>
    <n v="0"/>
    <n v="0"/>
    <n v="43.763008572224479"/>
    <n v="21.736991427775525"/>
    <n v="1"/>
    <n v="0"/>
    <n v="0"/>
    <n v="0"/>
    <n v="0"/>
    <n v="1.7777777777777777"/>
    <n v="33.542063492063491"/>
    <n v="2.3195026193545853"/>
    <n v="1.3333333333333333"/>
    <n v="1.739626964515939"/>
    <n v="11.426935171918652"/>
    <n v="19.878604546845263"/>
    <n v="0"/>
    <n v="29.561904761904767"/>
    <n v="0"/>
    <n v="0"/>
    <n v="0"/>
    <n v="2.654527121351193"/>
    <n v="0.57707111333721595"/>
    <n v="0.38647342995169082"/>
  </r>
  <r>
    <s v="51892-63078"/>
    <x v="0"/>
    <s v="Ke'Shawn"/>
    <s v="Ke'Shawn Vaughn"/>
    <s v="Vaughn"/>
    <n v="4.4333333969116202"/>
    <n v="3"/>
    <n v="4600"/>
    <s v="KC@TB"/>
    <s v="TB"/>
    <s v="KC"/>
    <m/>
    <m/>
    <m/>
    <x v="277"/>
    <s v="Ke'Shawn Vaughn"/>
    <n v="6.5368731563421827"/>
    <n v="4.635416666666667"/>
    <n v="10.306976744186047"/>
    <n v="0"/>
    <n v="0"/>
    <n v="0"/>
    <n v="0"/>
    <n v="1.1666666666666667"/>
    <n v="0.66666666666666663"/>
    <n v="4.5"/>
    <n v="6.8"/>
    <n v="13"/>
    <n v="1.1333333333333333"/>
    <n v="1.3333333333333333"/>
    <n v="7.666666666666667"/>
    <s v="5.8"/>
    <n v="0"/>
    <n v="38.560070921985826"/>
    <n v="25.839929078014183"/>
    <n v="1"/>
    <n v="0"/>
    <n v="0"/>
    <n v="0"/>
    <n v="0"/>
    <n v="1.1666666666666667"/>
    <n v="46.595057720057717"/>
    <n v="0.96548328535749561"/>
    <n v="0.66666666666666663"/>
    <n v="0.55170473448999746"/>
    <n v="6.6382006953010597"/>
    <n v="3.6623267520923877"/>
    <n v="1.3333333333333333"/>
    <n v="26.242424242424239"/>
    <n v="1.3128832326011826"/>
    <n v="6.298194241093217"/>
    <n v="8.2687936147966141"/>
    <n v="1.5264453700222333"/>
    <n v="0.33183595000483335"/>
    <n v="0.25362318840579712"/>
  </r>
  <r>
    <s v="51892-6779"/>
    <x v="0"/>
    <s v="LeSean"/>
    <s v="LeSean McCoy"/>
    <s v="McCoy"/>
    <n v="2.2000000000000002"/>
    <n v="5"/>
    <n v="4600"/>
    <s v="KC@TB"/>
    <s v="TB"/>
    <s v="KC"/>
    <m/>
    <m/>
    <m/>
    <x v="278"/>
    <s v="LeSean McCoy"/>
    <n v="6.5368731563421827"/>
    <n v="4.635416666666667"/>
    <n v="10.306976744186047"/>
    <n v="0"/>
    <n v="0"/>
    <n v="0"/>
    <n v="0"/>
    <n v="2.3333333333333335"/>
    <n v="1.6666666666666667"/>
    <n v="10.166666666666666"/>
    <n v="6.1"/>
    <n v="15"/>
    <n v="1.0166666666666666"/>
    <n v="1"/>
    <n v="-0.16666666666666666"/>
    <s v="-0.2"/>
    <n v="0"/>
    <n v="38.560070921985826"/>
    <n v="25.839929078014183"/>
    <n v="1"/>
    <n v="0"/>
    <n v="0"/>
    <n v="0"/>
    <n v="0"/>
    <n v="2.3333333333333335"/>
    <n v="46.595057720057717"/>
    <n v="1.9309665707149912"/>
    <n v="1.6666666666666667"/>
    <n v="1.3792618362249938"/>
    <n v="6.1419603441586226"/>
    <n v="8.4713715023053169"/>
    <n v="1"/>
    <n v="26.242424242424239"/>
    <n v="0.98466242445088703"/>
    <n v="-0.21717911176183508"/>
    <n v="-0.21384811072749868"/>
    <n v="1.6590856724911152"/>
    <n v="0.36067079836763377"/>
    <n v="0.50724637681159424"/>
  </r>
  <r>
    <s v="51892-61060"/>
    <x v="0"/>
    <s v="Devine"/>
    <s v="Devine Ozigbo"/>
    <s v="Ozigbo"/>
    <n v="0.66666666666666596"/>
    <n v="3"/>
    <n v="4600"/>
    <s v="CLE@JAC"/>
    <s v="JAC"/>
    <s v="CLE"/>
    <m/>
    <m/>
    <m/>
    <x v="279"/>
    <s v="Devine Ozigbo"/>
    <n v="6.6106666666666669"/>
    <n v="4.0076335877862599"/>
    <n v="9.995967741935484"/>
    <n v="0"/>
    <n v="0"/>
    <n v="0"/>
    <n v="0"/>
    <n v="1.5"/>
    <n v="1.5"/>
    <n v="2.5"/>
    <n v="1.7"/>
    <n v="3"/>
    <n v="0.85"/>
    <n v="0"/>
    <n v="0"/>
    <n v="0"/>
    <n v="0"/>
    <n v="41.382726041666672"/>
    <n v="16.817273958333331"/>
    <n v="1"/>
    <n v="0"/>
    <n v="0"/>
    <n v="0"/>
    <n v="0"/>
    <n v="1.5"/>
    <n v="25.349603174603171"/>
    <n v="2.4487203462297091"/>
    <n v="1.5"/>
    <n v="2.4487203462297091"/>
    <n v="1.8322420316959924"/>
    <n v="4.486648342231236"/>
    <n v="0"/>
    <n v="18.675000000000001"/>
    <n v="0"/>
    <n v="0"/>
    <n v="0"/>
    <n v="1.1986648342231236"/>
    <n v="0.2605793117876356"/>
    <n v="0.32608695652173914"/>
  </r>
  <r>
    <s v="51892-52897"/>
    <x v="0"/>
    <s v="Darrel"/>
    <s v="Darrel Williams"/>
    <s v="Williams"/>
    <n v="3.3555556403266"/>
    <n v="9"/>
    <n v="4600"/>
    <s v="KC@TB"/>
    <s v="KC"/>
    <s v="TB"/>
    <m/>
    <m/>
    <m/>
    <x v="280"/>
    <s v="Darrel Williams"/>
    <n v="6.4359605911330053"/>
    <n v="3.1992031872509958"/>
    <n v="9.2989323843416365"/>
    <n v="0"/>
    <n v="0"/>
    <n v="0"/>
    <n v="0"/>
    <n v="1.7"/>
    <n v="1.2"/>
    <n v="8.1999999999999993"/>
    <n v="6.8"/>
    <n v="15"/>
    <n v="0.67999999999999994"/>
    <n v="2"/>
    <n v="8"/>
    <s v="4.0"/>
    <n v="0.1"/>
    <n v="41.306763525390622"/>
    <n v="23.293236474609373"/>
    <n v="1"/>
    <n v="0"/>
    <n v="0"/>
    <n v="0"/>
    <n v="0"/>
    <n v="1.7"/>
    <n v="39.469047619047622"/>
    <n v="1.7791535957729927"/>
    <n v="1.2"/>
    <n v="1.255873126427995"/>
    <n v="6.4798798291065154"/>
    <n v="8.137906939857702"/>
    <n v="2"/>
    <n v="30.030158730158725"/>
    <n v="1.5513229006822673"/>
    <n v="2.9977892237783856"/>
    <n v="4.6505390742659278"/>
    <n v="1.878844601412363"/>
    <n v="0.408444478567905"/>
    <n v="0.36956521739130438"/>
  </r>
  <r>
    <s v="51892-55970"/>
    <x v="0"/>
    <s v="Royce"/>
    <s v="Royce Freeman"/>
    <s v="Freeman"/>
    <n v="2.8142858232770598"/>
    <n v="7"/>
    <n v="4600"/>
    <s v="NO@DEN"/>
    <s v="DEN"/>
    <s v="NO"/>
    <m/>
    <m/>
    <m/>
    <x v="281"/>
    <s v="Royce Freeman"/>
    <n v="6.4378531073446323"/>
    <n v="3.3468468468468466"/>
    <n v="10.128888888888889"/>
    <n v="0"/>
    <n v="0"/>
    <n v="0"/>
    <n v="0"/>
    <n v="1"/>
    <n v="0.9"/>
    <n v="7.3"/>
    <n v="8.1"/>
    <n v="28"/>
    <n v="0.80999999999999994"/>
    <n v="2.2000000000000002"/>
    <n v="7.9"/>
    <s v="3.6"/>
    <n v="0"/>
    <n v="47.206086964285717"/>
    <n v="16.693913035714282"/>
    <n v="1"/>
    <n v="0"/>
    <n v="0"/>
    <n v="0"/>
    <n v="0"/>
    <n v="1"/>
    <n v="37.804761904761904"/>
    <n v="1.248680975248772"/>
    <n v="0.9"/>
    <n v="1.1238128777238947"/>
    <n v="8.9306978278098388"/>
    <n v="10.036433225953511"/>
    <n v="2.2000000000000002"/>
    <n v="26.684126984126983"/>
    <n v="1.3763466460948186"/>
    <n v="2.8225238415575165"/>
    <n v="3.8847712228503508"/>
    <n v="1.8421204448803861"/>
    <n v="0.40046096627834482"/>
    <n v="0.21739130434782611"/>
  </r>
  <r>
    <s v="51892-69295"/>
    <x v="2"/>
    <s v="Byron"/>
    <s v="Byron Pringle"/>
    <s v="Pringle"/>
    <n v="4.2599998474121001"/>
    <n v="5"/>
    <n v="4600"/>
    <s v="KC@TB"/>
    <s v="KC"/>
    <s v="TB"/>
    <s v="IR"/>
    <s v="Ankle"/>
    <m/>
    <x v="282"/>
    <s v="Byron Pringle"/>
    <n v="6.4359605911330053"/>
    <n v="3.1992031872509958"/>
    <n v="9.2989323843416365"/>
    <n v="0"/>
    <n v="0"/>
    <n v="0"/>
    <n v="0"/>
    <n v="0"/>
    <n v="0.9"/>
    <n v="10.8"/>
    <n v="12"/>
    <n v="37"/>
    <n v="1.2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12.082544939328438"/>
    <n v="0"/>
    <n v="0"/>
    <n v="30.030158730158725"/>
    <n v="0"/>
    <n v="0"/>
    <n v="0"/>
    <n v="0"/>
    <n v="0"/>
    <n v="0"/>
  </r>
  <r>
    <s v="51892-25267"/>
    <x v="2"/>
    <s v="Mack"/>
    <s v="Mack Hollins"/>
    <s v="Hollins"/>
    <n v="1.92000007629394"/>
    <n v="5"/>
    <n v="4600"/>
    <s v="MIA@NYJ"/>
    <s v="MIA"/>
    <s v="NYJ"/>
    <m/>
    <m/>
    <m/>
    <x v="283"/>
    <s v="Mack Hollins"/>
    <n v="7.8130081300813012"/>
    <n v="3.8122866894197953"/>
    <n v="10.717472118959108"/>
    <n v="0"/>
    <n v="0"/>
    <n v="0"/>
    <n v="0"/>
    <n v="0.4"/>
    <n v="0.3"/>
    <n v="2.1"/>
    <n v="7"/>
    <n v="11"/>
    <n v="0.7"/>
    <n v="0"/>
    <n v="0"/>
    <n v="0"/>
    <n v="0"/>
    <n v="30.064007812499998"/>
    <n v="24.735992187499999"/>
    <n v="1"/>
    <n v="0"/>
    <n v="0"/>
    <n v="0"/>
    <n v="0"/>
    <n v="0.4"/>
    <n v="22.250793650793646"/>
    <n v="0.54045726699600527"/>
    <n v="0.3"/>
    <n v="0.4053429502470039"/>
    <n v="5.8970702945838056"/>
    <n v="2.390335871020568"/>
    <n v="0"/>
    <n v="13.332142857142859"/>
    <n v="0"/>
    <n v="0"/>
    <n v="0"/>
    <n v="0.38903358710205682"/>
    <n v="8.4572518935229754E-2"/>
    <n v="8.6956521739130446E-2"/>
  </r>
  <r>
    <s v="51892-58041"/>
    <x v="0"/>
    <s v="Mike"/>
    <s v="Mike Boone"/>
    <s v="Boone"/>
    <n v="0.96666669845580999"/>
    <n v="3"/>
    <n v="4600"/>
    <s v="CAR@MIN"/>
    <s v="MIN"/>
    <s v="CAR"/>
    <m/>
    <m/>
    <m/>
    <x v="284"/>
    <s v="Mike Boone"/>
    <n v="6.666666666666667"/>
    <n v="4.6223021582733814"/>
    <n v="9.8181818181818183"/>
    <n v="0"/>
    <n v="0"/>
    <n v="0"/>
    <n v="0"/>
    <n v="0.1"/>
    <n v="0.1"/>
    <n v="0.6"/>
    <n v="6"/>
    <n v="6"/>
    <n v="0.6"/>
    <n v="0.3"/>
    <n v="1.8"/>
    <s v="6.0"/>
    <n v="0"/>
    <n v="25.568405048076922"/>
    <n v="30.231594951923075"/>
    <n v="1"/>
    <n v="0"/>
    <n v="0"/>
    <n v="0"/>
    <n v="0"/>
    <n v="0.1"/>
    <n v="16.733333333333331"/>
    <n v="0.15279923335504142"/>
    <n v="0.1"/>
    <n v="0.15279923335504142"/>
    <n v="6.2918321573461444"/>
    <n v="0.96138713004108722"/>
    <n v="0.3"/>
    <n v="31.633333333333333"/>
    <n v="0.28670637994447595"/>
    <n v="6.4969400760504339"/>
    <n v="1.8627141699206082"/>
    <n v="0.33241012999616953"/>
    <n v="7.2263071738297727E-2"/>
    <n v="2.1739130434782612E-2"/>
  </r>
  <r>
    <s v="51892-70383"/>
    <x v="0"/>
    <s v="Darrynton"/>
    <s v="Darrynton Evans"/>
    <s v="Evans"/>
    <n v="1.04999995231628"/>
    <n v="2"/>
    <n v="4600"/>
    <s v="TEN@IND"/>
    <s v="TEN"/>
    <s v="IND"/>
    <s v="IR"/>
    <s v="Hamstring"/>
    <m/>
    <x v="285"/>
    <s v="Darrynton Evans"/>
    <n v="6.4475308641975309"/>
    <n v="3.5396825396825395"/>
    <n v="10.190243902439024"/>
    <n v="0"/>
    <n v="0"/>
    <n v="0"/>
    <n v="0"/>
    <n v="0"/>
    <n v="0"/>
    <n v="0"/>
    <n v="0"/>
    <n v="0"/>
    <n v="0"/>
    <n v="2.5"/>
    <n v="10.5"/>
    <s v="4.2"/>
    <n v="0"/>
    <n v="33.909801916932906"/>
    <n v="29.890198083067091"/>
    <n v="0"/>
    <n v="0"/>
    <n v="0"/>
    <n v="0"/>
    <n v="0"/>
    <n v="0"/>
    <n v="31.533333333333324"/>
    <n v="0"/>
    <n v="0"/>
    <n v="0"/>
    <n v="0"/>
    <n v="0"/>
    <n v="0"/>
    <n v="34"/>
    <n v="0"/>
    <n v="3.4826744753538312"/>
    <n v="0"/>
    <n v="0"/>
    <n v="0"/>
    <n v="0"/>
  </r>
  <r>
    <s v="51892-70422"/>
    <x v="2"/>
    <s v="Kalif"/>
    <s v="Kalif Raymond"/>
    <s v="Raymond"/>
    <n v="2.5444444020589101"/>
    <n v="9"/>
    <n v="4600"/>
    <s v="TEN@IND"/>
    <s v="TEN"/>
    <s v="IND"/>
    <m/>
    <m/>
    <m/>
    <x v="286"/>
    <s v="Kalif Raymond"/>
    <n v="6.4475308641975309"/>
    <n v="3.5396825396825395"/>
    <n v="10.190243902439024"/>
    <n v="0"/>
    <n v="0"/>
    <n v="0"/>
    <n v="0"/>
    <n v="1.2"/>
    <n v="0.9"/>
    <n v="18.7"/>
    <n v="20.8"/>
    <n v="61"/>
    <n v="2.08"/>
    <n v="0.1"/>
    <n v="-0.3"/>
    <s v="-3.0"/>
    <n v="0"/>
    <n v="33.909801916932906"/>
    <n v="29.890198083067091"/>
    <n v="1"/>
    <n v="0"/>
    <n v="0"/>
    <n v="0"/>
    <n v="0"/>
    <n v="1.2"/>
    <n v="31.533333333333324"/>
    <n v="1.2904364365851848"/>
    <n v="0.9"/>
    <n v="0.96782732743888866"/>
    <n v="22.93314997758576"/>
    <n v="22.195329252562036"/>
    <n v="0.1"/>
    <n v="34"/>
    <n v="8.7912347303138502E-2"/>
    <n v="-2.4876246252527365"/>
    <n v="-0.21869292001505833"/>
    <n v="2.6476636332546981"/>
    <n v="0.57557905070754312"/>
    <n v="0.2608695652173913"/>
  </r>
  <r>
    <s v="51892-64389"/>
    <x v="2"/>
    <s v="Nick"/>
    <s v="Nick Westbrook-Ikhine"/>
    <s v="Westbrook-Ikhine"/>
    <n v="0.88000001907348602"/>
    <n v="5"/>
    <n v="4600"/>
    <s v="TEN@IND"/>
    <s v="TEN"/>
    <s v="IND"/>
    <m/>
    <m/>
    <m/>
    <x v="287"/>
    <s v="Nick Westbrook-Ikhine"/>
    <n v="6.4475308641975309"/>
    <n v="3.5396825396825395"/>
    <n v="10.190243902439024"/>
    <n v="0"/>
    <n v="0"/>
    <n v="0"/>
    <n v="0"/>
    <n v="0.55555555555555558"/>
    <n v="0.22222222222222221"/>
    <n v="1.5555555555555556"/>
    <n v="7"/>
    <n v="7"/>
    <n v="0.77777777777777779"/>
    <n v="0"/>
    <n v="0"/>
    <n v="0"/>
    <n v="0"/>
    <n v="33.909801916932906"/>
    <n v="29.890198083067091"/>
    <n v="1"/>
    <n v="0"/>
    <n v="0"/>
    <n v="0"/>
    <n v="0"/>
    <n v="0.55555555555555558"/>
    <n v="31.533333333333324"/>
    <n v="0.59742427619684491"/>
    <n v="0.22222222222222221"/>
    <n v="0.23896971047873794"/>
    <n v="7.6907360162706997"/>
    <n v="1.8378529591766115"/>
    <n v="0"/>
    <n v="34"/>
    <n v="0"/>
    <n v="0"/>
    <n v="0"/>
    <n v="0.29489640702877229"/>
    <n v="6.4107914571472246E-2"/>
    <n v="0.12077294685990339"/>
  </r>
  <r>
    <s v="51892-14237"/>
    <x v="3"/>
    <s v="Kyle"/>
    <s v="Kyle Rudolph"/>
    <s v="Rudolph"/>
    <n v="4.1099998474120998"/>
    <n v="10"/>
    <n v="4600"/>
    <s v="CAR@MIN"/>
    <s v="MIN"/>
    <s v="CAR"/>
    <m/>
    <m/>
    <m/>
    <x v="288"/>
    <s v="Kyle Rudolph"/>
    <n v="6.666666666666667"/>
    <n v="4.6223021582733814"/>
    <n v="9.8181818181818183"/>
    <n v="0"/>
    <n v="0"/>
    <n v="0"/>
    <n v="0"/>
    <n v="2.7"/>
    <n v="2.1"/>
    <n v="26.6"/>
    <n v="12.7"/>
    <n v="22"/>
    <n v="1.27"/>
    <n v="0"/>
    <n v="0"/>
    <n v="0"/>
    <n v="0"/>
    <n v="25.568405048076922"/>
    <n v="30.231594951923075"/>
    <n v="1"/>
    <n v="0"/>
    <n v="0"/>
    <n v="0"/>
    <n v="0"/>
    <n v="2.7"/>
    <n v="16.733333333333331"/>
    <n v="4.1255793005861179"/>
    <n v="2.1"/>
    <n v="3.2087839004558694"/>
    <n v="12.975654601345472"/>
    <n v="41.636071582673473"/>
    <n v="0"/>
    <n v="31.633333333333333"/>
    <n v="0"/>
    <n v="0"/>
    <n v="0"/>
    <n v="5.2136071582673473"/>
    <n v="1.1333928604929018"/>
    <n v="0.58695652173913049"/>
  </r>
  <r>
    <s v="51892-55224"/>
    <x v="0"/>
    <s v="Reggie"/>
    <s v="Reggie Bonnafon"/>
    <s v="Bonnafon"/>
    <n v="3.9249999523162802"/>
    <n v="4"/>
    <n v="4600"/>
    <s v="CAR@MIN"/>
    <s v="CAR"/>
    <s v="MIN"/>
    <s v="IR"/>
    <s v="Ankle"/>
    <m/>
    <x v="289"/>
    <s v="Reggie Bonnafon"/>
    <n v="7.2416666666666663"/>
    <n v="4.299295774647887"/>
    <n v="10.862500000000001"/>
    <n v="0"/>
    <n v="0"/>
    <n v="0"/>
    <n v="0"/>
    <n v="0"/>
    <n v="1"/>
    <n v="9"/>
    <n v="9"/>
    <n v="15"/>
    <n v="4.5"/>
    <n v="6"/>
    <n v="34.5"/>
    <s v="5.8"/>
    <n v="0"/>
    <n v="34.422925394525308"/>
    <n v="22.277074605474699"/>
    <n v="0"/>
    <n v="0"/>
    <n v="0"/>
    <n v="0"/>
    <n v="0"/>
    <n v="0"/>
    <n v="30.613131313131316"/>
    <n v="0"/>
    <n v="0"/>
    <n v="0"/>
    <n v="9.8880891637766126"/>
    <n v="0"/>
    <n v="0"/>
    <n v="22.993939393939396"/>
    <n v="0"/>
    <n v="5.8415028973253866"/>
    <n v="0"/>
    <n v="0"/>
    <n v="0"/>
    <n v="0"/>
  </r>
  <r>
    <s v="51892-64496"/>
    <x v="2"/>
    <s v="Olamide"/>
    <s v="Olamide Zaccheaus"/>
    <s v="Zaccheaus"/>
    <n v="4.6444443596733898"/>
    <n v="9"/>
    <n v="4600"/>
    <s v="LV@ATL"/>
    <s v="ATL"/>
    <s v="LV"/>
    <m/>
    <m/>
    <m/>
    <x v="290"/>
    <s v="Olamide Zaccheaus"/>
    <n v="7.162303664921466"/>
    <n v="4.4000000000000004"/>
    <n v="11.305785123966942"/>
    <n v="0"/>
    <n v="0"/>
    <n v="0"/>
    <n v="0"/>
    <n v="2.9"/>
    <n v="1.9"/>
    <n v="26.3"/>
    <n v="13.8"/>
    <n v="51"/>
    <n v="1.3800000000000001"/>
    <n v="0.1"/>
    <n v="0"/>
    <s v="0.0"/>
    <n v="0"/>
    <n v="43.361062500000003"/>
    <n v="22.938937499999998"/>
    <n v="1"/>
    <n v="0"/>
    <n v="0"/>
    <n v="0"/>
    <n v="0"/>
    <n v="2.9"/>
    <n v="30.50555555555556"/>
    <n v="4.1221042842833722"/>
    <n v="1.9"/>
    <n v="2.7006890138408299"/>
    <n v="13.150344359069106"/>
    <n v="35.514990538761666"/>
    <n v="0.1"/>
    <n v="11.191666666666666"/>
    <n v="0.20496444527177962"/>
    <n v="0"/>
    <n v="0"/>
    <n v="4.5014990538761666"/>
    <n v="0.97858675084264501"/>
    <n v="0.63043478260869568"/>
  </r>
  <r>
    <s v="51892-63494"/>
    <x v="2"/>
    <s v="Kemah"/>
    <s v="Kemah Siverand"/>
    <s v="Siverand"/>
    <n v="0"/>
    <n v="1"/>
    <n v="4500"/>
    <s v="LV@ATL"/>
    <s v="LV"/>
    <s v="ATL"/>
    <m/>
    <m/>
    <m/>
    <x v="291"/>
    <s v="Kemah Siverand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54280"/>
    <x v="2"/>
    <s v="Duke"/>
    <s v="Duke Williams"/>
    <s v="Williams"/>
    <n v="7.1500000953674299"/>
    <n v="4"/>
    <n v="4500"/>
    <s v="LAC@BUF"/>
    <s v="BUF"/>
    <s v="LAC"/>
    <m/>
    <m/>
    <m/>
    <x v="292"/>
    <s v="Duke Williams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92168"/>
    <x v="2"/>
    <s v="Damion"/>
    <s v="Damion Willis"/>
    <s v="Willis"/>
    <n v="0"/>
    <n v="1"/>
    <n v="4500"/>
    <s v="NYG@CIN"/>
    <s v="CIN"/>
    <s v="NYG"/>
    <m/>
    <m/>
    <m/>
    <x v="293"/>
    <s v="Damion Willis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24589"/>
    <x v="2"/>
    <s v="Jaron"/>
    <s v="Jaron Brown"/>
    <s v="Brown"/>
    <n v="0"/>
    <n v="2"/>
    <n v="4500"/>
    <s v="ARI@NE"/>
    <s v="ARI"/>
    <s v="NE"/>
    <m/>
    <m/>
    <m/>
    <x v="294"/>
    <s v="Jaron Brow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41997"/>
    <x v="2"/>
    <s v="River"/>
    <s v="River Cracraft"/>
    <s v="Cracraft"/>
    <n v="1.1499999761581401"/>
    <n v="2"/>
    <n v="4500"/>
    <s v="SF@LAR"/>
    <s v="SF"/>
    <s v="LAR"/>
    <m/>
    <m/>
    <m/>
    <x v="295"/>
    <s v="River Cracraft"/>
    <n v="5.5567867036011078"/>
    <n v="3.9353448275862069"/>
    <n v="8.8370044052863435"/>
    <n v="0"/>
    <n v="0"/>
    <n v="0"/>
    <n v="0"/>
    <n v="1.6666666666666667"/>
    <n v="0.66666666666666663"/>
    <n v="4.333333333333333"/>
    <n v="6.5"/>
    <n v="8"/>
    <n v="2.1666666666666665"/>
    <n v="0"/>
    <n v="0"/>
    <n v="0"/>
    <n v="0"/>
    <n v="38.59375609756097"/>
    <n v="25.406243902439027"/>
    <n v="1"/>
    <n v="0"/>
    <n v="0"/>
    <n v="0"/>
    <n v="0"/>
    <n v="1.6666666666666667"/>
    <n v="33.433333333333337"/>
    <n v="1.9239160567079248"/>
    <n v="0.66666666666666663"/>
    <n v="0.76956642268316988"/>
    <n v="6.2526206247474754"/>
    <n v="4.8118068865819215"/>
    <n v="0"/>
    <n v="30.416666666666668"/>
    <n v="0"/>
    <n v="0"/>
    <n v="0"/>
    <n v="0.81451402199152545"/>
    <n v="0.18100311599811678"/>
    <n v="0.37037037037037041"/>
  </r>
  <r>
    <s v="51892-72718"/>
    <x v="0"/>
    <s v="Benny"/>
    <s v="Benny LeMay"/>
    <s v="LeMay"/>
    <n v="0"/>
    <n v="1"/>
    <n v="4500"/>
    <s v="CLE@JAC"/>
    <s v="CLE"/>
    <s v="JAC"/>
    <m/>
    <m/>
    <m/>
    <x v="296"/>
    <s v="Benny LeMay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5559"/>
    <x v="0"/>
    <s v="Bobby"/>
    <s v="Bobby Holly"/>
    <s v="Holly"/>
    <n v="0"/>
    <n v="1"/>
    <n v="4500"/>
    <s v="LAC@BUF"/>
    <s v="LAC"/>
    <s v="BUF"/>
    <m/>
    <m/>
    <m/>
    <x v="297"/>
    <s v="Bobby Holly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27671"/>
    <x v="2"/>
    <s v="Jake"/>
    <s v="Jake Kumerow"/>
    <s v="Kumerow"/>
    <n v="3.08181832053444"/>
    <n v="11"/>
    <n v="4500"/>
    <s v="LAC@BUF"/>
    <s v="BUF"/>
    <s v="LAC"/>
    <m/>
    <m/>
    <m/>
    <x v="298"/>
    <s v="Jake Kumerow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57403"/>
    <x v="2"/>
    <s v="Courtland"/>
    <s v="Courtland Sutton"/>
    <s v="Sutton"/>
    <n v="4.0500001907348597"/>
    <n v="2"/>
    <n v="4500"/>
    <s v="NO@DEN"/>
    <s v="DEN"/>
    <s v="NO"/>
    <s v="IR"/>
    <s v="Knee - acl + mcl"/>
    <m/>
    <x v="299"/>
    <s v="Courtland Sutton"/>
    <n v="6.4378531073446323"/>
    <n v="3.3468468468468466"/>
    <n v="10.128888888888889"/>
    <n v="0"/>
    <n v="0"/>
    <n v="0"/>
    <n v="0"/>
    <n v="0"/>
    <n v="3"/>
    <n v="66"/>
    <n v="22"/>
    <n v="45"/>
    <n v="22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22.1513323887688"/>
    <n v="0"/>
    <n v="0"/>
    <n v="26.684126984126983"/>
    <n v="0"/>
    <n v="0"/>
    <n v="0"/>
    <n v="0"/>
    <n v="0"/>
    <n v="0"/>
  </r>
  <r>
    <s v="51892-63550"/>
    <x v="2"/>
    <s v="Isaiah"/>
    <s v="Isaiah Zuber"/>
    <s v="Zuber"/>
    <n v="1.5"/>
    <n v="4"/>
    <n v="4500"/>
    <s v="ARI@NE"/>
    <s v="NE"/>
    <s v="ARI"/>
    <m/>
    <m/>
    <m/>
    <x v="300"/>
    <s v="Isaiah Zuber"/>
    <n v="6.4456233421750664"/>
    <n v="4.6356877323420074"/>
    <n v="9.8380566801619427"/>
    <n v="0"/>
    <n v="0"/>
    <n v="0"/>
    <n v="0"/>
    <n v="0.5"/>
    <n v="0.5"/>
    <n v="7.25"/>
    <n v="14.5"/>
    <n v="16"/>
    <n v="3.625"/>
    <n v="0.5"/>
    <n v="5.25"/>
    <s v="10.5"/>
    <n v="0"/>
    <n v="30.374963132022465"/>
    <n v="33.825036867977538"/>
    <n v="1"/>
    <n v="0"/>
    <n v="0"/>
    <n v="0"/>
    <n v="0"/>
    <n v="0.5"/>
    <n v="32.327777777777776"/>
    <n v="0.46979664579515756"/>
    <n v="0.5"/>
    <n v="0.46979664579515756"/>
    <n v="14.50143119862623"/>
    <n v="6.8127237363438544"/>
    <n v="0.5"/>
    <n v="40.982936507936508"/>
    <n v="0.4126721966522236"/>
    <n v="11.402570117620165"/>
    <n v="4.7055236579193167"/>
    <n v="1.401824739426317"/>
    <n v="0.3115166087614038"/>
    <n v="0.1111111111111111"/>
  </r>
  <r>
    <s v="51892-63554"/>
    <x v="2"/>
    <s v="Dalton"/>
    <s v="Dalton Schoen"/>
    <s v="Schoen"/>
    <n v="0"/>
    <n v="1"/>
    <n v="4500"/>
    <s v="LAC@BUF"/>
    <s v="LAC"/>
    <s v="BUF"/>
    <m/>
    <m/>
    <m/>
    <x v="301"/>
    <s v="Dalton Schoen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14406"/>
    <x v="0"/>
    <s v="Bruce"/>
    <s v="Bruce Miller"/>
    <s v="Miller"/>
    <n v="0.17499999701976701"/>
    <n v="4"/>
    <n v="4500"/>
    <s v="CLE@JAC"/>
    <s v="JAC"/>
    <s v="CLE"/>
    <m/>
    <m/>
    <m/>
    <x v="302"/>
    <s v="Bruce Miller"/>
    <n v="6.6106666666666669"/>
    <n v="4.0076335877862599"/>
    <n v="9.995967741935484"/>
    <n v="0"/>
    <n v="0"/>
    <n v="0"/>
    <n v="0"/>
    <n v="0.2857142857142857"/>
    <n v="0.14285714285714285"/>
    <n v="0.2857142857142857"/>
    <n v="2"/>
    <n v="2"/>
    <n v="0.2857142857142857"/>
    <n v="0"/>
    <n v="0"/>
    <n v="0"/>
    <n v="0"/>
    <n v="41.382726041666672"/>
    <n v="16.817273958333331"/>
    <n v="1"/>
    <n v="0"/>
    <n v="0"/>
    <n v="0"/>
    <n v="0"/>
    <n v="0.2857142857142857"/>
    <n v="25.349603174603171"/>
    <n v="0.46642292309137312"/>
    <n v="0.14285714285714285"/>
    <n v="0.23321146154568656"/>
    <n v="1.9428880083807976"/>
    <n v="0.45310375205407394"/>
    <n v="0"/>
    <n v="18.675000000000001"/>
    <n v="0"/>
    <n v="0"/>
    <n v="0"/>
    <n v="0.11673894663397882"/>
    <n v="2.5941988140884182E-2"/>
    <n v="6.3492063492063489E-2"/>
  </r>
  <r>
    <s v="51892-62535"/>
    <x v="2"/>
    <s v="Tyrell"/>
    <s v="Tyrell Williams"/>
    <s v="Williams"/>
    <n v="9.3923075749323903"/>
    <n v="13"/>
    <n v="4500"/>
    <s v="LV@ATL"/>
    <s v="LV"/>
    <s v="ATL"/>
    <s v="IR"/>
    <s v="Shoulder - labrum"/>
    <m/>
    <x v="303"/>
    <s v="Tyrell Williams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0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64588"/>
    <x v="2"/>
    <s v="DaMarkus"/>
    <s v="DaMarkus Lodge"/>
    <s v="Lodge"/>
    <n v="0"/>
    <n v="1"/>
    <n v="4500"/>
    <s v="NYG@CIN"/>
    <s v="CIN"/>
    <s v="NYG"/>
    <m/>
    <m/>
    <m/>
    <x v="304"/>
    <s v="DaMarkus Lodge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41042"/>
    <x v="2"/>
    <s v="Marcell"/>
    <s v="Marcell Ateman"/>
    <s v="Ateman"/>
    <n v="3.0250000953674299"/>
    <n v="4"/>
    <n v="4500"/>
    <s v="LV@ATL"/>
    <s v="LV"/>
    <s v="ATL"/>
    <m/>
    <m/>
    <m/>
    <x v="305"/>
    <s v="Marcell Ateman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87122"/>
    <x v="2"/>
    <s v="Lynn"/>
    <s v="Lynn Bowden Jr."/>
    <s v="Bowden Jr."/>
    <n v="0.32499998807907099"/>
    <n v="4"/>
    <n v="4500"/>
    <s v="MIA@NYJ"/>
    <s v="MIA"/>
    <s v="NYJ"/>
    <m/>
    <m/>
    <m/>
    <x v="306"/>
    <s v="Lynn Bowden Jr."/>
    <n v="7.8130081300813012"/>
    <n v="3.8122866894197953"/>
    <n v="10.717472118959108"/>
    <n v="0"/>
    <n v="0"/>
    <n v="0"/>
    <n v="0"/>
    <n v="0.25"/>
    <n v="0.25"/>
    <n v="-0.25"/>
    <n v="-1"/>
    <n v="-1"/>
    <n v="-0.25"/>
    <n v="1"/>
    <n v="2.25"/>
    <s v="2.3"/>
    <n v="0"/>
    <n v="30.064007812499998"/>
    <n v="24.735992187499999"/>
    <n v="1"/>
    <n v="0"/>
    <n v="0"/>
    <n v="0"/>
    <n v="0"/>
    <n v="0.25"/>
    <n v="22.250793650793646"/>
    <n v="0.33778579187250324"/>
    <n v="0.25"/>
    <n v="0.33778579187250324"/>
    <n v="-1.0217050867201158"/>
    <n v="-0.34511746177791891"/>
    <n v="1"/>
    <n v="13.332142857142859"/>
    <n v="1.8553650716581833"/>
    <n v="2.0540578355878254"/>
    <n v="3.8110271633154587"/>
    <n v="0.47159097015375395"/>
    <n v="0.10479799336750088"/>
    <n v="5.5555555555555552E-2"/>
  </r>
  <r>
    <s v="51892-68694"/>
    <x v="0"/>
    <s v="Antonio"/>
    <s v="Antonio Williams"/>
    <s v="Williams"/>
    <n v="0"/>
    <n v="0"/>
    <n v="4500"/>
    <s v="LAC@BUF"/>
    <s v="BUF"/>
    <s v="LAC"/>
    <m/>
    <m/>
    <m/>
    <x v="307"/>
    <s v="Antonio Williams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57432"/>
    <x v="2"/>
    <s v="Cameron"/>
    <s v="Cameron Batson"/>
    <s v="Batson"/>
    <n v="2.5799999237060498"/>
    <n v="5"/>
    <n v="4500"/>
    <s v="TEN@IND"/>
    <s v="TEN"/>
    <s v="IND"/>
    <m/>
    <m/>
    <m/>
    <x v="308"/>
    <s v="Cameron Batson"/>
    <n v="6.4475308641975309"/>
    <n v="3.5396825396825395"/>
    <n v="10.190243902439024"/>
    <n v="0"/>
    <n v="0"/>
    <n v="0"/>
    <n v="0"/>
    <n v="1.3333333333333333"/>
    <n v="1.3333333333333333"/>
    <n v="12.333333333333334"/>
    <n v="9.3000000000000007"/>
    <n v="18"/>
    <n v="1.55"/>
    <n v="0.33333333333333331"/>
    <n v="2.5"/>
    <s v="7.5"/>
    <n v="0"/>
    <n v="33.909801916932906"/>
    <n v="29.890198083067091"/>
    <n v="1"/>
    <n v="0"/>
    <n v="0"/>
    <n v="0"/>
    <n v="0"/>
    <n v="1.3333333333333333"/>
    <n v="31.533333333333324"/>
    <n v="1.4338182628724276"/>
    <n v="1.3333333333333333"/>
    <n v="1.4338182628724276"/>
    <n v="9.1379218156670365"/>
    <n v="13.102119184003771"/>
    <n v="0.33333333333333331"/>
    <n v="34"/>
    <n v="0.29304115767712835"/>
    <n v="6.2190615631318416"/>
    <n v="1.8224410001254863"/>
    <n v="2.1591226850795922"/>
    <n v="0.47980504112879824"/>
    <n v="0.29629629629629628"/>
  </r>
  <r>
    <s v="51892-63576"/>
    <x v="2"/>
    <s v="Kirk"/>
    <s v="Kirk Merritt"/>
    <s v="Merritt"/>
    <n v="0"/>
    <n v="1"/>
    <n v="4500"/>
    <s v="MIA@NYJ"/>
    <s v="MIA"/>
    <s v="NYJ"/>
    <m/>
    <m/>
    <m/>
    <x v="309"/>
    <s v="Kirk Merritt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70749"/>
    <x v="2"/>
    <s v="Ryan"/>
    <s v="Ryan Becker"/>
    <s v="Becker"/>
    <n v="0"/>
    <n v="2"/>
    <n v="4500"/>
    <s v="ARI@NE"/>
    <s v="ARI"/>
    <s v="NE"/>
    <m/>
    <m/>
    <m/>
    <x v="310"/>
    <s v="Ryan Becker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63582"/>
    <x v="0"/>
    <s v="Aca'Cedric"/>
    <s v="Aca'Cedric Ware"/>
    <s v="Ware"/>
    <n v="0"/>
    <n v="0"/>
    <n v="4500"/>
    <s v="KC@TB"/>
    <s v="TB"/>
    <s v="KC"/>
    <m/>
    <m/>
    <m/>
    <x v="311"/>
    <s v="Aca'Cedric Ware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79972"/>
    <x v="2"/>
    <s v="Chad"/>
    <s v="Chad Williams"/>
    <s v="Williams"/>
    <n v="0"/>
    <n v="1"/>
    <n v="4500"/>
    <s v="KC@TB"/>
    <s v="KC"/>
    <s v="TB"/>
    <m/>
    <m/>
    <m/>
    <x v="312"/>
    <s v="Chad Williams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71783"/>
    <x v="2"/>
    <s v="Sean"/>
    <s v="Sean Riley"/>
    <s v="Riley"/>
    <n v="0"/>
    <n v="1"/>
    <n v="4500"/>
    <s v="ARI@NE"/>
    <s v="NE"/>
    <s v="ARI"/>
    <m/>
    <m/>
    <m/>
    <x v="313"/>
    <s v="Sean Riley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61555"/>
    <x v="2"/>
    <s v="David"/>
    <s v="David Sills"/>
    <s v="Sills"/>
    <n v="0"/>
    <n v="1"/>
    <n v="4500"/>
    <s v="NYG@CIN"/>
    <s v="NYG"/>
    <s v="CIN"/>
    <s v="IR"/>
    <s v="Foot"/>
    <m/>
    <x v="314"/>
    <s v="David Sills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3603"/>
    <x v="2"/>
    <s v="Jared"/>
    <s v="Jared Pinkney"/>
    <s v="Pinkney"/>
    <n v="0"/>
    <n v="1"/>
    <n v="4500"/>
    <s v="LV@ATL"/>
    <s v="ATL"/>
    <s v="LV"/>
    <m/>
    <m/>
    <m/>
    <x v="315"/>
    <s v="Jared Pinkney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64627"/>
    <x v="2"/>
    <s v="Scotty"/>
    <s v="Scotty Washington"/>
    <s v="Washington"/>
    <n v="0"/>
    <n v="1"/>
    <n v="4500"/>
    <s v="NYG@CIN"/>
    <s v="CIN"/>
    <s v="NYG"/>
    <m/>
    <m/>
    <m/>
    <x v="316"/>
    <s v="Scotty Washingto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52345"/>
    <x v="2"/>
    <s v="Brandon"/>
    <s v="Brandon Powell"/>
    <s v="Powell"/>
    <n v="1.3199999809265099"/>
    <n v="10"/>
    <n v="4500"/>
    <s v="LV@ATL"/>
    <s v="ATL"/>
    <s v="LV"/>
    <m/>
    <m/>
    <m/>
    <x v="317"/>
    <s v="Brandon Powell"/>
    <n v="7.162303664921466"/>
    <n v="4.4000000000000004"/>
    <n v="11.305785123966942"/>
    <n v="0"/>
    <n v="0"/>
    <n v="0"/>
    <n v="0"/>
    <n v="0.8"/>
    <n v="0.5"/>
    <n v="4"/>
    <n v="8"/>
    <n v="13"/>
    <n v="0.8"/>
    <n v="0.2"/>
    <n v="0.7"/>
    <s v="3.5"/>
    <n v="0"/>
    <n v="43.361062500000003"/>
    <n v="22.938937499999998"/>
    <n v="1"/>
    <n v="0"/>
    <n v="0"/>
    <n v="0"/>
    <n v="0"/>
    <n v="0.8"/>
    <n v="30.50555555555556"/>
    <n v="1.1371322163540338"/>
    <n v="0.5"/>
    <n v="0.71070763522127112"/>
    <n v="7.6955330766122776"/>
    <n v="5.4692741146461845"/>
    <n v="0.2"/>
    <n v="11.191666666666666"/>
    <n v="0.40992889054355924"/>
    <n v="3.6076134699853593"/>
    <n v="1.4788649872610984"/>
    <n v="0.94481391019072825"/>
    <n v="0.20995864670905073"/>
    <n v="0.17777777777777778"/>
  </r>
  <r>
    <s v="51892-88186"/>
    <x v="2"/>
    <s v="JoJo"/>
    <s v="JoJo Ward"/>
    <s v="Ward"/>
    <n v="0"/>
    <n v="2"/>
    <n v="4500"/>
    <s v="ARI@NE"/>
    <s v="ARI"/>
    <s v="NE"/>
    <m/>
    <m/>
    <m/>
    <x v="318"/>
    <s v="JoJo Ward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04577"/>
    <x v="2"/>
    <s v="Gunner"/>
    <s v="Gunner Olszewski"/>
    <s v="Olszewski"/>
    <n v="0.69999996821085597"/>
    <n v="6"/>
    <n v="4500"/>
    <s v="ARI@NE"/>
    <s v="NE"/>
    <s v="ARI"/>
    <m/>
    <m/>
    <m/>
    <x v="319"/>
    <s v="Gunner Olszewski"/>
    <n v="6.4456233421750664"/>
    <n v="4.6356877323420074"/>
    <n v="9.8380566801619427"/>
    <n v="0"/>
    <n v="0"/>
    <n v="0"/>
    <n v="0"/>
    <n v="0.2857142857142857"/>
    <n v="0.2857142857142857"/>
    <n v="1.4285714285714286"/>
    <n v="5"/>
    <n v="11"/>
    <n v="0.7142857142857143"/>
    <n v="0.5714285714285714"/>
    <n v="3.1428571428571428"/>
    <s v="5.5"/>
    <n v="0"/>
    <n v="30.374963132022465"/>
    <n v="33.825036867977538"/>
    <n v="1"/>
    <n v="0"/>
    <n v="0"/>
    <n v="0"/>
    <n v="0"/>
    <n v="0.2857142857142857"/>
    <n v="32.327777777777776"/>
    <n v="0.26845522616866146"/>
    <n v="0.2857142857142857"/>
    <n v="0.26845522616866146"/>
    <n v="5.0343937247201822"/>
    <n v="1.3515093059918466"/>
    <n v="0.5714285714285714"/>
    <n v="40.982936507936508"/>
    <n v="0.47162536760254126"/>
    <n v="5.9727748235153246"/>
    <n v="2.8169121217476185"/>
    <n v="0.55969928563108939"/>
    <n v="0.12437761902913097"/>
    <n v="6.3492063492063489E-2"/>
  </r>
  <r>
    <s v="51892-64641"/>
    <x v="2"/>
    <s v="Darrell"/>
    <s v="Darrell Stewart"/>
    <s v="Stewart"/>
    <n v="0"/>
    <n v="2"/>
    <n v="4500"/>
    <s v="CAR@MIN"/>
    <s v="CAR"/>
    <s v="MIN"/>
    <m/>
    <m/>
    <m/>
    <x v="320"/>
    <s v="Darrell Stewart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61570"/>
    <x v="0"/>
    <s v="Chandler"/>
    <s v="Chandler Cox"/>
    <s v="Cox"/>
    <n v="0.63333332538604703"/>
    <n v="3"/>
    <n v="4500"/>
    <s v="MIA@NYJ"/>
    <s v="MIA"/>
    <s v="NYJ"/>
    <m/>
    <m/>
    <m/>
    <x v="321"/>
    <s v="Chandler Cox"/>
    <n v="7.8130081300813012"/>
    <n v="3.8122866894197953"/>
    <n v="10.717472118959108"/>
    <n v="0"/>
    <n v="0"/>
    <n v="0"/>
    <n v="0"/>
    <n v="0.2857142857142857"/>
    <n v="0.2857142857142857"/>
    <n v="1.2857142857142858"/>
    <n v="4.5"/>
    <n v="6"/>
    <n v="0.6428571428571429"/>
    <n v="0"/>
    <n v="0"/>
    <n v="0"/>
    <n v="0"/>
    <n v="30.064007812499998"/>
    <n v="24.735992187499999"/>
    <n v="1"/>
    <n v="0"/>
    <n v="0"/>
    <n v="0"/>
    <n v="0"/>
    <n v="0.2857142857142857"/>
    <n v="22.250793650793646"/>
    <n v="0.38604090499714655"/>
    <n v="0.2857142857142857"/>
    <n v="0.38604090499714655"/>
    <n v="4.4215750720969531"/>
    <n v="1.7069088423451313"/>
    <n v="0"/>
    <n v="13.332142857142859"/>
    <n v="0"/>
    <n v="0"/>
    <n v="0"/>
    <n v="0.31354802709165597"/>
    <n v="6.9677339353701323E-2"/>
    <n v="6.3492063492063489E-2"/>
  </r>
  <r>
    <s v="51892-84101"/>
    <x v="2"/>
    <s v="Vyncint"/>
    <s v="Vyncint Smith"/>
    <s v="Smith"/>
    <n v="0.59999998410542799"/>
    <n v="3"/>
    <n v="4500"/>
    <s v="MIA@NYJ"/>
    <s v="NYJ"/>
    <s v="MIA"/>
    <m/>
    <m/>
    <m/>
    <x v="322"/>
    <s v="Vyncint Smith"/>
    <n v="6.8826815642458099"/>
    <n v="4.8447653429602884"/>
    <n v="11"/>
    <n v="0"/>
    <n v="0"/>
    <n v="0"/>
    <n v="0"/>
    <n v="0.25"/>
    <n v="0.25"/>
    <n v="3.25"/>
    <n v="13"/>
    <n v="13"/>
    <n v="3.25"/>
    <n v="0"/>
    <n v="0"/>
    <n v="0"/>
    <n v="0"/>
    <n v="33.084421122994655"/>
    <n v="20.915578877005348"/>
    <n v="1"/>
    <n v="0"/>
    <n v="0"/>
    <n v="0"/>
    <n v="0"/>
    <n v="0.25"/>
    <n v="40.376190476190473"/>
    <n v="0.20485105660540387"/>
    <n v="0.25"/>
    <n v="0.20485105660540387"/>
    <n v="13.001283143595931"/>
    <n v="2.6633265891916533"/>
    <n v="0"/>
    <n v="16.207142857142856"/>
    <n v="0"/>
    <n v="0"/>
    <n v="0"/>
    <n v="0.39133265891916535"/>
    <n v="8.696281309314785E-2"/>
    <n v="5.5555555555555552E-2"/>
  </r>
  <r>
    <s v="51892-83083"/>
    <x v="2"/>
    <s v="Justin"/>
    <s v="Justin Watson"/>
    <s v="Watson"/>
    <n v="3.2249999046325599"/>
    <n v="4"/>
    <n v="4500"/>
    <s v="KC@TB"/>
    <s v="TB"/>
    <s v="KC"/>
    <m/>
    <m/>
    <m/>
    <x v="323"/>
    <s v="Justin Watson"/>
    <n v="6.5368731563421827"/>
    <n v="4.635416666666667"/>
    <n v="10.306976744186047"/>
    <n v="0"/>
    <n v="0"/>
    <n v="0"/>
    <n v="0"/>
    <n v="1.375"/>
    <n v="0.875"/>
    <n v="11.75"/>
    <n v="13.4"/>
    <n v="36"/>
    <n v="1.675"/>
    <n v="0"/>
    <n v="0"/>
    <n v="0"/>
    <n v="0"/>
    <n v="38.560070921985826"/>
    <n v="25.839929078014183"/>
    <n v="1"/>
    <n v="0"/>
    <n v="0"/>
    <n v="0"/>
    <n v="0"/>
    <n v="1.375"/>
    <n v="46.595057720057717"/>
    <n v="1.1378910148856198"/>
    <n v="0.875"/>
    <n v="0.72411246401812168"/>
    <n v="14.774240850944672"/>
    <n v="10.698211946574737"/>
    <n v="0"/>
    <n v="26.242424242424239"/>
    <n v="0"/>
    <n v="0"/>
    <n v="0"/>
    <n v="1.5073211946574738"/>
    <n v="0.33496026547943863"/>
    <n v="0.30555555555555558"/>
  </r>
  <r>
    <s v="51892-61593"/>
    <x v="2"/>
    <s v="Jauan"/>
    <s v="Jauan Jennings"/>
    <s v="Jennings"/>
    <n v="0"/>
    <n v="1"/>
    <n v="4500"/>
    <s v="SF@LAR"/>
    <s v="SF"/>
    <s v="LAR"/>
    <m/>
    <m/>
    <m/>
    <x v="324"/>
    <s v="Jauan Jennings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28827"/>
    <x v="0"/>
    <s v="Dare"/>
    <s v="Dare Ogunbowale"/>
    <s v="Ogunbowale"/>
    <n v="0.2"/>
    <n v="5"/>
    <n v="4500"/>
    <s v="CLE@JAC"/>
    <s v="JAC"/>
    <s v="CLE"/>
    <s v="Q"/>
    <s v="Hand"/>
    <m/>
    <x v="325"/>
    <s v="Dare Ogunbowale"/>
    <n v="6.6106666666666669"/>
    <n v="4.0076335877862599"/>
    <n v="9.995967741935484"/>
    <n v="0"/>
    <n v="0"/>
    <n v="0"/>
    <n v="0"/>
    <n v="0.44444444444444442"/>
    <n v="0.1111111111111111"/>
    <n v="0.55555555555555558"/>
    <n v="5"/>
    <n v="5"/>
    <n v="0.55555555555555558"/>
    <n v="0"/>
    <n v="0"/>
    <n v="0"/>
    <n v="0"/>
    <n v="41.382726041666672"/>
    <n v="16.817273958333331"/>
    <n v="1"/>
    <n v="0"/>
    <n v="0"/>
    <n v="0"/>
    <n v="0"/>
    <n v="0.44444444444444442"/>
    <n v="25.349603174603171"/>
    <n v="0.72554676925324701"/>
    <n v="0.1111111111111111"/>
    <n v="0.18138669231331175"/>
    <n v="5.7711793797568944"/>
    <n v="1.0468151384408932"/>
    <n v="0"/>
    <n v="18.675000000000001"/>
    <n v="0"/>
    <n v="0"/>
    <n v="0"/>
    <n v="0.16023706939964488"/>
    <n v="3.5608237644365527E-2"/>
    <n v="9.8765432098765427E-2"/>
  </r>
  <r>
    <s v="51892-86172"/>
    <x v="2"/>
    <s v="Nick"/>
    <s v="Nick Easley"/>
    <s v="Easley"/>
    <n v="0"/>
    <n v="0"/>
    <n v="4500"/>
    <s v="LAC@BUF"/>
    <s v="BUF"/>
    <s v="LAC"/>
    <m/>
    <m/>
    <m/>
    <x v="326"/>
    <s v="Nick Easley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63646"/>
    <x v="2"/>
    <s v="Lawrence"/>
    <s v="Lawrence Cager"/>
    <s v="Cager"/>
    <n v="1.5"/>
    <n v="3"/>
    <n v="4500"/>
    <s v="MIA@NYJ"/>
    <s v="NYJ"/>
    <s v="MIA"/>
    <m/>
    <m/>
    <m/>
    <x v="327"/>
    <s v="Lawrence Cager"/>
    <n v="6.8826815642458099"/>
    <n v="4.8447653429602884"/>
    <n v="11"/>
    <n v="0"/>
    <n v="0"/>
    <n v="0"/>
    <n v="0"/>
    <n v="3"/>
    <n v="1"/>
    <n v="17.5"/>
    <n v="17.5"/>
    <n v="19"/>
    <n v="8.75"/>
    <n v="0"/>
    <n v="0"/>
    <n v="0"/>
    <n v="0"/>
    <n v="33.084421122994655"/>
    <n v="20.915578877005348"/>
    <n v="1"/>
    <n v="0"/>
    <n v="0"/>
    <n v="0"/>
    <n v="0"/>
    <n v="3"/>
    <n v="40.376190476190473"/>
    <n v="2.4582126792648467"/>
    <n v="1"/>
    <n v="0.81940422642161548"/>
    <n v="18.351177125592926"/>
    <n v="15.037032096522516"/>
    <n v="0"/>
    <n v="16.207142857142856"/>
    <n v="0"/>
    <n v="0"/>
    <n v="0"/>
    <n v="2.0037032096522518"/>
    <n v="0.44526737992272264"/>
    <n v="0.66666666666666663"/>
  </r>
  <r>
    <s v="51892-25760"/>
    <x v="2"/>
    <s v="Allen"/>
    <s v="Allen Hurns"/>
    <s v="Hurns"/>
    <n v="0"/>
    <n v="1"/>
    <n v="4500"/>
    <s v="MIA@NYJ"/>
    <s v="MIA"/>
    <s v="NYJ"/>
    <s v="IR"/>
    <s v="Opt out"/>
    <m/>
    <x v="328"/>
    <s v="Allen Hurns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1606"/>
    <x v="2"/>
    <s v="George"/>
    <s v="George Campbell"/>
    <s v="Campbell"/>
    <n v="0"/>
    <n v="1"/>
    <n v="4500"/>
    <s v="MIA@NYJ"/>
    <s v="NYJ"/>
    <s v="MIA"/>
    <m/>
    <m/>
    <m/>
    <x v="329"/>
    <s v="George Campbell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29866"/>
    <x v="0"/>
    <s v="Paul"/>
    <s v="Paul Perkins"/>
    <s v="Perkins"/>
    <n v="1.43333339691162"/>
    <n v="3"/>
    <n v="4500"/>
    <s v="TEN@IND"/>
    <s v="IND"/>
    <s v="TEN"/>
    <m/>
    <m/>
    <m/>
    <x v="330"/>
    <s v="Paul Perkins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61610"/>
    <x v="0"/>
    <s v="Jacques"/>
    <s v="Jacques Patrick"/>
    <s v="Patrick"/>
    <n v="0"/>
    <n v="1"/>
    <n v="4500"/>
    <s v="NYG@CIN"/>
    <s v="CIN"/>
    <s v="NYG"/>
    <m/>
    <m/>
    <m/>
    <x v="331"/>
    <s v="Jacques Patrick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139438"/>
    <x v="0"/>
    <s v="Pete"/>
    <s v="Pete Guerriero"/>
    <s v="Guerriero"/>
    <n v="0"/>
    <n v="2"/>
    <n v="4500"/>
    <s v="CAR@MIN"/>
    <s v="CAR"/>
    <s v="MIN"/>
    <m/>
    <m/>
    <m/>
    <x v="332"/>
    <s v="Pete Guerriero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96433"/>
    <x v="2"/>
    <s v="Jermiah"/>
    <s v="Jermiah Braswell"/>
    <s v="Braswell"/>
    <n v="0"/>
    <n v="2"/>
    <n v="4500"/>
    <s v="ARI@NE"/>
    <s v="ARI"/>
    <s v="NE"/>
    <m/>
    <m/>
    <m/>
    <x v="333"/>
    <s v="Jermiah Braswell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52405"/>
    <x v="2"/>
    <s v="Jalen"/>
    <s v="Jalen Hurd"/>
    <s v="Hurd"/>
    <n v="0"/>
    <n v="1"/>
    <n v="4500"/>
    <s v="SF@LAR"/>
    <s v="SF"/>
    <s v="LAR"/>
    <s v="IR"/>
    <s v="Knee - acl"/>
    <m/>
    <x v="334"/>
    <s v="Jalen Hurd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0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52409"/>
    <x v="0"/>
    <s v="Jakob"/>
    <s v="Jakob Johnson"/>
    <s v="Johnson"/>
    <n v="2.1499999364217102"/>
    <n v="6"/>
    <n v="4500"/>
    <s v="ARI@NE"/>
    <s v="NE"/>
    <s v="ARI"/>
    <m/>
    <m/>
    <m/>
    <x v="335"/>
    <s v="Jakob Johnson"/>
    <n v="6.4456233421750664"/>
    <n v="4.6356877323420074"/>
    <n v="9.8380566801619427"/>
    <n v="0"/>
    <n v="0"/>
    <n v="0"/>
    <n v="0"/>
    <n v="0.7"/>
    <n v="0.7"/>
    <n v="3.4"/>
    <n v="4.9000000000000004"/>
    <n v="12"/>
    <n v="0.49000000000000005"/>
    <n v="0"/>
    <n v="0"/>
    <n v="0"/>
    <n v="0"/>
    <n v="30.374963132022465"/>
    <n v="33.825036867977538"/>
    <n v="1"/>
    <n v="0"/>
    <n v="0"/>
    <n v="0"/>
    <n v="0"/>
    <n v="0.7"/>
    <n v="32.327777777777776"/>
    <n v="0.65771530411322066"/>
    <n v="0.7"/>
    <n v="0.65771530411322066"/>
    <n v="5.0063549249285684"/>
    <n v="3.2927562519481133"/>
    <n v="0"/>
    <n v="40.982936507936508"/>
    <n v="0"/>
    <n v="0"/>
    <n v="0"/>
    <n v="0.67927562519481133"/>
    <n v="0.15095013893218029"/>
    <n v="0.15555555555555556"/>
  </r>
  <r>
    <s v="51892-52410"/>
    <x v="2"/>
    <s v="Josh"/>
    <s v="Josh Malone"/>
    <s v="Malone"/>
    <n v="1.20000004768371"/>
    <n v="4"/>
    <n v="4500"/>
    <s v="MIA@NYJ"/>
    <s v="NYJ"/>
    <s v="MIA"/>
    <m/>
    <m/>
    <m/>
    <x v="336"/>
    <s v="Josh Malone"/>
    <n v="6.8826815642458099"/>
    <n v="4.8447653429602884"/>
    <n v="11"/>
    <n v="0"/>
    <n v="0"/>
    <n v="0"/>
    <n v="0"/>
    <n v="1.5"/>
    <n v="1"/>
    <n v="4"/>
    <n v="4"/>
    <n v="13"/>
    <n v="1"/>
    <n v="0.25"/>
    <n v="3"/>
    <s v="12.0"/>
    <n v="0"/>
    <n v="33.084421122994655"/>
    <n v="20.915578877005348"/>
    <n v="1"/>
    <n v="0"/>
    <n v="0"/>
    <n v="0"/>
    <n v="0"/>
    <n v="1.5"/>
    <n v="40.376190476190473"/>
    <n v="1.2291063396324233"/>
    <n v="1"/>
    <n v="0.81940422642161548"/>
    <n v="4.3947062950118276"/>
    <n v="3.6010409120143705"/>
    <n v="0.25"/>
    <n v="16.207142857142856"/>
    <n v="0.32262902630902918"/>
    <n v="13.619252501440343"/>
    <n v="4.3939661735965077"/>
    <n v="1.2995007085610877"/>
    <n v="0.28877793523579726"/>
    <n v="0.33333333333333331"/>
  </r>
  <r>
    <s v="51892-68800"/>
    <x v="2"/>
    <s v="Jaleel"/>
    <s v="Jaleel Scott"/>
    <s v="Scott"/>
    <n v="0"/>
    <n v="1"/>
    <n v="4500"/>
    <s v="MIA@NYJ"/>
    <s v="NYJ"/>
    <s v="MIA"/>
    <m/>
    <m/>
    <m/>
    <x v="337"/>
    <s v="Jaleel Scott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41155"/>
    <x v="2"/>
    <s v="Taquan"/>
    <s v="Taquan Mizzell"/>
    <s v="Mizzell"/>
    <n v="0"/>
    <n v="0"/>
    <n v="4500"/>
    <s v="NYG@CIN"/>
    <s v="NYG"/>
    <s v="CIN"/>
    <m/>
    <m/>
    <m/>
    <x v="338"/>
    <s v="Taquan Mizzell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0148"/>
    <x v="2"/>
    <s v="Ishmael"/>
    <s v="Ishmael Hyman"/>
    <s v="Hyman"/>
    <n v="0"/>
    <n v="2"/>
    <n v="4500"/>
    <s v="CAR@MIN"/>
    <s v="CAR"/>
    <s v="MIN"/>
    <m/>
    <m/>
    <m/>
    <x v="339"/>
    <s v="Ishmael Hyman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70868"/>
    <x v="0"/>
    <s v="Damarea"/>
    <s v="Damarea Crockett"/>
    <s v="Crockett"/>
    <n v="0"/>
    <n v="0"/>
    <n v="4500"/>
    <s v="NO@DEN"/>
    <s v="DEN"/>
    <s v="NO"/>
    <m/>
    <m/>
    <m/>
    <x v="340"/>
    <s v="Damarea Crockett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48344"/>
    <x v="2"/>
    <s v="Albert"/>
    <s v="Albert Wilson"/>
    <s v="Wilson"/>
    <n v="0"/>
    <n v="1"/>
    <n v="4500"/>
    <s v="MIA@NYJ"/>
    <s v="MIA"/>
    <s v="NYJ"/>
    <s v="IR"/>
    <s v="Opt out"/>
    <m/>
    <x v="341"/>
    <s v="Albert Wilson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0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130265"/>
    <x v="2"/>
    <s v="John"/>
    <s v="John Hurst"/>
    <s v="Hurst"/>
    <n v="0"/>
    <n v="0"/>
    <n v="4500"/>
    <s v="LAC@BUF"/>
    <s v="LAC"/>
    <s v="BUF"/>
    <m/>
    <m/>
    <m/>
    <x v="342"/>
    <s v="John Hurst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130268"/>
    <x v="2"/>
    <s v="Josh"/>
    <s v="Josh Pearson"/>
    <s v="Pearson"/>
    <n v="0"/>
    <n v="0"/>
    <n v="4500"/>
    <s v="KC@TB"/>
    <s v="TB"/>
    <s v="KC"/>
    <m/>
    <m/>
    <m/>
    <x v="343"/>
    <s v="Josh Pearson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130275"/>
    <x v="2"/>
    <s v="Kristian"/>
    <s v="Kristian Wilkerson"/>
    <s v="Wilkerson"/>
    <n v="0"/>
    <n v="1"/>
    <n v="4500"/>
    <s v="ARI@NE"/>
    <s v="NE"/>
    <s v="ARI"/>
    <m/>
    <m/>
    <m/>
    <x v="344"/>
    <s v="Kristian Wilkerson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40164"/>
    <x v="2"/>
    <s v="Shelton"/>
    <s v="Shelton Gibson"/>
    <s v="Gibson"/>
    <n v="0"/>
    <n v="1"/>
    <n v="4500"/>
    <s v="CAR@MIN"/>
    <s v="CAR"/>
    <s v="MIN"/>
    <m/>
    <m/>
    <m/>
    <x v="345"/>
    <s v="Shelton Gibson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93413"/>
    <x v="2"/>
    <s v="Terry"/>
    <s v="Terry Wright"/>
    <s v="Wright"/>
    <n v="0"/>
    <n v="1"/>
    <n v="4500"/>
    <s v="MIA@NYJ"/>
    <s v="MIA"/>
    <s v="NYJ"/>
    <m/>
    <m/>
    <m/>
    <x v="346"/>
    <s v="Terry Wright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3717"/>
    <x v="0"/>
    <s v="Alec"/>
    <s v="Alec Ingold"/>
    <s v="Ingold"/>
    <n v="2.75"/>
    <n v="8"/>
    <n v="4500"/>
    <s v="LV@ATL"/>
    <s v="LV"/>
    <s v="ATL"/>
    <m/>
    <m/>
    <m/>
    <x v="347"/>
    <s v="Alec Ingold"/>
    <n v="8.0294117647058822"/>
    <n v="4.3744855967078191"/>
    <n v="11.73046875"/>
    <n v="0"/>
    <n v="0"/>
    <n v="0"/>
    <n v="0"/>
    <n v="1.4"/>
    <n v="1"/>
    <n v="10.8"/>
    <n v="10.8"/>
    <n v="23"/>
    <n v="1.08"/>
    <n v="0.2"/>
    <n v="0.2"/>
    <s v="1.0"/>
    <n v="0"/>
    <n v="36.350562901929251"/>
    <n v="27.949437098070742"/>
    <n v="1"/>
    <n v="0"/>
    <n v="0"/>
    <n v="0"/>
    <n v="0"/>
    <n v="1.4"/>
    <n v="31.216666666666665"/>
    <n v="1.6302441450945313"/>
    <n v="1"/>
    <n v="1.164460103638951"/>
    <n v="10.291573846227994"/>
    <n v="11.984127147586568"/>
    <n v="0.2"/>
    <n v="30.805555555555554"/>
    <n v="0.18145712092525643"/>
    <n v="1.0247696859051993"/>
    <n v="0.18595175681583681"/>
    <n v="1.7170078904402404"/>
    <n v="0.38155730898672008"/>
    <n v="0.31111111111111112"/>
  </r>
  <r>
    <s v="51892-69860"/>
    <x v="0"/>
    <s v="Trayveon"/>
    <s v="Trayveon Williams"/>
    <s v="Williams"/>
    <n v="1.1000000238418499"/>
    <n v="2"/>
    <n v="4500"/>
    <s v="NYG@CIN"/>
    <s v="CIN"/>
    <s v="NYG"/>
    <m/>
    <m/>
    <m/>
    <x v="348"/>
    <s v="Trayveon Williams"/>
    <n v="7.1187845303867405"/>
    <n v="3.9568627450980394"/>
    <n v="10.433198380566802"/>
    <n v="0"/>
    <n v="0"/>
    <n v="0"/>
    <n v="0"/>
    <n v="0"/>
    <n v="0"/>
    <n v="0"/>
    <n v="0"/>
    <n v="0"/>
    <n v="0"/>
    <n v="1.25"/>
    <n v="5.5"/>
    <s v="4.4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1.25"/>
    <n v="10.45"/>
    <n v="2.3044944701545225"/>
    <n v="4.0785232394568371"/>
    <n v="9.3989342517249899"/>
    <n v="0.93989342517249896"/>
    <n v="0.20886520559388866"/>
    <n v="0"/>
  </r>
  <r>
    <s v="51892-130276"/>
    <x v="2"/>
    <s v="Mason"/>
    <s v="Mason Kinsey"/>
    <s v="Kinsey"/>
    <n v="0"/>
    <n v="1"/>
    <n v="4500"/>
    <s v="ARI@NE"/>
    <s v="NE"/>
    <s v="ARI"/>
    <m/>
    <m/>
    <m/>
    <x v="349"/>
    <s v="Mason Kinsey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130279"/>
    <x v="2"/>
    <s v="Matt"/>
    <s v="Matt Cole"/>
    <s v="Cole"/>
    <n v="0"/>
    <n v="1"/>
    <n v="4500"/>
    <s v="MIA@NYJ"/>
    <s v="MIA"/>
    <s v="NYJ"/>
    <m/>
    <m/>
    <m/>
    <x v="350"/>
    <s v="Matt Cole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4744"/>
    <x v="0"/>
    <s v="Josh"/>
    <s v="Josh Adams"/>
    <s v="Adams"/>
    <n v="3.06666660308837"/>
    <n v="3"/>
    <n v="4500"/>
    <s v="MIA@NYJ"/>
    <s v="NYJ"/>
    <s v="MIA"/>
    <m/>
    <m/>
    <m/>
    <x v="351"/>
    <s v="Josh Adams"/>
    <n v="6.8826815642458099"/>
    <n v="4.8447653429602884"/>
    <n v="11"/>
    <n v="0"/>
    <n v="0"/>
    <n v="0"/>
    <n v="0"/>
    <n v="1"/>
    <n v="1"/>
    <n v="7"/>
    <n v="7"/>
    <n v="7"/>
    <n v="3.5"/>
    <n v="1.5"/>
    <n v="4"/>
    <s v="2.7"/>
    <n v="0.5"/>
    <n v="33.084421122994655"/>
    <n v="20.915578877005348"/>
    <n v="1"/>
    <n v="0"/>
    <n v="0"/>
    <n v="0"/>
    <n v="0"/>
    <n v="1"/>
    <n v="40.376190476190473"/>
    <n v="0.81940422642161548"/>
    <n v="1"/>
    <n v="0.81940422642161548"/>
    <n v="7.5445260128658509"/>
    <n v="6.1820165012900974"/>
    <n v="1.5"/>
    <n v="16.207142857142856"/>
    <n v="1.9357741578541752"/>
    <n v="3.0643318128240771"/>
    <n v="5.9318543343552861"/>
    <n v="1.7113870835645384"/>
    <n v="0.38030824079211967"/>
    <n v="0.22222222222222221"/>
  </r>
  <r>
    <s v="51892-130281"/>
    <x v="2"/>
    <s v="Zimari"/>
    <s v="Zimari Manning"/>
    <s v="Manning"/>
    <n v="0"/>
    <n v="1"/>
    <n v="4500"/>
    <s v="NO@DEN"/>
    <s v="DEN"/>
    <s v="NO"/>
    <m/>
    <m/>
    <m/>
    <x v="352"/>
    <s v="Zimari Manning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28907"/>
    <x v="2"/>
    <s v="Alex"/>
    <s v="Alex Erickson"/>
    <s v="Erickson"/>
    <n v="0.20000000298023199"/>
    <n v="8"/>
    <n v="4500"/>
    <s v="NYG@CIN"/>
    <s v="CIN"/>
    <s v="NYG"/>
    <m/>
    <m/>
    <m/>
    <x v="353"/>
    <s v="Alex Erickson"/>
    <n v="7.1187845303867405"/>
    <n v="3.9568627450980394"/>
    <n v="10.433198380566802"/>
    <n v="0"/>
    <n v="0"/>
    <n v="0"/>
    <n v="0"/>
    <n v="0.3"/>
    <n v="0.2"/>
    <n v="1.7"/>
    <n v="8.5"/>
    <n v="9"/>
    <n v="0.85"/>
    <n v="0.2"/>
    <n v="0.9"/>
    <s v="4.5"/>
    <n v="0"/>
    <n v="45.734426229508195"/>
    <n v="19.265573770491805"/>
    <n v="1"/>
    <n v="0"/>
    <n v="0"/>
    <n v="0"/>
    <n v="0"/>
    <n v="0.3"/>
    <n v="34.544444444444437"/>
    <n v="0.39717899909833432"/>
    <n v="0.2"/>
    <n v="0.26478599939888958"/>
    <n v="9.5053362767719598"/>
    <n v="2.5168799656675835"/>
    <n v="0.2"/>
    <n v="10.45"/>
    <n v="0.36871911522472361"/>
    <n v="4.1712169494444922"/>
    <n v="1.5380074230095437"/>
    <n v="0.50548873886771273"/>
    <n v="0.11233083085949172"/>
    <n v="6.6666666666666666E-2"/>
  </r>
  <r>
    <s v="51892-130284"/>
    <x v="2"/>
    <s v="Marvelle"/>
    <s v="Marvelle Ross"/>
    <s v="Ross"/>
    <n v="0"/>
    <n v="2"/>
    <n v="4500"/>
    <s v="CLE@JAC"/>
    <s v="JAC"/>
    <s v="CLE"/>
    <m/>
    <m/>
    <m/>
    <x v="354"/>
    <s v="Marvelle Ross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11504"/>
    <x v="2"/>
    <s v="Andre"/>
    <s v="Andre Roberts"/>
    <s v="Roberts"/>
    <n v="8.9999997615814203E-2"/>
    <n v="10"/>
    <n v="4500"/>
    <s v="LAC@BUF"/>
    <s v="BUF"/>
    <s v="LAC"/>
    <m/>
    <m/>
    <m/>
    <x v="355"/>
    <s v="Andre Roberts"/>
    <n v="6.5156695156695159"/>
    <n v="4.649193548387097"/>
    <n v="10.490825688073395"/>
    <n v="0"/>
    <n v="0"/>
    <n v="0"/>
    <n v="0"/>
    <n v="0.3"/>
    <n v="0.2"/>
    <n v="2.2000000000000002"/>
    <n v="11"/>
    <n v="16"/>
    <n v="1.1000000000000001"/>
    <n v="0.1"/>
    <n v="-0.3"/>
    <s v="-3.0"/>
    <n v="0"/>
    <n v="43.763008572224479"/>
    <n v="21.736991427775525"/>
    <n v="1"/>
    <n v="0"/>
    <n v="0"/>
    <n v="0"/>
    <n v="0"/>
    <n v="0.3"/>
    <n v="33.542063492063491"/>
    <n v="0.39141606701608628"/>
    <n v="0.2"/>
    <n v="0.26094404467739091"/>
    <n v="11.855683734503478"/>
    <n v="3.093670066097292"/>
    <n v="0.1"/>
    <n v="29.561904761904767"/>
    <n v="7.3530415590091172E-2"/>
    <n v="-3.2673688187786336"/>
    <n v="-0.24025098713089821"/>
    <n v="0.38534190789663936"/>
    <n v="8.5631535088142086E-2"/>
    <n v="6.6666666666666666E-2"/>
  </r>
  <r>
    <s v="51892-45299"/>
    <x v="0"/>
    <s v="David"/>
    <s v="David Fluellen"/>
    <s v="Fluellen"/>
    <n v="0"/>
    <n v="0"/>
    <n v="4500"/>
    <s v="TEN@IND"/>
    <s v="TEN"/>
    <s v="IND"/>
    <m/>
    <m/>
    <m/>
    <x v="356"/>
    <s v="David Fluellen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48371"/>
    <x v="2"/>
    <s v="Robert"/>
    <s v="Robert Davis"/>
    <s v="Davis"/>
    <n v="0.90000001589457101"/>
    <n v="3"/>
    <n v="4500"/>
    <s v="LV@ATL"/>
    <s v="LV"/>
    <s v="ATL"/>
    <m/>
    <m/>
    <m/>
    <x v="357"/>
    <s v="Robert Davis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94453"/>
    <x v="0"/>
    <s v="Darwin"/>
    <s v="Darwin Thompson"/>
    <s v="Thompson"/>
    <n v="0.80000001192092896"/>
    <n v="4"/>
    <n v="4500"/>
    <s v="KC@TB"/>
    <s v="KC"/>
    <s v="TB"/>
    <m/>
    <m/>
    <m/>
    <x v="358"/>
    <s v="Darwin Thompson"/>
    <n v="6.4359605911330053"/>
    <n v="3.1992031872509958"/>
    <n v="9.2989323843416365"/>
    <n v="0"/>
    <n v="0"/>
    <n v="0"/>
    <n v="0"/>
    <n v="0"/>
    <n v="0"/>
    <n v="0"/>
    <n v="0"/>
    <n v="0"/>
    <n v="0"/>
    <n v="1.4444444444444444"/>
    <n v="5.7777777777777777"/>
    <s v="4.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1.4444444444444444"/>
    <n v="30.030158730158725"/>
    <n v="1.1203998727149709"/>
    <n v="2.9977892237783856"/>
    <n v="3.3587226647476145"/>
    <n v="0.33587226647476143"/>
    <n v="7.4638281438835871E-2"/>
    <n v="0"/>
  </r>
  <r>
    <s v="51892-44280"/>
    <x v="2"/>
    <s v="JoJo"/>
    <s v="JoJo Natson"/>
    <s v="Natson"/>
    <n v="7.5000002980232197E-2"/>
    <n v="4"/>
    <n v="4500"/>
    <s v="CLE@JAC"/>
    <s v="CLE"/>
    <s v="JAC"/>
    <s v="IR"/>
    <s v="Knee - acl"/>
    <m/>
    <x v="359"/>
    <s v="JoJo Natson"/>
    <n v="8.1091954022988499"/>
    <n v="4.3177257525083608"/>
    <n v="11.565573770491802"/>
    <n v="0"/>
    <n v="0"/>
    <n v="0"/>
    <n v="0"/>
    <n v="0"/>
    <n v="0"/>
    <n v="0"/>
    <n v="0"/>
    <n v="0"/>
    <n v="0"/>
    <n v="0.33333333333333331"/>
    <n v="1"/>
    <s v="3.0"/>
    <n v="0"/>
    <n v="23.877120016750432"/>
    <n v="34.522879983249567"/>
    <n v="0"/>
    <n v="0"/>
    <n v="0"/>
    <n v="0"/>
    <n v="0"/>
    <n v="0"/>
    <n v="24.698809523809526"/>
    <n v="0"/>
    <n v="0"/>
    <n v="0"/>
    <n v="0"/>
    <n v="0"/>
    <n v="0"/>
    <n v="38.499999999999993"/>
    <n v="0"/>
    <n v="3.0344192696984087"/>
    <n v="0"/>
    <n v="0"/>
    <n v="0"/>
    <n v="0"/>
  </r>
  <r>
    <s v="51892-61689"/>
    <x v="0"/>
    <s v="James"/>
    <s v="James Gilbert"/>
    <s v="Gilbert"/>
    <n v="0"/>
    <n v="2"/>
    <n v="4500"/>
    <s v="SF@LAR"/>
    <s v="LAR"/>
    <s v="SF"/>
    <m/>
    <m/>
    <m/>
    <x v="360"/>
    <s v="James Gilbert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12538"/>
    <x v="4"/>
    <s v="Los Angeles"/>
    <s v="Los Angeles Rams"/>
    <s v="Rams"/>
    <n v="7.7"/>
    <n v="10"/>
    <n v="4500"/>
    <s v="SF@LAR"/>
    <s v="LAR"/>
    <s v="SF"/>
    <m/>
    <m/>
    <m/>
    <x v="361"/>
    <s v="LAR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0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69884"/>
    <x v="0"/>
    <s v="Darius"/>
    <s v="Darius Anderson"/>
    <s v="Anderson"/>
    <n v="0"/>
    <n v="1"/>
    <n v="4500"/>
    <s v="TEN@IND"/>
    <s v="IND"/>
    <s v="TEN"/>
    <m/>
    <m/>
    <m/>
    <x v="362"/>
    <s v="Darius Anderson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130303"/>
    <x v="2"/>
    <s v="Shane"/>
    <s v="Shane Leatherbury"/>
    <s v="Leatherbury"/>
    <n v="0"/>
    <n v="2"/>
    <n v="4500"/>
    <s v="ARI@NE"/>
    <s v="ARI"/>
    <s v="NE"/>
    <m/>
    <m/>
    <m/>
    <x v="363"/>
    <s v="Shane Leatherbury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30302"/>
    <x v="2"/>
    <s v="Devin"/>
    <s v="Devin Phelps"/>
    <s v="Phelps"/>
    <n v="0"/>
    <n v="2"/>
    <n v="4500"/>
    <s v="ARI@NE"/>
    <s v="ARI"/>
    <s v="NE"/>
    <m/>
    <m/>
    <m/>
    <x v="364"/>
    <s v="Devin Phelps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30309"/>
    <x v="2"/>
    <s v="J.J."/>
    <s v="J.J. Koski"/>
    <s v="Koski"/>
    <n v="0"/>
    <n v="2"/>
    <n v="4500"/>
    <s v="SF@LAR"/>
    <s v="LAR"/>
    <s v="SF"/>
    <m/>
    <m/>
    <m/>
    <x v="365"/>
    <s v="J.J. Koski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41221"/>
    <x v="2"/>
    <s v="Andre"/>
    <s v="Andre Patton"/>
    <s v="Patton"/>
    <n v="0"/>
    <n v="2"/>
    <n v="4500"/>
    <s v="MIA@NYJ"/>
    <s v="MIA"/>
    <s v="NYJ"/>
    <m/>
    <m/>
    <m/>
    <x v="366"/>
    <s v="Andre Patton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130311"/>
    <x v="2"/>
    <s v="Earnest"/>
    <s v="Earnest Edwards"/>
    <s v="Edwards"/>
    <n v="0"/>
    <n v="2"/>
    <n v="4500"/>
    <s v="SF@LAR"/>
    <s v="LAR"/>
    <s v="SF"/>
    <m/>
    <m/>
    <m/>
    <x v="367"/>
    <s v="Earnest Edwards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65798"/>
    <x v="2"/>
    <s v="Siaosi"/>
    <s v="Siaosi Mariner"/>
    <s v="Mariner"/>
    <n v="0"/>
    <n v="0"/>
    <n v="4500"/>
    <s v="LV@ATL"/>
    <s v="LV"/>
    <s v="ATL"/>
    <m/>
    <m/>
    <m/>
    <x v="368"/>
    <s v="Siaosi Mariner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130315"/>
    <x v="2"/>
    <s v="Chris"/>
    <s v="Chris Rowland"/>
    <s v="Rowland"/>
    <n v="0"/>
    <n v="1"/>
    <n v="4500"/>
    <s v="LV@ATL"/>
    <s v="ATL"/>
    <s v="LV"/>
    <m/>
    <m/>
    <m/>
    <x v="369"/>
    <s v="Chris Rowland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130317"/>
    <x v="2"/>
    <s v="Juwan"/>
    <s v="Juwan Green"/>
    <s v="Green"/>
    <n v="0"/>
    <n v="1"/>
    <n v="4500"/>
    <s v="LV@ATL"/>
    <s v="ATL"/>
    <s v="LV"/>
    <m/>
    <m/>
    <m/>
    <x v="370"/>
    <s v="Juwan Green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130318"/>
    <x v="0"/>
    <s v="Mikey"/>
    <s v="Mikey Daniel"/>
    <s v="Daniel"/>
    <n v="0"/>
    <n v="1"/>
    <n v="4500"/>
    <s v="LV@ATL"/>
    <s v="ATL"/>
    <s v="LV"/>
    <m/>
    <m/>
    <m/>
    <x v="371"/>
    <s v="Mikey Daniel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64786"/>
    <x v="0"/>
    <s v="Ryquell"/>
    <s v="Ryquell Armstead"/>
    <s v="Armstead"/>
    <n v="0"/>
    <n v="2"/>
    <n v="4500"/>
    <s v="CLE@JAC"/>
    <s v="JAC"/>
    <s v="CLE"/>
    <s v="IR"/>
    <s v="Illness"/>
    <m/>
    <x v="372"/>
    <s v="Ryquell Armstead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62740"/>
    <x v="2"/>
    <s v="Malik"/>
    <s v="Malik Henry"/>
    <s v="Henry"/>
    <n v="0"/>
    <n v="0"/>
    <n v="4500"/>
    <s v="NO@DEN"/>
    <s v="NO"/>
    <s v="DEN"/>
    <m/>
    <m/>
    <m/>
    <x v="373"/>
    <s v="Malik Henry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72981"/>
    <x v="2"/>
    <s v="Aleva"/>
    <s v="Aleva Hifo"/>
    <s v="Hifo"/>
    <n v="0"/>
    <n v="0"/>
    <n v="4500"/>
    <s v="KC@TB"/>
    <s v="KC"/>
    <s v="TB"/>
    <m/>
    <m/>
    <m/>
    <x v="374"/>
    <s v="Aleva Hifo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83221"/>
    <x v="0"/>
    <s v="De'Lance"/>
    <s v="De'Lance Turner"/>
    <s v="Turner"/>
    <n v="0"/>
    <n v="1"/>
    <n v="4500"/>
    <s v="MIA@NYJ"/>
    <s v="MIA"/>
    <s v="NYJ"/>
    <m/>
    <m/>
    <m/>
    <x v="375"/>
    <s v="De'Lance Turner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86295"/>
    <x v="0"/>
    <s v="Michael"/>
    <s v="Michael Warren"/>
    <s v="Warren"/>
    <n v="0"/>
    <n v="2"/>
    <n v="4500"/>
    <s v="CAR@MIN"/>
    <s v="CAR"/>
    <s v="MIN"/>
    <m/>
    <m/>
    <m/>
    <x v="376"/>
    <s v="Michael Warren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68890"/>
    <x v="2"/>
    <s v="Devin"/>
    <s v="Devin Gray"/>
    <s v="Gray"/>
    <n v="0"/>
    <n v="1"/>
    <n v="4500"/>
    <s v="LV@ATL"/>
    <s v="ATL"/>
    <s v="LV"/>
    <m/>
    <m/>
    <m/>
    <x v="377"/>
    <s v="Devin Gray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41247"/>
    <x v="0"/>
    <s v="William"/>
    <s v="William Stanback"/>
    <s v="Stanback"/>
    <n v="0"/>
    <n v="0"/>
    <n v="4500"/>
    <s v="LV@ATL"/>
    <s v="LV"/>
    <s v="ATL"/>
    <m/>
    <m/>
    <m/>
    <x v="378"/>
    <s v="William Stanback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60704"/>
    <x v="2"/>
    <s v="Derrick"/>
    <s v="Derrick Dillon"/>
    <s v="Dillon"/>
    <n v="0"/>
    <n v="1"/>
    <n v="4500"/>
    <s v="NYG@CIN"/>
    <s v="NYG"/>
    <s v="CIN"/>
    <m/>
    <m/>
    <m/>
    <x v="379"/>
    <s v="Derrick Dillo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0705"/>
    <x v="2"/>
    <s v="Tyron"/>
    <s v="Tyron Johnson"/>
    <s v="Johnson"/>
    <n v="4.9799999237060497"/>
    <n v="5"/>
    <n v="4500"/>
    <s v="LAC@BUF"/>
    <s v="LAC"/>
    <s v="BUF"/>
    <m/>
    <m/>
    <m/>
    <x v="380"/>
    <s v="Tyron Johnson"/>
    <n v="7.1681681681681679"/>
    <n v="4.8214285714285712"/>
    <n v="10.561946902654867"/>
    <n v="0"/>
    <n v="0"/>
    <n v="0"/>
    <n v="0"/>
    <n v="0.66666666666666663"/>
    <n v="0.5"/>
    <n v="26.166666666666668"/>
    <n v="52.3"/>
    <n v="54"/>
    <n v="8.7166666666666668"/>
    <n v="0.5"/>
    <n v="2.8333333333333335"/>
    <s v="5.7"/>
    <n v="0"/>
    <n v="28.224102199570815"/>
    <n v="41.375897800429179"/>
    <n v="1"/>
    <n v="0"/>
    <n v="0"/>
    <n v="0"/>
    <n v="0"/>
    <n v="0.66666666666666663"/>
    <n v="36.161111111111104"/>
    <n v="0.52033987769987688"/>
    <n v="0.5"/>
    <n v="0.39025490827490766"/>
    <n v="47.291473179391971"/>
    <n v="18.45572952780887"/>
    <n v="0.5"/>
    <n v="31.019444444444446"/>
    <n v="0.66693486201103713"/>
    <n v="6.43798368542146"/>
    <n v="4.2937157608658696"/>
    <n v="2.5249445288674739"/>
    <n v="0.56109878419277193"/>
    <n v="0.14814814814814814"/>
  </r>
  <r>
    <s v="51892-130336"/>
    <x v="0"/>
    <s v="Sandro"/>
    <s v="Sandro Platzgummer"/>
    <s v="Platzgummer"/>
    <n v="0"/>
    <n v="1"/>
    <n v="4500"/>
    <s v="NYG@CIN"/>
    <s v="NYG"/>
    <s v="CIN"/>
    <m/>
    <m/>
    <m/>
    <x v="381"/>
    <s v="Sandro Platzgummer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130338"/>
    <x v="2"/>
    <s v="Rysen"/>
    <s v="Rysen John"/>
    <s v="John"/>
    <n v="0"/>
    <n v="1"/>
    <n v="4500"/>
    <s v="NYG@CIN"/>
    <s v="NYG"/>
    <s v="CIN"/>
    <m/>
    <m/>
    <m/>
    <x v="382"/>
    <s v="Rysen Joh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130343"/>
    <x v="2"/>
    <s v="Jeff"/>
    <s v="Jeff Cotton"/>
    <s v="Cotton"/>
    <n v="0"/>
    <n v="1"/>
    <n v="4500"/>
    <s v="LAC@BUF"/>
    <s v="LAC"/>
    <s v="BUF"/>
    <m/>
    <m/>
    <m/>
    <x v="383"/>
    <s v="Jeff Cotton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71974"/>
    <x v="0"/>
    <s v="Malcolm"/>
    <s v="Malcolm Perry"/>
    <s v="Perry"/>
    <n v="1.7"/>
    <n v="5"/>
    <n v="4500"/>
    <s v="MIA@NYJ"/>
    <s v="MIA"/>
    <s v="NYJ"/>
    <m/>
    <m/>
    <m/>
    <x v="384"/>
    <s v="Malcolm Perry"/>
    <n v="7.8130081300813012"/>
    <n v="3.8122866894197953"/>
    <n v="10.717472118959108"/>
    <n v="0"/>
    <n v="0"/>
    <n v="0"/>
    <n v="0"/>
    <n v="2.25"/>
    <n v="1.5"/>
    <n v="13.5"/>
    <n v="9"/>
    <n v="13"/>
    <n v="2.25"/>
    <n v="0.5"/>
    <n v="0.25"/>
    <s v="0.5"/>
    <n v="0"/>
    <n v="30.064007812499998"/>
    <n v="24.735992187499999"/>
    <n v="1"/>
    <n v="0"/>
    <n v="0"/>
    <n v="0"/>
    <n v="0"/>
    <n v="2.25"/>
    <n v="22.250793650793646"/>
    <n v="3.0400721268525293"/>
    <n v="1.5"/>
    <n v="2.0267147512350192"/>
    <n v="8.9514454192938988"/>
    <n v="18.142026476158087"/>
    <n v="0.5"/>
    <n v="13.332142857142859"/>
    <n v="0.92768253582909166"/>
    <n v="0.44653431208430988"/>
    <n v="0.41424208296907161"/>
    <n v="2.6056268559127158"/>
    <n v="0.5790281902028257"/>
    <n v="0.5"/>
  </r>
  <r>
    <s v="51892-64808"/>
    <x v="2"/>
    <s v="Juwan"/>
    <s v="Juwan Johnson"/>
    <s v="Johnson"/>
    <n v="1"/>
    <n v="1"/>
    <n v="4500"/>
    <s v="NO@DEN"/>
    <s v="NO"/>
    <s v="DEN"/>
    <m/>
    <m/>
    <m/>
    <x v="385"/>
    <s v="Juwan Johnson"/>
    <n v="6.2444444444444445"/>
    <n v="4.3392857142857144"/>
    <n v="9.4852320675105481"/>
    <n v="0"/>
    <n v="0"/>
    <n v="0"/>
    <n v="0"/>
    <n v="1.5"/>
    <n v="0.5"/>
    <n v="2.5"/>
    <n v="5"/>
    <n v="5"/>
    <n v="2.5"/>
    <n v="0"/>
    <n v="0"/>
    <n v="0"/>
    <n v="0"/>
    <n v="22.066824178403763"/>
    <n v="42.233175821596234"/>
    <n v="1"/>
    <n v="0"/>
    <n v="0"/>
    <n v="0"/>
    <n v="0"/>
    <n v="1.5"/>
    <n v="38.894444444444439"/>
    <n v="0.85102735725882261"/>
    <n v="0.5"/>
    <n v="0.28367578575294083"/>
    <n v="4.4323728639991034"/>
    <n v="1.2573568549449583"/>
    <n v="0"/>
    <n v="31.133333333333333"/>
    <n v="0"/>
    <n v="0"/>
    <n v="0"/>
    <n v="0.37573568549449582"/>
    <n v="8.3496818998776853E-2"/>
    <n v="0.33333333333333331"/>
  </r>
  <r>
    <s v="51892-64816"/>
    <x v="2"/>
    <s v="Brandon"/>
    <s v="Brandon Polk"/>
    <s v="Polk"/>
    <n v="0"/>
    <n v="2"/>
    <n v="4500"/>
    <s v="SF@LAR"/>
    <s v="LAR"/>
    <s v="SF"/>
    <m/>
    <m/>
    <m/>
    <x v="386"/>
    <s v="Brandon Polk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55609"/>
    <x v="3"/>
    <s v="Ryan"/>
    <s v="Ryan Izzo"/>
    <s v="Izzo"/>
    <n v="2.58888880411783"/>
    <n v="9"/>
    <n v="4500"/>
    <s v="ARI@NE"/>
    <s v="NE"/>
    <s v="ARI"/>
    <s v="Q"/>
    <s v="Hamstring"/>
    <m/>
    <x v="387"/>
    <s v="Ryan Izzo"/>
    <n v="6.4456233421750664"/>
    <n v="4.6356877323420074"/>
    <n v="9.8380566801619427"/>
    <n v="0"/>
    <n v="0"/>
    <n v="0"/>
    <n v="0"/>
    <n v="1.9"/>
    <n v="1.2"/>
    <n v="19.3"/>
    <n v="16.100000000000001"/>
    <n v="50"/>
    <n v="1.61"/>
    <n v="0"/>
    <n v="0"/>
    <n v="0"/>
    <n v="0"/>
    <n v="30.374963132022465"/>
    <n v="33.825036867977538"/>
    <n v="1"/>
    <n v="0"/>
    <n v="0"/>
    <n v="0"/>
    <n v="0"/>
    <n v="1.9"/>
    <n v="32.327777777777776"/>
    <n v="1.7852272540215988"/>
    <n v="1.2"/>
    <n v="1.1275119499083781"/>
    <n v="16.449451896193867"/>
    <n v="18.546953582401613"/>
    <n v="0"/>
    <n v="40.982936507936508"/>
    <n v="0"/>
    <n v="0"/>
    <n v="0"/>
    <n v="2.4546953582401612"/>
    <n v="0.54548785738670247"/>
    <n v="0.42222222222222222"/>
  </r>
  <r>
    <s v="51892-85306"/>
    <x v="2"/>
    <s v="KhaDarel"/>
    <s v="KhaDarel Hodge"/>
    <s v="Hodge"/>
    <n v="2.56666660308837"/>
    <n v="6"/>
    <n v="4500"/>
    <s v="CLE@JAC"/>
    <s v="CLE"/>
    <s v="JAC"/>
    <m/>
    <m/>
    <m/>
    <x v="388"/>
    <s v="KhaDarel Hodge"/>
    <n v="8.1091954022988499"/>
    <n v="4.3177257525083608"/>
    <n v="11.565573770491802"/>
    <n v="0"/>
    <n v="0"/>
    <n v="0"/>
    <n v="0"/>
    <n v="2"/>
    <n v="1"/>
    <n v="20.666666666666668"/>
    <n v="20.7"/>
    <n v="42"/>
    <n v="3.4499999999999997"/>
    <n v="0"/>
    <n v="0"/>
    <n v="0"/>
    <n v="0"/>
    <n v="23.877120016750432"/>
    <n v="34.522879983249567"/>
    <n v="1"/>
    <n v="0"/>
    <n v="0"/>
    <n v="0"/>
    <n v="0"/>
    <n v="2"/>
    <n v="24.698809523809526"/>
    <n v="1.9334632297749421"/>
    <n v="1"/>
    <n v="0.96673161488747106"/>
    <n v="20.702043159418135"/>
    <n v="20.013319614974417"/>
    <n v="0"/>
    <n v="38.499999999999993"/>
    <n v="0"/>
    <n v="0"/>
    <n v="0"/>
    <n v="2.5013319614974416"/>
    <n v="0.55585154699943151"/>
    <n v="0.44444444444444442"/>
  </r>
  <r>
    <s v="51892-64828"/>
    <x v="2"/>
    <s v="Chris"/>
    <s v="Chris Finke"/>
    <s v="Finke"/>
    <n v="0"/>
    <n v="1"/>
    <n v="4500"/>
    <s v="SF@LAR"/>
    <s v="SF"/>
    <s v="LAR"/>
    <m/>
    <m/>
    <m/>
    <x v="389"/>
    <s v="Chris Finke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52553"/>
    <x v="2"/>
    <s v="De'Mornay"/>
    <s v="De'Mornay Pierson-El"/>
    <s v="Pierson-El"/>
    <n v="0"/>
    <n v="0"/>
    <n v="4500"/>
    <s v="LV@ATL"/>
    <s v="LV"/>
    <s v="ATL"/>
    <m/>
    <m/>
    <m/>
    <x v="390"/>
    <s v="De'Mornay Pierson-El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31061"/>
    <x v="0"/>
    <s v="T.J."/>
    <s v="T.J. Yeldon"/>
    <s v="Yeldon"/>
    <n v="5.2333332697550397"/>
    <n v="3"/>
    <n v="4500"/>
    <s v="LAC@BUF"/>
    <s v="BUF"/>
    <s v="LAC"/>
    <m/>
    <m/>
    <m/>
    <x v="391"/>
    <s v="T.J. Yeldon"/>
    <n v="6.5156695156695159"/>
    <n v="4.649193548387097"/>
    <n v="10.490825688073395"/>
    <n v="0"/>
    <n v="0"/>
    <n v="0"/>
    <n v="0"/>
    <n v="1.3333333333333333"/>
    <n v="0.33333333333333331"/>
    <n v="7.333333333333333"/>
    <n v="22"/>
    <n v="22"/>
    <n v="7.333333333333333"/>
    <n v="3.3333333333333335"/>
    <n v="23.333333333333332"/>
    <s v="7.0"/>
    <n v="0"/>
    <n v="43.763008572224479"/>
    <n v="21.736991427775525"/>
    <n v="1"/>
    <n v="0"/>
    <n v="0"/>
    <n v="0"/>
    <n v="0"/>
    <n v="1.3333333333333333"/>
    <n v="33.542063492063491"/>
    <n v="1.7396269645159388"/>
    <n v="0.33333333333333331"/>
    <n v="0.4349067411289847"/>
    <n v="20.964317094168134"/>
    <n v="9.1175228274193287"/>
    <n v="3.3333333333333335"/>
    <n v="29.561904761904767"/>
    <n v="2.451013853003039"/>
    <n v="7.6238605771501442"/>
    <n v="18.686187887958749"/>
    <n v="2.9470377382044743"/>
    <n v="0.65489727515654983"/>
    <n v="0.29629629629629628"/>
  </r>
  <r>
    <s v="51892-14683"/>
    <x v="0"/>
    <s v="Patrick"/>
    <s v="Patrick DiMarco"/>
    <s v="DiMarco"/>
    <n v="1.04285717010498"/>
    <n v="7"/>
    <n v="4500"/>
    <s v="LAC@BUF"/>
    <s v="BUF"/>
    <s v="LAC"/>
    <m/>
    <m/>
    <m/>
    <x v="392"/>
    <s v="Patrick DiMarco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60765"/>
    <x v="2"/>
    <s v="Brian"/>
    <s v="Brian Cole"/>
    <s v="Cole"/>
    <n v="0"/>
    <n v="1"/>
    <n v="4500"/>
    <s v="MIA@NYJ"/>
    <s v="MIA"/>
    <s v="NYJ"/>
    <m/>
    <m/>
    <m/>
    <x v="393"/>
    <s v="Brian Cole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40298"/>
    <x v="2"/>
    <s v="Derrick"/>
    <s v="Derrick Willies"/>
    <s v="Willies"/>
    <n v="0"/>
    <n v="0"/>
    <n v="4500"/>
    <s v="CLE@JAC"/>
    <s v="CLE"/>
    <s v="JAC"/>
    <m/>
    <m/>
    <m/>
    <x v="394"/>
    <s v="Derrick Willies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3855"/>
    <x v="2"/>
    <s v="K.J."/>
    <s v="K.J. Osborn"/>
    <s v="Osborn"/>
    <n v="0"/>
    <n v="7"/>
    <n v="4500"/>
    <s v="CAR@MIN"/>
    <s v="MIN"/>
    <s v="CAR"/>
    <m/>
    <m/>
    <m/>
    <x v="395"/>
    <s v="K.J. Osborn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14704"/>
    <x v="2"/>
    <s v="Chris"/>
    <s v="Chris Hogan"/>
    <s v="Hogan"/>
    <n v="3.1333332061767498"/>
    <n v="6"/>
    <n v="4500"/>
    <s v="MIA@NYJ"/>
    <s v="NYJ"/>
    <s v="MIA"/>
    <s v="IR"/>
    <s v="Ankle"/>
    <m/>
    <x v="396"/>
    <s v="Chris Hogan"/>
    <n v="6.8826815642458099"/>
    <n v="4.8447653429602884"/>
    <n v="11"/>
    <n v="0"/>
    <n v="0"/>
    <n v="0"/>
    <n v="0"/>
    <n v="0"/>
    <n v="2.8"/>
    <n v="23.6"/>
    <n v="8.4"/>
    <n v="27"/>
    <n v="1.6800000000000002"/>
    <n v="0"/>
    <n v="0"/>
    <n v="0"/>
    <n v="0"/>
    <n v="33.084421122994655"/>
    <n v="20.915578877005348"/>
    <n v="0"/>
    <n v="0"/>
    <n v="0"/>
    <n v="0"/>
    <n v="0"/>
    <n v="0"/>
    <n v="40.376190476190473"/>
    <n v="0"/>
    <n v="0"/>
    <n v="0"/>
    <n v="9.3935087911628781"/>
    <n v="0"/>
    <n v="0"/>
    <n v="16.207142857142856"/>
    <n v="0"/>
    <n v="0"/>
    <n v="0"/>
    <n v="0"/>
    <n v="0"/>
    <n v="0"/>
  </r>
  <r>
    <s v="51892-22898"/>
    <x v="0"/>
    <s v="Brandon"/>
    <s v="Brandon Bolden"/>
    <s v="Bolden"/>
    <n v="0"/>
    <n v="1"/>
    <n v="4500"/>
    <s v="ARI@NE"/>
    <s v="NE"/>
    <s v="ARI"/>
    <s v="IR"/>
    <s v="Opt out"/>
    <m/>
    <x v="397"/>
    <s v="Brandon Bolden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52598"/>
    <x v="2"/>
    <s v="Johnnie"/>
    <s v="Johnnie Dixon"/>
    <s v="Dixon"/>
    <n v="0"/>
    <n v="2"/>
    <n v="4500"/>
    <s v="ARI@NE"/>
    <s v="ARI"/>
    <s v="NE"/>
    <m/>
    <m/>
    <m/>
    <x v="398"/>
    <s v="Johnnie Dixo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71031"/>
    <x v="2"/>
    <s v="Lil'Jordan"/>
    <s v="Lil'Jordan Humphrey"/>
    <s v="Humphrey"/>
    <n v="0"/>
    <n v="1"/>
    <n v="4500"/>
    <s v="NO@DEN"/>
    <s v="NO"/>
    <s v="DEN"/>
    <m/>
    <m/>
    <m/>
    <x v="399"/>
    <s v="Lil'Jordan Humphrey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56698"/>
    <x v="2"/>
    <s v="Dante"/>
    <s v="Dante Pettis"/>
    <s v="Pettis"/>
    <n v="-0.5"/>
    <n v="4"/>
    <n v="4500"/>
    <s v="NYG@CIN"/>
    <s v="NYG"/>
    <s v="CIN"/>
    <s v="IR"/>
    <s v="Illness"/>
    <m/>
    <x v="400"/>
    <s v="Dante Pettis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4901"/>
    <x v="0"/>
    <s v="Cameron"/>
    <s v="Cameron Scarlett"/>
    <s v="Scarlett"/>
    <n v="0"/>
    <n v="0"/>
    <n v="4500"/>
    <s v="TEN@IND"/>
    <s v="TEN"/>
    <s v="IND"/>
    <m/>
    <m/>
    <m/>
    <x v="401"/>
    <s v="Cameron Scarlett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56711"/>
    <x v="3"/>
    <s v="Drew"/>
    <s v="Drew Sample"/>
    <s v="Sample"/>
    <n v="3.2200000762939398"/>
    <n v="10"/>
    <n v="4500"/>
    <s v="NYG@CIN"/>
    <s v="CIN"/>
    <s v="NYG"/>
    <m/>
    <m/>
    <m/>
    <x v="402"/>
    <s v="Drew Sample"/>
    <n v="7.1187845303867405"/>
    <n v="3.9568627450980394"/>
    <n v="10.433198380566802"/>
    <n v="0"/>
    <n v="0"/>
    <n v="0"/>
    <n v="0"/>
    <n v="3.2"/>
    <n v="2.2000000000000002"/>
    <n v="21.2"/>
    <n v="9.6"/>
    <n v="23"/>
    <n v="0.96"/>
    <n v="0"/>
    <n v="0"/>
    <n v="0"/>
    <n v="0"/>
    <n v="45.734426229508195"/>
    <n v="19.265573770491805"/>
    <n v="1"/>
    <n v="0"/>
    <n v="0"/>
    <n v="0"/>
    <n v="0"/>
    <n v="3.2"/>
    <n v="34.544444444444437"/>
    <n v="4.2365759903822333"/>
    <n v="2.2000000000000002"/>
    <n v="2.9126459933877853"/>
    <n v="10.735438618471859"/>
    <n v="31.268532279352559"/>
    <n v="0"/>
    <n v="10.45"/>
    <n v="0"/>
    <n v="0"/>
    <n v="0"/>
    <n v="4.2268532279352566"/>
    <n v="0.93930071731894593"/>
    <n v="0.71111111111111114"/>
  </r>
  <r>
    <s v="51892-64905"/>
    <x v="2"/>
    <s v="Trenton"/>
    <s v="Trenton Irwin"/>
    <s v="Irwin"/>
    <n v="0"/>
    <n v="1"/>
    <n v="4500"/>
    <s v="NYG@CIN"/>
    <s v="CIN"/>
    <s v="NYG"/>
    <m/>
    <m/>
    <m/>
    <x v="403"/>
    <s v="Trenton Irwi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55694"/>
    <x v="2"/>
    <s v="Mike"/>
    <s v="Mike Thomas"/>
    <s v="Thomas"/>
    <n v="2.9749999046325599"/>
    <n v="8"/>
    <n v="4500"/>
    <s v="NYG@CIN"/>
    <s v="CIN"/>
    <s v="NYG"/>
    <s v="D"/>
    <s v="Hamstring"/>
    <m/>
    <x v="404"/>
    <s v="Mike Thomas"/>
    <n v="7.1187845303867405"/>
    <n v="3.9568627450980394"/>
    <n v="10.433198380566802"/>
    <n v="0"/>
    <n v="0"/>
    <n v="0"/>
    <n v="0"/>
    <n v="0"/>
    <n v="1.4444444444444444"/>
    <n v="14.666666666666666"/>
    <n v="10.199999999999999"/>
    <n v="29"/>
    <n v="1.1333333333333333"/>
    <n v="0.1111111111111111"/>
    <n v="0.1111111111111111"/>
    <s v="1.0"/>
    <n v="0"/>
    <n v="45.734426229508195"/>
    <n v="19.265573770491805"/>
    <n v="0"/>
    <n v="0"/>
    <n v="0"/>
    <n v="0"/>
    <n v="0"/>
    <n v="0"/>
    <n v="34.544444444444437"/>
    <n v="0"/>
    <n v="0"/>
    <n v="0"/>
    <n v="10.421391884545182"/>
    <n v="0"/>
    <n v="0"/>
    <n v="10.45"/>
    <n v="0"/>
    <n v="0.92693709987655393"/>
    <n v="0"/>
    <n v="0"/>
    <n v="0"/>
    <n v="0"/>
  </r>
  <r>
    <s v="51892-43413"/>
    <x v="0"/>
    <s v="Kenneth"/>
    <s v="Kenneth Dixon"/>
    <s v="Dixon"/>
    <n v="0"/>
    <n v="1"/>
    <n v="4500"/>
    <s v="MIA@NYJ"/>
    <s v="NYJ"/>
    <s v="MIA"/>
    <m/>
    <m/>
    <m/>
    <x v="405"/>
    <s v="Kenneth Dixon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80281"/>
    <x v="2"/>
    <s v="C.J."/>
    <s v="C.J. Board"/>
    <s v="Board"/>
    <n v="1.9833332697550401"/>
    <n v="6"/>
    <n v="4500"/>
    <s v="NYG@CIN"/>
    <s v="NYG"/>
    <s v="CIN"/>
    <m/>
    <m/>
    <m/>
    <x v="406"/>
    <s v="C.J. Board"/>
    <n v="7.2564102564102564"/>
    <n v="4.9708029197080288"/>
    <n v="11.524886877828054"/>
    <n v="0"/>
    <n v="0"/>
    <n v="0"/>
    <n v="0"/>
    <n v="1.5"/>
    <n v="1"/>
    <n v="9.5"/>
    <n v="9.5"/>
    <n v="12"/>
    <n v="1.1875"/>
    <n v="0.125"/>
    <n v="0.375"/>
    <s v="3.0"/>
    <n v="0"/>
    <n v="29.698157804459687"/>
    <n v="30.901842195540315"/>
    <n v="1"/>
    <n v="0"/>
    <n v="0"/>
    <n v="0"/>
    <n v="0"/>
    <n v="1.5"/>
    <n v="32.361111111111107"/>
    <n v="1.3765669711938398"/>
    <n v="1"/>
    <n v="0.91771131412922646"/>
    <n v="8.4215084415982986"/>
    <n v="7.7285135788895483"/>
    <n v="0.125"/>
    <n v="24.258333333333336"/>
    <n v="0.15923312708110776"/>
    <n v="3.4933900460612795"/>
    <n v="0.55626342114835259"/>
    <n v="1.3284777000037902"/>
    <n v="0.29521726666750892"/>
    <n v="0.33333333333333331"/>
  </r>
  <r>
    <s v="51892-72091"/>
    <x v="0"/>
    <s v="Raymond"/>
    <s v="Raymond Calais"/>
    <s v="Calais"/>
    <n v="0"/>
    <n v="4"/>
    <n v="4500"/>
    <s v="SF@LAR"/>
    <s v="LAR"/>
    <s v="SF"/>
    <m/>
    <m/>
    <m/>
    <x v="407"/>
    <s v="Raymond Calais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41371"/>
    <x v="0"/>
    <s v="Khalfani"/>
    <s v="Khalfani Muhammad"/>
    <s v="Muhammad"/>
    <n v="0"/>
    <n v="1"/>
    <n v="4500"/>
    <s v="ARI@NE"/>
    <s v="ARI"/>
    <s v="NE"/>
    <m/>
    <m/>
    <m/>
    <x v="408"/>
    <s v="Khalfani Muhammad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71066"/>
    <x v="0"/>
    <s v="Devwah"/>
    <s v="Devwah Whaley"/>
    <s v="Whaley"/>
    <n v="0"/>
    <n v="1"/>
    <n v="4500"/>
    <s v="NYG@CIN"/>
    <s v="CIN"/>
    <s v="NYG"/>
    <m/>
    <m/>
    <m/>
    <x v="409"/>
    <s v="Devwah Whaley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73121"/>
    <x v="0"/>
    <s v="Tony"/>
    <s v="Tony Jones Jr."/>
    <s v="Jones Jr."/>
    <n v="0"/>
    <n v="0"/>
    <n v="4500"/>
    <s v="NO@DEN"/>
    <s v="NO"/>
    <s v="DEN"/>
    <m/>
    <m/>
    <m/>
    <x v="410"/>
    <s v="Tony Jones Jr.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28065"/>
    <x v="2"/>
    <s v="Jehu"/>
    <s v="Jehu Chesson"/>
    <s v="Chesson"/>
    <n v="0"/>
    <n v="1"/>
    <n v="4500"/>
    <s v="MIA@NYJ"/>
    <s v="NYJ"/>
    <s v="MIA"/>
    <m/>
    <m/>
    <m/>
    <x v="411"/>
    <s v="Jehu Chesson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32161"/>
    <x v="2"/>
    <s v="Gehrig"/>
    <s v="Gehrig Dieter"/>
    <s v="Dieter"/>
    <n v="0"/>
    <n v="0"/>
    <n v="4500"/>
    <s v="KC@TB"/>
    <s v="KC"/>
    <s v="TB"/>
    <m/>
    <m/>
    <m/>
    <x v="412"/>
    <s v="Gehrig Dieter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47523"/>
    <x v="2"/>
    <s v="Tajae"/>
    <s v="Tajae Sharpe"/>
    <s v="Sharpe"/>
    <n v="0"/>
    <n v="1"/>
    <n v="4500"/>
    <s v="CAR@MIN"/>
    <s v="MIN"/>
    <s v="CAR"/>
    <m/>
    <m/>
    <m/>
    <x v="413"/>
    <s v="Tajae Sharpe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0835"/>
    <x v="2"/>
    <s v="Isaac"/>
    <s v="Isaac Whitney"/>
    <s v="Whitney"/>
    <n v="0"/>
    <n v="0"/>
    <n v="4500"/>
    <s v="KC@TB"/>
    <s v="TB"/>
    <s v="KC"/>
    <m/>
    <m/>
    <m/>
    <x v="414"/>
    <s v="Isaac Whitney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60838"/>
    <x v="2"/>
    <s v="Andre"/>
    <s v="Andre Baccellia"/>
    <s v="Baccellia"/>
    <n v="0"/>
    <n v="1"/>
    <n v="4500"/>
    <s v="ARI@NE"/>
    <s v="NE"/>
    <s v="ARI"/>
    <m/>
    <m/>
    <m/>
    <x v="415"/>
    <s v="Andre Baccellia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62891"/>
    <x v="2"/>
    <s v="Omar"/>
    <s v="Omar Bayless"/>
    <s v="Bayless"/>
    <n v="0"/>
    <n v="2"/>
    <n v="4500"/>
    <s v="CAR@MIN"/>
    <s v="CAR"/>
    <s v="MIN"/>
    <s v="IR"/>
    <s v="Knee"/>
    <m/>
    <x v="416"/>
    <s v="Omar Bayless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0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60849"/>
    <x v="2"/>
    <s v="Blake"/>
    <s v="Blake Lynch"/>
    <s v="Lynch"/>
    <n v="0"/>
    <n v="0"/>
    <n v="4500"/>
    <s v="CAR@MIN"/>
    <s v="MIN"/>
    <s v="CAR"/>
    <m/>
    <m/>
    <m/>
    <x v="417"/>
    <s v="Blake Lynch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4949"/>
    <x v="2"/>
    <s v="Ja'Marcus"/>
    <s v="Ja'Marcus Bradley"/>
    <s v="Bradley"/>
    <n v="0"/>
    <n v="1"/>
    <n v="4500"/>
    <s v="CLE@JAC"/>
    <s v="CLE"/>
    <s v="JAC"/>
    <m/>
    <m/>
    <m/>
    <x v="418"/>
    <s v="Ja'Marcus Bradley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4962"/>
    <x v="0"/>
    <s v="LeVante"/>
    <s v="LeVante Bellamy"/>
    <s v="Bellamy"/>
    <n v="0"/>
    <n v="1"/>
    <n v="4500"/>
    <s v="NO@DEN"/>
    <s v="DEN"/>
    <s v="NO"/>
    <m/>
    <m/>
    <m/>
    <x v="419"/>
    <s v="LeVante Bellamy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26057"/>
    <x v="0"/>
    <s v="Michael"/>
    <s v="Michael Burton"/>
    <s v="Burton"/>
    <n v="0.82499998807907104"/>
    <n v="4"/>
    <n v="4500"/>
    <s v="NO@DEN"/>
    <s v="NO"/>
    <s v="DEN"/>
    <m/>
    <m/>
    <m/>
    <x v="420"/>
    <s v="Michael Burton"/>
    <n v="6.2444444444444445"/>
    <n v="4.3392857142857144"/>
    <n v="9.4852320675105481"/>
    <n v="0"/>
    <n v="0"/>
    <n v="0"/>
    <n v="0"/>
    <n v="0.2"/>
    <n v="0.2"/>
    <n v="1.5"/>
    <n v="7.5"/>
    <n v="12"/>
    <n v="0.75"/>
    <n v="0.5"/>
    <n v="0.8"/>
    <s v="1.6"/>
    <n v="0"/>
    <n v="22.066824178403763"/>
    <n v="42.233175821596234"/>
    <n v="1"/>
    <n v="0"/>
    <n v="0"/>
    <n v="0"/>
    <n v="0"/>
    <n v="0.2"/>
    <n v="38.894444444444439"/>
    <n v="0.11347031430117634"/>
    <n v="0.2"/>
    <n v="0.11347031430117634"/>
    <n v="8.6567690696353434"/>
    <n v="0.98228630716422427"/>
    <n v="0.5"/>
    <n v="31.133333333333333"/>
    <n v="0.6782629949935155"/>
    <n v="1.6264379836854215"/>
    <n v="1.1031526979856885"/>
    <n v="0.30854390051499125"/>
    <n v="6.8565311225553607E-2"/>
    <n v="4.4444444444444446E-2"/>
  </r>
  <r>
    <s v="51892-69068"/>
    <x v="0"/>
    <s v="Jonathan"/>
    <s v="Jonathan Ward"/>
    <s v="Ward"/>
    <n v="0"/>
    <n v="3"/>
    <n v="4500"/>
    <s v="ARI@NE"/>
    <s v="ARI"/>
    <s v="NE"/>
    <m/>
    <m/>
    <m/>
    <x v="421"/>
    <s v="Jonathan Ward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03896"/>
    <x v="2"/>
    <s v="Nsimba"/>
    <s v="Nsimba Webster"/>
    <s v="Webster"/>
    <n v="0"/>
    <n v="8"/>
    <n v="4500"/>
    <s v="SF@LAR"/>
    <s v="LAR"/>
    <s v="SF"/>
    <m/>
    <m/>
    <m/>
    <x v="422"/>
    <s v="Nsimba Webster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103901"/>
    <x v="2"/>
    <s v="Davion"/>
    <s v="Davion Davis"/>
    <s v="Davis"/>
    <n v="0"/>
    <n v="0"/>
    <n v="4500"/>
    <s v="CAR@MIN"/>
    <s v="MIN"/>
    <s v="CAR"/>
    <m/>
    <m/>
    <m/>
    <x v="423"/>
    <s v="Davion Davis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73180"/>
    <x v="2"/>
    <s v="Binjimen"/>
    <s v="Binjimen Victor"/>
    <s v="Victor"/>
    <n v="0"/>
    <n v="1"/>
    <n v="4500"/>
    <s v="NYG@CIN"/>
    <s v="NYG"/>
    <s v="CIN"/>
    <m/>
    <m/>
    <m/>
    <x v="424"/>
    <s v="Binjimen Victor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103902"/>
    <x v="2"/>
    <s v="Alexander"/>
    <s v="Alexander Hollins"/>
    <s v="Hollins"/>
    <n v="2.7999999523162802"/>
    <n v="2"/>
    <n v="4500"/>
    <s v="CAR@MIN"/>
    <s v="MIN"/>
    <s v="CAR"/>
    <m/>
    <m/>
    <m/>
    <x v="425"/>
    <s v="Alexander Hollins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0910"/>
    <x v="2"/>
    <s v="Dede"/>
    <s v="Dede Westbrook"/>
    <s v="Westbrook"/>
    <n v="-0.36666667461395203"/>
    <n v="3"/>
    <n v="4500"/>
    <s v="CLE@JAC"/>
    <s v="JAC"/>
    <s v="CLE"/>
    <s v="IR"/>
    <s v="Knee - acl"/>
    <m/>
    <x v="426"/>
    <s v="Dede Westbrook"/>
    <n v="6.6106666666666669"/>
    <n v="4.0076335877862599"/>
    <n v="9.995967741935484"/>
    <n v="0"/>
    <n v="0"/>
    <n v="0"/>
    <n v="0"/>
    <n v="0"/>
    <n v="0.5"/>
    <n v="2"/>
    <n v="4"/>
    <n v="4"/>
    <n v="2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4.4730994243632747"/>
    <n v="0"/>
    <n v="0"/>
    <n v="18.675000000000001"/>
    <n v="0"/>
    <n v="0"/>
    <n v="0"/>
    <n v="0"/>
    <n v="0"/>
    <n v="0"/>
  </r>
  <r>
    <s v="51892-60915"/>
    <x v="0"/>
    <s v="Rodney"/>
    <s v="Rodney Anderson"/>
    <s v="Anderson"/>
    <n v="0"/>
    <n v="1"/>
    <n v="4500"/>
    <s v="NYG@CIN"/>
    <s v="CIN"/>
    <s v="NYG"/>
    <m/>
    <m/>
    <m/>
    <x v="427"/>
    <s v="Rodney Anderso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28157"/>
    <x v="2"/>
    <s v="Bennie"/>
    <s v="Bennie Fowler III"/>
    <s v="Fowler III"/>
    <n v="2.0999999046325599"/>
    <n v="1"/>
    <n v="4500"/>
    <s v="NO@DEN"/>
    <s v="NO"/>
    <s v="DEN"/>
    <s v="IR"/>
    <s v="Shoulder - labrum"/>
    <m/>
    <x v="428"/>
    <s v="Bennie Fowler III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0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29183"/>
    <x v="0"/>
    <s v="D.J."/>
    <s v="D.J. Foster"/>
    <s v="Foster"/>
    <n v="0.46666665871938001"/>
    <n v="3"/>
    <n v="4500"/>
    <s v="ARI@NE"/>
    <s v="ARI"/>
    <s v="NE"/>
    <m/>
    <m/>
    <m/>
    <x v="429"/>
    <s v="D.J. Foster"/>
    <n v="8.3723404255319149"/>
    <n v="4.3345195729537362"/>
    <n v="12.107692307692307"/>
    <n v="0"/>
    <n v="0"/>
    <n v="0"/>
    <n v="0"/>
    <n v="0.2"/>
    <n v="0.2"/>
    <n v="1.4"/>
    <n v="7"/>
    <n v="7"/>
    <n v="1.4"/>
    <n v="0.2"/>
    <n v="0.4"/>
    <s v="2.0"/>
    <n v="0"/>
    <n v="33.264819992412747"/>
    <n v="32.735180007587253"/>
    <n v="1"/>
    <n v="0"/>
    <n v="0"/>
    <n v="0"/>
    <n v="0"/>
    <n v="0.2"/>
    <n v="31.405555555555551"/>
    <n v="0.21184035374612756"/>
    <n v="0.2"/>
    <n v="0.21184035374612756"/>
    <n v="7.3404708502371694"/>
    <n v="1.5550079415773796"/>
    <n v="0.2"/>
    <n v="32.233333333333334"/>
    <n v="0.20311383665514327"/>
    <n v="2.0308144412081925"/>
    <n v="0.41248651268846687"/>
    <n v="0.29674944542658466"/>
    <n v="6.5944321205907708E-2"/>
    <n v="4.4444444444444446E-2"/>
  </r>
  <r>
    <s v="51892-41475"/>
    <x v="2"/>
    <s v="John"/>
    <s v="John Ross III"/>
    <s v="Ross III"/>
    <n v="0.90000001589457101"/>
    <n v="3"/>
    <n v="4500"/>
    <s v="NYG@CIN"/>
    <s v="CIN"/>
    <s v="NYG"/>
    <s v="IR"/>
    <s v="Foot"/>
    <m/>
    <x v="430"/>
    <s v="John Ross III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0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39428"/>
    <x v="0"/>
    <s v="Kyle"/>
    <s v="Kyle Juszczyk"/>
    <s v="Juszczyk"/>
    <n v="3.2900001525878899"/>
    <n v="10"/>
    <n v="4500"/>
    <s v="SF@LAR"/>
    <s v="SF"/>
    <s v="LAR"/>
    <m/>
    <m/>
    <m/>
    <x v="431"/>
    <s v="Kyle Juszczyk"/>
    <n v="5.5567867036011078"/>
    <n v="3.9353448275862069"/>
    <n v="8.8370044052863435"/>
    <n v="0"/>
    <n v="0"/>
    <n v="0"/>
    <n v="0"/>
    <n v="1.6"/>
    <n v="1"/>
    <n v="11.8"/>
    <n v="11.8"/>
    <n v="41"/>
    <n v="1.1800000000000002"/>
    <n v="0.8"/>
    <n v="4.0999999999999996"/>
    <s v="5.1"/>
    <n v="0.2"/>
    <n v="38.59375609756097"/>
    <n v="25.406243902439027"/>
    <n v="1"/>
    <n v="0"/>
    <n v="0"/>
    <n v="0"/>
    <n v="0"/>
    <n v="1.6"/>
    <n v="33.433333333333337"/>
    <n v="1.8469594144396075"/>
    <n v="1"/>
    <n v="1.1543496340247548"/>
    <n v="12.717915278831006"/>
    <n v="14.680920847676409"/>
    <n v="0.8"/>
    <n v="30.416666666666668"/>
    <n v="0.66821901770798542"/>
    <n v="4.7016711263694653"/>
    <n v="3.1417460616486013"/>
    <n v="2.2822666909325009"/>
    <n v="0.50717037576277801"/>
    <n v="0.35555555555555557"/>
  </r>
  <r>
    <s v="51892-103943"/>
    <x v="2"/>
    <s v="Trinity"/>
    <s v="Trinity Benson"/>
    <s v="Benson"/>
    <n v="0"/>
    <n v="1"/>
    <n v="4500"/>
    <s v="NO@DEN"/>
    <s v="DEN"/>
    <s v="NO"/>
    <m/>
    <m/>
    <m/>
    <x v="432"/>
    <s v="Trinity Benson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29201"/>
    <x v="2"/>
    <s v="Maurice"/>
    <s v="Maurice Harris"/>
    <s v="Harris"/>
    <n v="0"/>
    <n v="0"/>
    <n v="4500"/>
    <s v="NO@DEN"/>
    <s v="NO"/>
    <s v="DEN"/>
    <m/>
    <m/>
    <m/>
    <x v="433"/>
    <s v="Maurice Harris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22035"/>
    <x v="2"/>
    <s v="Travis"/>
    <s v="Travis Benjamin"/>
    <s v="Benjamin"/>
    <n v="0"/>
    <n v="1"/>
    <n v="4500"/>
    <s v="SF@LAR"/>
    <s v="SF"/>
    <s v="LAR"/>
    <s v="IR"/>
    <s v="Opt out"/>
    <m/>
    <x v="434"/>
    <s v="Travis Benjamin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0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54817"/>
    <x v="2"/>
    <s v="Diontae"/>
    <s v="Diontae Spencer"/>
    <s v="Spencer"/>
    <n v="0.299999986376081"/>
    <n v="7"/>
    <n v="4500"/>
    <s v="NO@DEN"/>
    <s v="DEN"/>
    <s v="NO"/>
    <s v="IR"/>
    <s v="Undisclosed"/>
    <m/>
    <x v="435"/>
    <s v="Diontae Spencer"/>
    <n v="6.4378531073446323"/>
    <n v="3.3468468468468466"/>
    <n v="10.128888888888889"/>
    <n v="0"/>
    <n v="0"/>
    <n v="0"/>
    <n v="0"/>
    <n v="0"/>
    <n v="0.14285714285714285"/>
    <n v="1"/>
    <n v="7"/>
    <n v="7"/>
    <n v="1"/>
    <n v="0.14285714285714285"/>
    <n v="1.2857142857142858"/>
    <s v="9.0"/>
    <n v="0"/>
    <n v="47.206086964285717"/>
    <n v="16.693913035714282"/>
    <n v="0"/>
    <n v="0"/>
    <n v="0"/>
    <n v="0"/>
    <n v="0"/>
    <n v="0"/>
    <n v="37.804761904761904"/>
    <n v="0"/>
    <n v="0"/>
    <n v="0"/>
    <n v="7.7178870116875151"/>
    <n v="0"/>
    <n v="0"/>
    <n v="26.684126984126983"/>
    <n v="0"/>
    <n v="7.0563096038937907"/>
    <n v="0"/>
    <n v="0"/>
    <n v="0"/>
    <n v="0"/>
  </r>
  <r>
    <s v="51892-60963"/>
    <x v="2"/>
    <s v="TreVontae"/>
    <s v="TreVontae Hights"/>
    <s v="Hights"/>
    <n v="0"/>
    <n v="2"/>
    <n v="4500"/>
    <s v="CAR@MIN"/>
    <s v="CAR"/>
    <s v="MIN"/>
    <m/>
    <m/>
    <m/>
    <x v="436"/>
    <s v="TreVontae Hights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33320"/>
    <x v="0"/>
    <s v="Senorise"/>
    <s v="Senorise Perry"/>
    <s v="Perry"/>
    <n v="0.89999997615814198"/>
    <n v="1"/>
    <n v="4500"/>
    <s v="TEN@IND"/>
    <s v="TEN"/>
    <s v="IND"/>
    <m/>
    <m/>
    <m/>
    <x v="437"/>
    <s v="Senorise Perry"/>
    <n v="6.4475308641975309"/>
    <n v="3.5396825396825395"/>
    <n v="10.190243902439024"/>
    <n v="0"/>
    <n v="0"/>
    <n v="0"/>
    <n v="0"/>
    <n v="0"/>
    <n v="0"/>
    <n v="0"/>
    <n v="0"/>
    <n v="0"/>
    <n v="0"/>
    <n v="0.66666666666666663"/>
    <n v="3"/>
    <s v="4.5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.66666666666666663"/>
    <n v="34"/>
    <n v="0.5860823153542567"/>
    <n v="3.7314369378791046"/>
    <n v="2.1869292001505833"/>
    <n v="0.21869292001505833"/>
    <n v="4.8598426670012962E-2"/>
    <n v="0"/>
  </r>
  <r>
    <s v="51892-69164"/>
    <x v="2"/>
    <s v="Kyle"/>
    <s v="Kyle Williams"/>
    <s v="Williams"/>
    <n v="0"/>
    <n v="0"/>
    <n v="4500"/>
    <s v="TEN@IND"/>
    <s v="TEN"/>
    <s v="IND"/>
    <m/>
    <m/>
    <m/>
    <x v="438"/>
    <s v="Kyle Williams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57909"/>
    <x v="0"/>
    <s v="Marlon"/>
    <s v="Marlon Mack"/>
    <s v="Mack"/>
    <n v="3.5499999523162802"/>
    <n v="2"/>
    <n v="4500"/>
    <s v="TEN@IND"/>
    <s v="IND"/>
    <s v="TEN"/>
    <s v="IR"/>
    <s v="Achilles"/>
    <m/>
    <x v="439"/>
    <s v="Marlon Mack"/>
    <n v="6.7696202531645566"/>
    <n v="4.4343065693430654"/>
    <n v="10.090566037735849"/>
    <n v="0"/>
    <n v="0"/>
    <n v="0"/>
    <n v="0"/>
    <n v="0"/>
    <n v="3"/>
    <n v="30"/>
    <n v="10"/>
    <n v="19"/>
    <n v="10"/>
    <n v="4"/>
    <n v="26"/>
    <s v="6.5"/>
    <n v="0"/>
    <n v="35.550988614341087"/>
    <n v="29.149011385658916"/>
    <n v="0"/>
    <n v="0"/>
    <n v="0"/>
    <n v="0"/>
    <n v="0"/>
    <n v="0"/>
    <n v="34.320238095238096"/>
    <n v="0"/>
    <n v="0"/>
    <n v="0"/>
    <n v="9.6559498226207836"/>
    <n v="0"/>
    <n v="0"/>
    <n v="14.171428571428571"/>
    <n v="0"/>
    <n v="6.7520919943144779"/>
    <n v="0"/>
    <n v="0"/>
    <n v="0"/>
    <n v="0"/>
  </r>
  <r>
    <s v="51892-60983"/>
    <x v="2"/>
    <s v="Anthony"/>
    <s v="Anthony Ratliff-Williams"/>
    <s v="Ratliff-Williams"/>
    <n v="0"/>
    <n v="0"/>
    <n v="4500"/>
    <s v="LV@ATL"/>
    <s v="LV"/>
    <s v="ATL"/>
    <m/>
    <m/>
    <m/>
    <x v="440"/>
    <s v="Anthony Ratliff-Williams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103992"/>
    <x v="2"/>
    <s v="Emmanuel"/>
    <s v="Emmanuel Butler"/>
    <s v="Butler"/>
    <n v="0"/>
    <n v="0"/>
    <n v="4500"/>
    <s v="NO@DEN"/>
    <s v="NO"/>
    <s v="DEN"/>
    <m/>
    <m/>
    <m/>
    <x v="441"/>
    <s v="Emmanuel Butler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103996"/>
    <x v="2"/>
    <s v="Reggie"/>
    <s v="Reggie White Jr."/>
    <s v="White Jr."/>
    <n v="0"/>
    <n v="1"/>
    <n v="4500"/>
    <s v="NYG@CIN"/>
    <s v="NYG"/>
    <s v="CIN"/>
    <m/>
    <m/>
    <m/>
    <x v="442"/>
    <s v="Reggie White Jr.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27199"/>
    <x v="0"/>
    <s v="Marcus"/>
    <s v="Marcus Murphy"/>
    <s v="Murphy"/>
    <n v="0"/>
    <n v="2"/>
    <n v="4500"/>
    <s v="CAR@MIN"/>
    <s v="CAR"/>
    <s v="MIN"/>
    <m/>
    <m/>
    <m/>
    <x v="443"/>
    <s v="Marcus Murphy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69184"/>
    <x v="2"/>
    <s v="Dillon"/>
    <s v="Dillon Mitchell"/>
    <s v="Mitchell"/>
    <n v="0"/>
    <n v="0"/>
    <n v="4500"/>
    <s v="CAR@MIN"/>
    <s v="MIN"/>
    <s v="CAR"/>
    <m/>
    <m/>
    <m/>
    <x v="444"/>
    <s v="Dillon Mitchell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52808"/>
    <x v="0"/>
    <s v="Dontrell"/>
    <s v="Dontrell Hilliard"/>
    <s v="Hilliard"/>
    <n v="1.8333333333333299"/>
    <n v="3"/>
    <n v="4500"/>
    <s v="CLE@JAC"/>
    <s v="CLE"/>
    <s v="JAC"/>
    <m/>
    <m/>
    <m/>
    <x v="445"/>
    <s v="Dontrell Hilliard"/>
    <n v="8.1091954022988499"/>
    <n v="4.3177257525083608"/>
    <n v="11.565573770491802"/>
    <n v="0"/>
    <n v="0"/>
    <n v="0"/>
    <n v="0"/>
    <n v="0.2"/>
    <n v="0.2"/>
    <n v="0.4"/>
    <n v="2"/>
    <n v="2"/>
    <n v="0.4"/>
    <n v="1.8"/>
    <n v="9.6"/>
    <s v="5.3"/>
    <n v="0"/>
    <n v="23.877120016750432"/>
    <n v="34.522879983249567"/>
    <n v="1"/>
    <n v="0"/>
    <n v="0"/>
    <n v="0"/>
    <n v="0"/>
    <n v="0.2"/>
    <n v="24.698809523809526"/>
    <n v="0.19334632297749421"/>
    <n v="0.2"/>
    <n v="0.19334632297749421"/>
    <n v="2.0972773857820481"/>
    <n v="0.40550087080481062"/>
    <n v="1.8"/>
    <n v="38.499999999999993"/>
    <n v="1.6140567264895904"/>
    <n v="5.3608073764671893"/>
    <n v="8.6526472054018804"/>
    <n v="1.005814807620669"/>
    <n v="0.223514401693482"/>
    <n v="4.4444444444444446E-2"/>
  </r>
  <r>
    <s v="51892-63050"/>
    <x v="0"/>
    <s v="Ty"/>
    <s v="Ty Johnson"/>
    <s v="Johnson"/>
    <n v="2.1"/>
    <n v="5"/>
    <n v="4500"/>
    <s v="MIA@NYJ"/>
    <s v="NYJ"/>
    <s v="MIA"/>
    <m/>
    <m/>
    <m/>
    <x v="446"/>
    <s v="Ty Johnson"/>
    <n v="6.8826815642458099"/>
    <n v="4.8447653429602884"/>
    <n v="11"/>
    <n v="0"/>
    <n v="0"/>
    <n v="0"/>
    <n v="0"/>
    <n v="1.2857142857142858"/>
    <n v="0.7142857142857143"/>
    <n v="3.2857142857142856"/>
    <n v="4.5999999999999996"/>
    <n v="12"/>
    <n v="0.65714285714285714"/>
    <n v="0.8571428571428571"/>
    <n v="8.1428571428571423"/>
    <s v="9.5"/>
    <n v="0"/>
    <n v="33.084421122994655"/>
    <n v="20.915578877005348"/>
    <n v="1"/>
    <n v="0"/>
    <n v="0"/>
    <n v="0"/>
    <n v="0"/>
    <n v="1.2857142857142858"/>
    <n v="40.376190476190473"/>
    <n v="1.0535197196849342"/>
    <n v="0.7142857142857143"/>
    <n v="0.58528873315829677"/>
    <n v="4.6998433989125328"/>
    <n v="2.7507653889918999"/>
    <n v="0.8571428571428571"/>
    <n v="16.207142857142856"/>
    <n v="1.1061566616309573"/>
    <n v="10.781908230306938"/>
    <n v="11.926479614047665"/>
    <n v="1.8248673574468137"/>
    <n v="0.40552607943262525"/>
    <n v="0.28571428571428575"/>
  </r>
  <r>
    <s v="51892-104012"/>
    <x v="2"/>
    <s v="Ashton"/>
    <s v="Ashton Dulin"/>
    <s v="Dulin"/>
    <n v="1.1833333174387599"/>
    <n v="6"/>
    <n v="4500"/>
    <s v="TEN@IND"/>
    <s v="IND"/>
    <s v="TEN"/>
    <m/>
    <m/>
    <m/>
    <x v="447"/>
    <s v="Ashton Dulin"/>
    <n v="6.7696202531645566"/>
    <n v="4.4343065693430654"/>
    <n v="10.090566037735849"/>
    <n v="0"/>
    <n v="0"/>
    <n v="0"/>
    <n v="0"/>
    <n v="0.5714285714285714"/>
    <n v="0.42857142857142855"/>
    <n v="7.5714285714285712"/>
    <n v="17.7"/>
    <n v="34"/>
    <n v="2.5285714285714285"/>
    <n v="0.14285714285714285"/>
    <n v="0.42857142857142855"/>
    <s v="3.0"/>
    <n v="0"/>
    <n v="35.550988614341087"/>
    <n v="29.149011385658916"/>
    <n v="1"/>
    <n v="0"/>
    <n v="0"/>
    <n v="0"/>
    <n v="0"/>
    <n v="0.5714285714285714"/>
    <n v="34.320238095238096"/>
    <n v="0.59192044590113146"/>
    <n v="0.42857142857142855"/>
    <n v="0.44394033442584857"/>
    <n v="17.701747049357536"/>
    <n v="7.8585195050135628"/>
    <n v="0.14285714285714285"/>
    <n v="14.171428571428571"/>
    <n v="0.29384084058123905"/>
    <n v="3.1163501512220666"/>
    <n v="0.91571094798056352"/>
    <n v="1.0917087595851269"/>
    <n v="0.24260194657447265"/>
    <n v="0.12698412698412698"/>
  </r>
  <r>
    <s v="51892-63061"/>
    <x v="2"/>
    <s v="Gary"/>
    <s v="Gary Jennings"/>
    <s v="Jennings"/>
    <n v="0"/>
    <n v="1"/>
    <n v="4500"/>
    <s v="MIA@NYJ"/>
    <s v="MIA"/>
    <s v="NYJ"/>
    <m/>
    <m/>
    <m/>
    <x v="448"/>
    <s v="Gary Jennings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27229"/>
    <x v="0"/>
    <s v="Ameer"/>
    <s v="Ameer Abdullah"/>
    <s v="Abdullah"/>
    <n v="2"/>
    <n v="5"/>
    <n v="4500"/>
    <s v="CAR@MIN"/>
    <s v="MIN"/>
    <s v="CAR"/>
    <m/>
    <m/>
    <m/>
    <x v="449"/>
    <s v="Ameer Abdullah"/>
    <n v="6.666666666666667"/>
    <n v="4.6223021582733814"/>
    <n v="9.8181818181818183"/>
    <n v="0"/>
    <n v="0"/>
    <n v="0"/>
    <n v="0"/>
    <n v="0.2"/>
    <n v="0.2"/>
    <n v="2.2999999999999998"/>
    <n v="11.5"/>
    <n v="22"/>
    <n v="1.1499999999999999"/>
    <n v="0.2"/>
    <n v="0.7"/>
    <s v="3.5"/>
    <n v="0"/>
    <n v="25.568405048076922"/>
    <n v="30.231594951923075"/>
    <n v="1"/>
    <n v="0"/>
    <n v="0"/>
    <n v="0"/>
    <n v="0"/>
    <n v="0.2"/>
    <n v="16.733333333333331"/>
    <n v="0.30559846671008284"/>
    <n v="0.2"/>
    <n v="0.30559846671008284"/>
    <n v="11.437958035764428"/>
    <n v="3.4954224380238799"/>
    <n v="0.2"/>
    <n v="31.633333333333333"/>
    <n v="0.19113758662965066"/>
    <n v="3.7898817110294196"/>
    <n v="0.72438884385801439"/>
    <n v="0.52198112818818942"/>
    <n v="0.1159958062640421"/>
    <n v="4.4444444444444446E-2"/>
  </r>
  <r>
    <s v="51892-61021"/>
    <x v="2"/>
    <s v="Chase"/>
    <s v="Chase Harrell"/>
    <s v="Harrell"/>
    <n v="0"/>
    <n v="1"/>
    <n v="4500"/>
    <s v="SF@LAR"/>
    <s v="SF"/>
    <s v="LAR"/>
    <m/>
    <m/>
    <m/>
    <x v="450"/>
    <s v="Chase Harrell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22113"/>
    <x v="0"/>
    <s v="Alfred"/>
    <s v="Alfred Morris"/>
    <s v="Morris"/>
    <n v="3.45000004768371"/>
    <n v="4"/>
    <n v="4500"/>
    <s v="NYG@CIN"/>
    <s v="NYG"/>
    <s v="CIN"/>
    <m/>
    <m/>
    <m/>
    <x v="451"/>
    <s v="Alfred Morris"/>
    <n v="7.2564102564102564"/>
    <n v="4.9708029197080288"/>
    <n v="11.524886877828054"/>
    <n v="0"/>
    <n v="0"/>
    <n v="0"/>
    <n v="0"/>
    <n v="0.33333333333333331"/>
    <n v="0.33333333333333331"/>
    <n v="1.3333333333333333"/>
    <n v="4"/>
    <n v="4"/>
    <n v="1.3333333333333333"/>
    <n v="8.3333333333333339"/>
    <n v="43"/>
    <s v="5.2"/>
    <n v="0"/>
    <n v="29.698157804459687"/>
    <n v="30.901842195540315"/>
    <n v="1"/>
    <n v="0"/>
    <n v="0"/>
    <n v="0"/>
    <n v="0"/>
    <n v="0.33333333333333331"/>
    <n v="32.361111111111107"/>
    <n v="0.30590377137640878"/>
    <n v="0.33333333333333331"/>
    <n v="0.30590377137640878"/>
    <n v="4.4730994243632747"/>
    <n v="1.368337983654369"/>
    <n v="8.3333333333333339"/>
    <n v="24.258333333333336"/>
    <n v="10.615541805407185"/>
    <n v="6.0552094131728849"/>
    <n v="64.279328666031873"/>
    <n v="6.7314333316352917"/>
    <n v="1.4958740736967315"/>
    <n v="7.407407407407407E-2"/>
  </r>
  <r>
    <s v="51892-87654"/>
    <x v="2"/>
    <s v="Noah"/>
    <s v="Noah Igbinoghene"/>
    <s v="Igbinoghene"/>
    <n v="0"/>
    <n v="2"/>
    <n v="4500"/>
    <s v="MIA@NYJ"/>
    <s v="MIA"/>
    <s v="NYJ"/>
    <m/>
    <m/>
    <m/>
    <x v="452"/>
    <s v="Noah Igbinoghene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31360"/>
    <x v="2"/>
    <s v="Odell"/>
    <s v="Odell Beckham Jr."/>
    <s v="Beckham Jr."/>
    <n v="10.7599999564034"/>
    <n v="7"/>
    <n v="4500"/>
    <s v="CLE@JAC"/>
    <s v="CLE"/>
    <s v="JAC"/>
    <s v="IR"/>
    <s v="Knee - acl"/>
    <m/>
    <x v="453"/>
    <s v="Odell Beckham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0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93824"/>
    <x v="2"/>
    <s v="Easop"/>
    <s v="Easop Winston Jr."/>
    <s v="Winston Jr."/>
    <n v="0"/>
    <n v="2"/>
    <n v="4500"/>
    <s v="SF@LAR"/>
    <s v="LAR"/>
    <s v="SF"/>
    <m/>
    <m/>
    <m/>
    <x v="454"/>
    <s v="Easop Winston Jr.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27273"/>
    <x v="0"/>
    <s v="Andy"/>
    <s v="Andy Janovich"/>
    <s v="Janovich"/>
    <n v="0.45000000794728501"/>
    <n v="6"/>
    <n v="4500"/>
    <s v="CLE@JAC"/>
    <s v="CLE"/>
    <s v="JAC"/>
    <s v="IR"/>
    <s v="Undisclosed"/>
    <m/>
    <x v="455"/>
    <s v="Andy Janovich"/>
    <n v="8.1091954022988499"/>
    <n v="4.3177257525083608"/>
    <n v="11.565573770491802"/>
    <n v="0"/>
    <n v="0"/>
    <n v="0"/>
    <n v="0"/>
    <n v="0"/>
    <n v="0.22222222222222221"/>
    <n v="1.4444444444444444"/>
    <n v="6.5"/>
    <n v="13"/>
    <n v="0.72222222222222221"/>
    <n v="0.22222222222222221"/>
    <n v="0.44444444444444442"/>
    <s v="2.0"/>
    <n v="0"/>
    <n v="23.877120016750432"/>
    <n v="34.522879983249567"/>
    <n v="0"/>
    <n v="0"/>
    <n v="0"/>
    <n v="0"/>
    <n v="0"/>
    <n v="0"/>
    <n v="24.698809523809526"/>
    <n v="0"/>
    <n v="0"/>
    <n v="0"/>
    <n v="6.2763673847035104"/>
    <n v="0"/>
    <n v="0"/>
    <n v="38.499999999999993"/>
    <n v="0"/>
    <n v="2.0229461797989394"/>
    <n v="0"/>
    <n v="0"/>
    <n v="0"/>
    <n v="0"/>
  </r>
  <r>
    <s v="51892-61072"/>
    <x v="2"/>
    <s v="Stanley"/>
    <s v="Stanley Morgan"/>
    <s v="Morgan"/>
    <n v="0"/>
    <n v="1"/>
    <n v="4500"/>
    <s v="NYG@CIN"/>
    <s v="CIN"/>
    <s v="NYG"/>
    <m/>
    <m/>
    <m/>
    <x v="456"/>
    <s v="Stanley Morga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53913"/>
    <x v="2"/>
    <s v="Cody"/>
    <s v="Cody Hollister"/>
    <s v="Hollister"/>
    <n v="1.70000004768371"/>
    <n v="1"/>
    <n v="4500"/>
    <s v="TEN@IND"/>
    <s v="TEN"/>
    <s v="IND"/>
    <m/>
    <m/>
    <m/>
    <x v="457"/>
    <s v="Cody Hollister"/>
    <n v="6.4475308641975309"/>
    <n v="3.5396825396825395"/>
    <n v="10.190243902439024"/>
    <n v="0"/>
    <n v="0"/>
    <n v="0"/>
    <n v="0"/>
    <n v="0.5"/>
    <n v="0.5"/>
    <n v="6"/>
    <n v="12"/>
    <n v="12"/>
    <n v="6"/>
    <n v="0"/>
    <n v="0"/>
    <n v="0"/>
    <n v="0"/>
    <n v="33.909801916932906"/>
    <n v="29.890198083067091"/>
    <n v="1"/>
    <n v="0"/>
    <n v="0"/>
    <n v="0"/>
    <n v="0"/>
    <n v="0.5"/>
    <n v="31.533333333333324"/>
    <n v="0.5376818485771605"/>
    <n v="0.5"/>
    <n v="0.5376818485771605"/>
    <n v="13.230663448607167"/>
    <n v="7.1138875809493713"/>
    <n v="0"/>
    <n v="34"/>
    <n v="0"/>
    <n v="0"/>
    <n v="0"/>
    <n v="0.96138875809493718"/>
    <n v="0.21364194624331936"/>
    <n v="0.1111111111111111"/>
  </r>
  <r>
    <s v="51892-55964"/>
    <x v="0"/>
    <s v="Tony"/>
    <s v="Tony Brooks-James"/>
    <s v="Brooks-James"/>
    <n v="0.23333332935969001"/>
    <n v="3"/>
    <n v="4500"/>
    <s v="LV@ATL"/>
    <s v="ATL"/>
    <s v="LV"/>
    <m/>
    <m/>
    <m/>
    <x v="458"/>
    <s v="Tony Brooks-James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69276"/>
    <x v="2"/>
    <s v="Bryan"/>
    <s v="Bryan Edwards"/>
    <s v="Edwards"/>
    <n v="3.0200000762939401"/>
    <n v="5"/>
    <n v="4500"/>
    <s v="LV@ATL"/>
    <s v="LV"/>
    <s v="ATL"/>
    <m/>
    <m/>
    <m/>
    <x v="459"/>
    <s v="Bryan Edwards"/>
    <n v="8.0294117647058822"/>
    <n v="4.3744855967078191"/>
    <n v="11.73046875"/>
    <n v="0"/>
    <n v="0"/>
    <n v="0"/>
    <n v="0"/>
    <n v="1.5"/>
    <n v="1.1666666666666667"/>
    <n v="19.333333333333332"/>
    <n v="16.600000000000001"/>
    <n v="34"/>
    <n v="2.7666666666666671"/>
    <n v="0"/>
    <n v="0"/>
    <n v="0"/>
    <n v="0"/>
    <n v="36.350562901929251"/>
    <n v="27.949437098070742"/>
    <n v="1"/>
    <n v="0"/>
    <n v="0"/>
    <n v="0"/>
    <n v="0"/>
    <n v="1.5"/>
    <n v="31.216666666666665"/>
    <n v="1.7466901554584267"/>
    <n v="1.1666666666666667"/>
    <n v="1.3585367875787764"/>
    <n v="15.568637318306271"/>
    <n v="21.150566529390858"/>
    <n v="0"/>
    <n v="30.805555555555554"/>
    <n v="0"/>
    <n v="0"/>
    <n v="0"/>
    <n v="2.6983899862724194"/>
    <n v="0.59964221917164873"/>
    <n v="0.33333333333333331"/>
  </r>
  <r>
    <s v="51892-80546"/>
    <x v="3"/>
    <s v="Dan"/>
    <s v="Dan Arnold"/>
    <s v="Arnold"/>
    <n v="3.9222221374511701"/>
    <n v="9"/>
    <n v="4500"/>
    <s v="ARI@NE"/>
    <s v="ARI"/>
    <s v="NE"/>
    <m/>
    <m/>
    <m/>
    <x v="460"/>
    <s v="Dan Arnold"/>
    <n v="8.3723404255319149"/>
    <n v="4.3345195729537362"/>
    <n v="12.107692307692307"/>
    <n v="0"/>
    <n v="0"/>
    <n v="0"/>
    <n v="0"/>
    <n v="2.2000000000000002"/>
    <n v="1.7"/>
    <n v="20.8"/>
    <n v="12.2"/>
    <n v="41"/>
    <n v="1.22"/>
    <n v="0"/>
    <n v="0"/>
    <n v="0"/>
    <n v="0"/>
    <n v="33.264819992412747"/>
    <n v="32.735180007587253"/>
    <n v="1"/>
    <n v="0"/>
    <n v="0"/>
    <n v="0"/>
    <n v="0"/>
    <n v="2.2000000000000002"/>
    <n v="31.405555555555551"/>
    <n v="2.3302438912074033"/>
    <n v="1.7"/>
    <n v="1.800643006842084"/>
    <n v="12.633474652604615"/>
    <n v="22.748377785329229"/>
    <n v="0"/>
    <n v="32.233333333333334"/>
    <n v="0"/>
    <n v="0"/>
    <n v="0"/>
    <n v="3.1248377785329229"/>
    <n v="0.69440839522953846"/>
    <n v="0.48888888888888893"/>
  </r>
  <r>
    <s v="51892-47780"/>
    <x v="2"/>
    <s v="Taywan"/>
    <s v="Taywan Taylor"/>
    <s v="Taylor"/>
    <n v="0"/>
    <n v="1"/>
    <n v="4500"/>
    <s v="CLE@JAC"/>
    <s v="CLE"/>
    <s v="JAC"/>
    <m/>
    <m/>
    <m/>
    <x v="461"/>
    <s v="Taywan Taylor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31397"/>
    <x v="0"/>
    <s v="Jeremy"/>
    <s v="Jeremy Hill"/>
    <s v="Hill"/>
    <n v="0"/>
    <n v="0"/>
    <n v="4500"/>
    <s v="LV@ATL"/>
    <s v="LV"/>
    <s v="ATL"/>
    <m/>
    <m/>
    <m/>
    <x v="462"/>
    <s v="Jeremy Hill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52902"/>
    <x v="2"/>
    <s v="Trey"/>
    <s v="Trey Quinn"/>
    <s v="Quinn"/>
    <n v="0"/>
    <n v="2"/>
    <n v="4500"/>
    <s v="CLE@JAC"/>
    <s v="JAC"/>
    <s v="CLE"/>
    <m/>
    <m/>
    <m/>
    <x v="463"/>
    <s v="Trey Quinn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29357"/>
    <x v="0"/>
    <s v="Kenjon"/>
    <s v="Kenjon Barner"/>
    <s v="Barner"/>
    <n v="0"/>
    <n v="2"/>
    <n v="4500"/>
    <s v="KC@TB"/>
    <s v="TB"/>
    <s v="KC"/>
    <m/>
    <m/>
    <m/>
    <x v="464"/>
    <s v="Kenjon Barner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96942"/>
    <x v="2"/>
    <s v="Keelan"/>
    <s v="Keelan Doss"/>
    <s v="Doss"/>
    <n v="3.1333332061767498"/>
    <n v="6"/>
    <n v="4500"/>
    <s v="LV@ATL"/>
    <s v="LV"/>
    <s v="ATL"/>
    <m/>
    <m/>
    <m/>
    <x v="465"/>
    <s v="Keelan Doss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7856"/>
    <x v="2"/>
    <s v="Matthew"/>
    <s v="Matthew Slater"/>
    <s v="Slater"/>
    <n v="0"/>
    <n v="1"/>
    <n v="4500"/>
    <s v="ARI@NE"/>
    <s v="NE"/>
    <s v="ARI"/>
    <s v="Q"/>
    <s v="Knee"/>
    <m/>
    <x v="466"/>
    <s v="Matthew Slater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71357"/>
    <x v="0"/>
    <s v="Brian"/>
    <s v="Brian Herrien"/>
    <s v="Herrien"/>
    <n v="0"/>
    <n v="1"/>
    <n v="4500"/>
    <s v="CLE@JAC"/>
    <s v="CLE"/>
    <s v="JAC"/>
    <m/>
    <m/>
    <m/>
    <x v="467"/>
    <s v="Brian Herrien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9310"/>
    <x v="2"/>
    <s v="Josh"/>
    <s v="Josh Hammond"/>
    <s v="Hammond"/>
    <n v="0"/>
    <n v="2"/>
    <n v="4500"/>
    <s v="CLE@JAC"/>
    <s v="JAC"/>
    <s v="CLE"/>
    <m/>
    <m/>
    <m/>
    <x v="468"/>
    <s v="Josh Hammond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72382"/>
    <x v="0"/>
    <s v="Gabe"/>
    <s v="Gabe Nabers"/>
    <s v="Nabers"/>
    <n v="3.27999992370605"/>
    <n v="5"/>
    <n v="4500"/>
    <s v="LAC@BUF"/>
    <s v="LAC"/>
    <s v="BUF"/>
    <m/>
    <m/>
    <m/>
    <x v="469"/>
    <s v="Gabe Nabers"/>
    <n v="7.1681681681681679"/>
    <n v="4.8214285714285712"/>
    <n v="10.561946902654867"/>
    <n v="0"/>
    <n v="0"/>
    <n v="0"/>
    <n v="0"/>
    <n v="0.5"/>
    <n v="0.4"/>
    <n v="2"/>
    <n v="5"/>
    <n v="9"/>
    <n v="0.5"/>
    <n v="0.1"/>
    <n v="0.4"/>
    <s v="4.0"/>
    <n v="0"/>
    <n v="28.224102199570815"/>
    <n v="41.375897800429179"/>
    <n v="1"/>
    <n v="0"/>
    <n v="0"/>
    <n v="0"/>
    <n v="0"/>
    <n v="0.5"/>
    <n v="36.161111111111104"/>
    <n v="0.39025490827490761"/>
    <n v="0.4"/>
    <n v="0.31220392661992613"/>
    <n v="4.5211733441101307"/>
    <n v="1.4115280709605253"/>
    <n v="0.1"/>
    <n v="31.019444444444446"/>
    <n v="0.13338697240220745"/>
    <n v="4.5178832880150592"/>
    <n v="0.60262677345485893"/>
    <n v="0.40141548444153846"/>
    <n v="8.9203440987008553E-2"/>
    <n v="0.1111111111111111"/>
  </r>
  <r>
    <s v="51892-52931"/>
    <x v="0"/>
    <s v="Elijhaa"/>
    <s v="Elijhaa Penny"/>
    <s v="Penny"/>
    <n v="0.41999998092651297"/>
    <n v="5"/>
    <n v="4500"/>
    <s v="NYG@CIN"/>
    <s v="NYG"/>
    <s v="CIN"/>
    <m/>
    <m/>
    <m/>
    <x v="470"/>
    <s v="Elijhaa Penny"/>
    <n v="7.2564102564102564"/>
    <n v="4.9708029197080288"/>
    <n v="11.524886877828054"/>
    <n v="0"/>
    <n v="0"/>
    <n v="0"/>
    <n v="0"/>
    <n v="0.2"/>
    <n v="0.1"/>
    <n v="1.1000000000000001"/>
    <n v="11"/>
    <n v="11"/>
    <n v="1.1000000000000001"/>
    <n v="0.3"/>
    <n v="0.5"/>
    <s v="1.7"/>
    <n v="0"/>
    <n v="29.698157804459687"/>
    <n v="30.901842195540315"/>
    <n v="1"/>
    <n v="0"/>
    <n v="0"/>
    <n v="0"/>
    <n v="0"/>
    <n v="0.2"/>
    <n v="32.361111111111107"/>
    <n v="0.18354226282584529"/>
    <n v="0.1"/>
    <n v="9.1771131412922646E-2"/>
    <n v="11.855683734503478"/>
    <n v="1.0880095099891682"/>
    <n v="0.3"/>
    <n v="24.258333333333336"/>
    <n v="0.38215950499465862"/>
    <n v="1.9795876927680585"/>
    <n v="0.75651825276175955"/>
    <n v="0.23445277627509276"/>
    <n v="5.2100616950020613E-2"/>
    <n v="4.4444444444444446E-2"/>
  </r>
  <r>
    <s v="51892-73414"/>
    <x v="2"/>
    <s v="Rashad"/>
    <s v="Rashad Medaris"/>
    <s v="Medaris"/>
    <n v="0"/>
    <n v="2"/>
    <n v="4500"/>
    <s v="ARI@NE"/>
    <s v="ARI"/>
    <s v="NE"/>
    <m/>
    <m/>
    <m/>
    <x v="471"/>
    <s v="Rashad Medaris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27338"/>
    <x v="0"/>
    <s v="Rex"/>
    <s v="Rex Burkhead"/>
    <s v="Burkhead"/>
    <n v="9.5099998474121001"/>
    <n v="10"/>
    <n v="4500"/>
    <s v="ARI@NE"/>
    <s v="NE"/>
    <s v="ARI"/>
    <s v="IR"/>
    <s v="Knee - acl"/>
    <m/>
    <x v="472"/>
    <s v="Rex Burkhead"/>
    <n v="6.4456233421750664"/>
    <n v="4.6356877323420074"/>
    <n v="9.8380566801619427"/>
    <n v="0"/>
    <n v="0"/>
    <n v="0"/>
    <n v="0"/>
    <n v="0"/>
    <n v="2.5"/>
    <n v="19.2"/>
    <n v="7.7"/>
    <n v="24"/>
    <n v="0.77"/>
    <n v="6.7"/>
    <n v="27.4"/>
    <s v="4.1"/>
    <n v="0.3"/>
    <n v="30.374963132022465"/>
    <n v="33.825036867977538"/>
    <n v="0"/>
    <n v="0"/>
    <n v="0"/>
    <n v="0"/>
    <n v="0"/>
    <n v="0"/>
    <n v="32.327777777777776"/>
    <n v="0"/>
    <n v="0"/>
    <n v="0"/>
    <n v="7.3375109829588485"/>
    <n v="0"/>
    <n v="0"/>
    <n v="40.982936507936508"/>
    <n v="0"/>
    <n v="4.4524321411659686"/>
    <n v="0"/>
    <n v="0"/>
    <n v="0"/>
    <n v="0"/>
  </r>
  <r>
    <s v="51892-110282"/>
    <x v="2"/>
    <s v="Justice"/>
    <s v="Justice Shelton-Mosley"/>
    <s v="Shelton-Mosley"/>
    <n v="0"/>
    <n v="0"/>
    <n v="4500"/>
    <s v="KC@TB"/>
    <s v="KC"/>
    <s v="TB"/>
    <m/>
    <m/>
    <m/>
    <x v="473"/>
    <s v="Justice Shelton-Mosley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64205"/>
    <x v="2"/>
    <s v="Jalen"/>
    <s v="Jalen McCleskey"/>
    <s v="McCleskey"/>
    <n v="0"/>
    <n v="1"/>
    <n v="4500"/>
    <s v="LV@ATL"/>
    <s v="ATL"/>
    <s v="LV"/>
    <m/>
    <m/>
    <m/>
    <x v="474"/>
    <s v="Jalen McCleskey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71372"/>
    <x v="2"/>
    <s v="Tyrie"/>
    <s v="Tyrie Cleveland"/>
    <s v="Cleveland"/>
    <n v="0.240000009536743"/>
    <n v="5"/>
    <n v="4500"/>
    <s v="NO@DEN"/>
    <s v="DEN"/>
    <s v="NO"/>
    <m/>
    <m/>
    <m/>
    <x v="475"/>
    <s v="Tyrie Cleveland"/>
    <n v="6.4378531073446323"/>
    <n v="3.3468468468468466"/>
    <n v="10.128888888888889"/>
    <n v="0"/>
    <n v="0"/>
    <n v="0"/>
    <n v="0"/>
    <n v="0.42857142857142855"/>
    <n v="0.14285714285714285"/>
    <n v="1"/>
    <n v="7"/>
    <n v="7"/>
    <n v="1"/>
    <n v="0"/>
    <n v="0"/>
    <n v="0"/>
    <n v="0"/>
    <n v="47.206086964285717"/>
    <n v="16.693913035714282"/>
    <n v="1"/>
    <n v="0"/>
    <n v="0"/>
    <n v="0"/>
    <n v="0"/>
    <n v="0.42857142857142855"/>
    <n v="37.804761904761904"/>
    <n v="0.5351489893923308"/>
    <n v="0.14285714285714285"/>
    <n v="0.17838299646411027"/>
    <n v="7.1519356070408113"/>
    <n v="1.2757837041023055"/>
    <n v="0"/>
    <n v="26.684126984126983"/>
    <n v="0"/>
    <n v="0"/>
    <n v="0"/>
    <n v="0.19900694183880197"/>
    <n v="4.4223764853067102E-2"/>
    <n v="9.5238095238095233E-2"/>
  </r>
  <r>
    <s v="51892-81616"/>
    <x v="2"/>
    <s v="Rashard"/>
    <s v="Rashard Davis"/>
    <s v="Davis"/>
    <n v="2.0999999046325599"/>
    <n v="1"/>
    <n v="4500"/>
    <s v="TEN@IND"/>
    <s v="TEN"/>
    <s v="IND"/>
    <m/>
    <m/>
    <m/>
    <x v="476"/>
    <s v="Rashard Davis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64222"/>
    <x v="0"/>
    <s v="Jordan"/>
    <s v="Jordan Glasgow"/>
    <s v="Glasgow"/>
    <n v="0"/>
    <n v="2"/>
    <n v="4500"/>
    <s v="TEN@IND"/>
    <s v="IND"/>
    <s v="TEN"/>
    <m/>
    <m/>
    <m/>
    <x v="477"/>
    <s v="Jordan Glasgow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38624"/>
    <x v="0"/>
    <s v="T.J."/>
    <s v="T.J. Logan"/>
    <s v="Logan"/>
    <n v="0.36666666136847598"/>
    <n v="9"/>
    <n v="4500"/>
    <s v="KC@TB"/>
    <s v="TB"/>
    <s v="KC"/>
    <s v="IR"/>
    <s v="Knee"/>
    <m/>
    <x v="478"/>
    <s v="T.J. Logan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63201"/>
    <x v="0"/>
    <s v="Xavier"/>
    <s v="Xavier Jones"/>
    <s v="Jones"/>
    <n v="0"/>
    <n v="3"/>
    <n v="4500"/>
    <s v="SF@LAR"/>
    <s v="LAR"/>
    <s v="SF"/>
    <m/>
    <m/>
    <m/>
    <x v="479"/>
    <s v="Xavier Jones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70372"/>
    <x v="2"/>
    <s v="Chester"/>
    <s v="Chester Rogers"/>
    <s v="Rogers"/>
    <n v="3.7700000762939401"/>
    <n v="10"/>
    <n v="4500"/>
    <s v="TEN@IND"/>
    <s v="TEN"/>
    <s v="IND"/>
    <m/>
    <m/>
    <m/>
    <x v="480"/>
    <s v="Chester Rogers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56041"/>
    <x v="0"/>
    <s v="Khari"/>
    <s v="Khari Blasingame"/>
    <s v="Blasingame"/>
    <n v="0.94999998807907104"/>
    <n v="4"/>
    <n v="4500"/>
    <s v="TEN@IND"/>
    <s v="TEN"/>
    <s v="IND"/>
    <m/>
    <m/>
    <m/>
    <x v="481"/>
    <s v="Khari Blasingame"/>
    <n v="6.4475308641975309"/>
    <n v="3.5396825396825395"/>
    <n v="10.190243902439024"/>
    <n v="0"/>
    <n v="0"/>
    <n v="0"/>
    <n v="0"/>
    <n v="0.44444444444444442"/>
    <n v="0.33333333333333331"/>
    <n v="2.5555555555555554"/>
    <n v="7.7"/>
    <n v="13"/>
    <n v="0.85555555555555562"/>
    <n v="0"/>
    <n v="0"/>
    <n v="0"/>
    <n v="0"/>
    <n v="33.909801916932906"/>
    <n v="29.890198083067091"/>
    <n v="1"/>
    <n v="0"/>
    <n v="0"/>
    <n v="0"/>
    <n v="0"/>
    <n v="0.44444444444444442"/>
    <n v="31.533333333333324"/>
    <n v="0.47793942095747594"/>
    <n v="0.33333333333333331"/>
    <n v="0.35845456571810697"/>
    <n v="7.3375109829588485"/>
    <n v="2.6301643128483541"/>
    <n v="0"/>
    <n v="34"/>
    <n v="0"/>
    <n v="0"/>
    <n v="0"/>
    <n v="0.42968309795150206"/>
    <n v="9.548513287811157E-2"/>
    <n v="9.8765432098765427E-2"/>
  </r>
  <r>
    <s v="51892-38634"/>
    <x v="2"/>
    <s v="Ryan"/>
    <s v="Ryan Switzer"/>
    <s v="Switzer"/>
    <n v="0"/>
    <n v="1"/>
    <n v="4500"/>
    <s v="CLE@JAC"/>
    <s v="CLE"/>
    <s v="JAC"/>
    <m/>
    <m/>
    <m/>
    <x v="482"/>
    <s v="Ryan Switzer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71414"/>
    <x v="2"/>
    <s v="Quartney"/>
    <s v="Quartney Davis"/>
    <s v="Davis"/>
    <n v="0"/>
    <n v="0"/>
    <n v="4500"/>
    <s v="CAR@MIN"/>
    <s v="MIN"/>
    <s v="CAR"/>
    <m/>
    <m/>
    <m/>
    <x v="483"/>
    <s v="Quartney Davis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56059"/>
    <x v="2"/>
    <s v="Trent"/>
    <s v="Trent Sherfield"/>
    <s v="Sherfield"/>
    <n v="0.36666667461395203"/>
    <n v="3"/>
    <n v="4500"/>
    <s v="ARI@NE"/>
    <s v="ARI"/>
    <s v="NE"/>
    <s v="IR"/>
    <s v="Undisclosed"/>
    <m/>
    <x v="484"/>
    <s v="Trent Sherfield"/>
    <n v="8.3723404255319149"/>
    <n v="4.3345195729537362"/>
    <n v="12.107692307692307"/>
    <n v="0"/>
    <n v="0"/>
    <n v="0"/>
    <n v="0"/>
    <n v="0"/>
    <n v="0.1"/>
    <n v="0.6"/>
    <n v="6"/>
    <n v="6"/>
    <n v="0.6"/>
    <n v="0"/>
    <n v="0"/>
    <n v="0"/>
    <n v="0"/>
    <n v="33.264819992412747"/>
    <n v="32.735180007587253"/>
    <n v="0"/>
    <n v="0"/>
    <n v="0"/>
    <n v="0"/>
    <n v="0"/>
    <n v="0"/>
    <n v="31.405555555555551"/>
    <n v="0"/>
    <n v="0"/>
    <n v="0"/>
    <n v="5.6272183078215425"/>
    <n v="0"/>
    <n v="0"/>
    <n v="32.233333333333334"/>
    <n v="0"/>
    <n v="0"/>
    <n v="0"/>
    <n v="0"/>
    <n v="0"/>
    <n v="0"/>
  </r>
  <r>
    <s v="51892-96001"/>
    <x v="0"/>
    <s v="Sirgeo"/>
    <s v="Sirgeo Hoffman"/>
    <s v="Hoffman"/>
    <n v="0"/>
    <n v="2"/>
    <n v="4500"/>
    <s v="ARI@NE"/>
    <s v="ARI"/>
    <s v="NE"/>
    <m/>
    <m/>
    <m/>
    <x v="485"/>
    <s v="Sirgeo Hoffma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85762"/>
    <x v="0"/>
    <s v="Eno"/>
    <s v="Eno Benjamin"/>
    <s v="Benjamin"/>
    <n v="0"/>
    <n v="2"/>
    <n v="4500"/>
    <s v="ARI@NE"/>
    <s v="ARI"/>
    <s v="NE"/>
    <m/>
    <m/>
    <m/>
    <x v="486"/>
    <s v="Eno Benjami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69383"/>
    <x v="2"/>
    <s v="Dezmon"/>
    <s v="Dezmon Patmon"/>
    <s v="Patmon"/>
    <n v="0"/>
    <n v="1"/>
    <n v="4500"/>
    <s v="TEN@IND"/>
    <s v="IND"/>
    <s v="TEN"/>
    <m/>
    <m/>
    <m/>
    <x v="487"/>
    <s v="Dezmon Patmon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45835"/>
    <x v="2"/>
    <s v="Da'Mari"/>
    <s v="Da'Mari Scott"/>
    <s v="Scott"/>
    <n v="0"/>
    <n v="1"/>
    <n v="4500"/>
    <s v="NYG@CIN"/>
    <s v="NYG"/>
    <s v="CIN"/>
    <s v="IR"/>
    <s v="Opt out"/>
    <m/>
    <x v="488"/>
    <s v="Da'Mari Scott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61200"/>
    <x v="2"/>
    <s v="Jaylinn"/>
    <s v="Jaylinn Hawkins"/>
    <s v="Hawkins"/>
    <n v="0"/>
    <n v="1"/>
    <n v="4500"/>
    <s v="LV@ATL"/>
    <s v="ATL"/>
    <s v="LV"/>
    <m/>
    <m/>
    <m/>
    <x v="489"/>
    <s v="Jaylinn Hawkins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28437"/>
    <x v="0"/>
    <s v="Danny"/>
    <s v="Danny Vitale"/>
    <s v="Vitale"/>
    <n v="0"/>
    <n v="1"/>
    <n v="4500"/>
    <s v="ARI@NE"/>
    <s v="NE"/>
    <s v="ARI"/>
    <s v="IR"/>
    <s v="Opt out"/>
    <m/>
    <x v="490"/>
    <s v="Danny Vitale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29466"/>
    <x v="0"/>
    <s v="Ricky"/>
    <s v="Ricky Ortiz"/>
    <s v="Ortiz"/>
    <n v="1.29999995231628"/>
    <n v="1"/>
    <n v="4500"/>
    <s v="NO@DEN"/>
    <s v="NO"/>
    <s v="DEN"/>
    <m/>
    <m/>
    <m/>
    <x v="491"/>
    <s v="Ricky Ortiz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31524"/>
    <x v="2"/>
    <s v="Cody"/>
    <s v="Cody Core"/>
    <s v="Core"/>
    <n v="0"/>
    <n v="1"/>
    <n v="4500"/>
    <s v="NYG@CIN"/>
    <s v="NYG"/>
    <s v="CIN"/>
    <s v="IR"/>
    <s v="Achilles"/>
    <m/>
    <x v="492"/>
    <s v="Cody Core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33578"/>
    <x v="0"/>
    <s v="Jalen"/>
    <s v="Jalen Richard"/>
    <s v="Richard"/>
    <n v="3.2555554707845"/>
    <n v="9"/>
    <n v="4500"/>
    <s v="LV@ATL"/>
    <s v="LV"/>
    <s v="ATL"/>
    <s v="Q"/>
    <s v="Illness"/>
    <m/>
    <x v="493"/>
    <s v="Jalen Richard"/>
    <n v="8.0294117647058822"/>
    <n v="4.3744855967078191"/>
    <n v="11.73046875"/>
    <n v="0"/>
    <n v="0"/>
    <n v="0"/>
    <n v="0"/>
    <n v="1.6666666666666667"/>
    <n v="1.3333333333333333"/>
    <n v="10"/>
    <n v="7.5"/>
    <n v="19"/>
    <n v="0.83333333333333337"/>
    <n v="1.5555555555555556"/>
    <n v="9.2222222222222214"/>
    <s v="5.9"/>
    <n v="0.1111111111111111"/>
    <n v="36.350562901929251"/>
    <n v="27.949437098070742"/>
    <n v="1"/>
    <n v="0"/>
    <n v="0"/>
    <n v="0"/>
    <n v="0"/>
    <n v="1.6666666666666667"/>
    <n v="31.216666666666665"/>
    <n v="1.9407668393982516"/>
    <n v="1.3333333333333333"/>
    <n v="1.5526134715186011"/>
    <n v="7.5515905870802742"/>
    <n v="11.724701276893896"/>
    <n v="1.5555555555555556"/>
    <n v="30.805555555555554"/>
    <n v="1.4113331627519945"/>
    <n v="6.0461411468406752"/>
    <n v="8.5331195072156216"/>
    <n v="2.6924487450776184"/>
    <n v="0.59832194335058186"/>
    <n v="0.37037037037037041"/>
  </r>
  <r>
    <s v="51892-82731"/>
    <x v="2"/>
    <s v="Brandon"/>
    <s v="Brandon Zylstra"/>
    <s v="Zylstra"/>
    <n v="1.04999995231628"/>
    <n v="4"/>
    <n v="4500"/>
    <s v="CAR@MIN"/>
    <s v="CAR"/>
    <s v="MIN"/>
    <s v="Q"/>
    <s v="Shoulder"/>
    <m/>
    <x v="494"/>
    <s v="Brandon Zylstra"/>
    <n v="7.2416666666666663"/>
    <n v="4.299295774647887"/>
    <n v="10.862500000000001"/>
    <n v="0"/>
    <n v="0"/>
    <n v="0"/>
    <n v="0"/>
    <n v="0.18181818181818182"/>
    <n v="0.18181818181818182"/>
    <n v="2.9090909090909092"/>
    <n v="16"/>
    <n v="28"/>
    <n v="1.4545454545454546"/>
    <n v="0"/>
    <n v="0"/>
    <n v="0"/>
    <n v="0"/>
    <n v="34.422925394525308"/>
    <n v="22.277074605474699"/>
    <n v="1"/>
    <n v="0"/>
    <n v="0"/>
    <n v="0"/>
    <n v="0"/>
    <n v="0.18181818181818182"/>
    <n v="30.613131313131316"/>
    <n v="0.20444539449680124"/>
    <n v="0.18181818181818182"/>
    <n v="0.20444539449680124"/>
    <n v="17.578825180047311"/>
    <n v="3.5939098487250756"/>
    <n v="0"/>
    <n v="22.993939393939396"/>
    <n v="0"/>
    <n v="0"/>
    <n v="0"/>
    <n v="0.45030007578159847"/>
    <n v="0.10006668350702189"/>
    <n v="4.0404040404040407E-2"/>
  </r>
  <r>
    <s v="51892-72493"/>
    <x v="2"/>
    <s v="Trishton"/>
    <s v="Trishton Jackson"/>
    <s v="Jackson"/>
    <n v="0"/>
    <n v="2"/>
    <n v="4500"/>
    <s v="SF@LAR"/>
    <s v="LAR"/>
    <s v="SF"/>
    <m/>
    <m/>
    <m/>
    <x v="495"/>
    <s v="Trishton Jackson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28463"/>
    <x v="2"/>
    <s v="Austin"/>
    <s v="Austin Carr"/>
    <s v="Carr"/>
    <n v="1.29999995231628"/>
    <n v="2"/>
    <n v="4500"/>
    <s v="NO@DEN"/>
    <s v="NO"/>
    <s v="DEN"/>
    <m/>
    <m/>
    <m/>
    <x v="496"/>
    <s v="Austin Carr"/>
    <n v="6.2444444444444445"/>
    <n v="4.3392857142857144"/>
    <n v="9.4852320675105481"/>
    <n v="0"/>
    <n v="0"/>
    <n v="0"/>
    <n v="0"/>
    <n v="0.66666666666666663"/>
    <n v="0.66666666666666663"/>
    <n v="5.333333333333333"/>
    <n v="8"/>
    <n v="10"/>
    <n v="2.6666666666666665"/>
    <n v="0"/>
    <n v="0"/>
    <n v="0"/>
    <n v="0"/>
    <n v="22.066824178403763"/>
    <n v="42.233175821596234"/>
    <n v="1"/>
    <n v="0"/>
    <n v="0"/>
    <n v="0"/>
    <n v="0"/>
    <n v="0.66666666666666663"/>
    <n v="38.894444444444439"/>
    <n v="0.37823438100392109"/>
    <n v="0.66666666666666663"/>
    <n v="0.37823438100392109"/>
    <n v="7.4878002533706187"/>
    <n v="2.8321434939146397"/>
    <n v="0"/>
    <n v="31.133333333333333"/>
    <n v="0"/>
    <n v="0"/>
    <n v="0"/>
    <n v="0.61654768272479732"/>
    <n v="0.13701059616106606"/>
    <n v="0.14814814814814814"/>
  </r>
  <r>
    <s v="51892-27441"/>
    <x v="0"/>
    <s v="Damien"/>
    <s v="Damien Williams"/>
    <s v="Williams"/>
    <n v="11.4636362249201"/>
    <n v="11"/>
    <n v="4500"/>
    <s v="KC@TB"/>
    <s v="KC"/>
    <s v="TB"/>
    <s v="IR"/>
    <s v="Opt out"/>
    <m/>
    <x v="497"/>
    <s v="Damien Williams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43826"/>
    <x v="2"/>
    <s v="Tommylee"/>
    <s v="Tommylee Lewis"/>
    <s v="Lewis"/>
    <n v="1"/>
    <n v="1"/>
    <n v="4500"/>
    <s v="NO@DEN"/>
    <s v="NO"/>
    <s v="DEN"/>
    <m/>
    <m/>
    <m/>
    <x v="498"/>
    <s v="Tommylee Lewis"/>
    <n v="6.2444444444444445"/>
    <n v="4.3392857142857144"/>
    <n v="9.4852320675105481"/>
    <n v="0"/>
    <n v="0"/>
    <n v="0"/>
    <n v="0"/>
    <n v="1"/>
    <n v="1"/>
    <n v="5"/>
    <n v="5"/>
    <n v="5"/>
    <n v="5"/>
    <n v="0"/>
    <n v="0"/>
    <n v="0"/>
    <n v="0"/>
    <n v="22.066824178403763"/>
    <n v="42.233175821596234"/>
    <n v="1"/>
    <n v="0"/>
    <n v="0"/>
    <n v="0"/>
    <n v="0"/>
    <n v="1"/>
    <n v="38.894444444444439"/>
    <n v="0.56735157150588178"/>
    <n v="1"/>
    <n v="0.56735157150588178"/>
    <n v="4.689348589851285"/>
    <n v="2.6605092917910174"/>
    <n v="0"/>
    <n v="31.133333333333333"/>
    <n v="0"/>
    <n v="0"/>
    <n v="0"/>
    <n v="0.76605092917910178"/>
    <n v="0.17023353981757816"/>
    <n v="0.22222222222222221"/>
  </r>
  <r>
    <s v="51892-32564"/>
    <x v="2"/>
    <s v="Josh"/>
    <s v="Josh Doctson"/>
    <s v="Doctson"/>
    <n v="0"/>
    <n v="1"/>
    <n v="4500"/>
    <s v="MIA@NYJ"/>
    <s v="NYJ"/>
    <s v="MIA"/>
    <s v="IR"/>
    <s v="Opt out"/>
    <m/>
    <x v="499"/>
    <s v="Josh Doctson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0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41780"/>
    <x v="2"/>
    <s v="Chris"/>
    <s v="Chris Thompson"/>
    <s v="Thompson"/>
    <n v="0"/>
    <n v="1"/>
    <n v="4500"/>
    <s v="SF@LAR"/>
    <s v="SF"/>
    <s v="LAR"/>
    <s v="IR"/>
    <s v="Undisclosed"/>
    <m/>
    <x v="273"/>
    <s v="Chris Thompson"/>
    <n v="5.5567867036011078"/>
    <n v="3.9353448275862069"/>
    <n v="8.8370044052863435"/>
    <n v="0"/>
    <n v="0"/>
    <n v="0"/>
    <n v="0"/>
    <n v="0"/>
    <n v="2.5"/>
    <n v="18.25"/>
    <n v="7.3"/>
    <n v="15"/>
    <n v="0.91249999999999998"/>
    <n v="0.875"/>
    <n v="2.5"/>
    <s v="2.9"/>
    <n v="0"/>
    <n v="38.59375609756097"/>
    <n v="25.406243902439027"/>
    <n v="0"/>
    <n v="0"/>
    <n v="0"/>
    <n v="0"/>
    <n v="0"/>
    <n v="0"/>
    <n v="33.433333333333337"/>
    <n v="0"/>
    <n v="0"/>
    <n v="0"/>
    <n v="6.6009130824007904"/>
    <n v="0"/>
    <n v="0"/>
    <n v="30.416666666666668"/>
    <n v="0"/>
    <n v="2.6734992679355782"/>
    <n v="0"/>
    <n v="0"/>
    <n v="0"/>
    <n v="0"/>
  </r>
  <r>
    <s v="51892-71477"/>
    <x v="2"/>
    <s v="Maurice"/>
    <s v="Maurice Ffrench"/>
    <s v="Ffrench"/>
    <n v="0"/>
    <n v="0"/>
    <n v="4500"/>
    <s v="KC@TB"/>
    <s v="KC"/>
    <s v="TB"/>
    <m/>
    <m/>
    <m/>
    <x v="500"/>
    <s v="Maurice Ffrench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22336"/>
    <x v="2"/>
    <s v="Josh"/>
    <s v="Josh Bellamy"/>
    <s v="Bellamy"/>
    <n v="0"/>
    <n v="1"/>
    <n v="4500"/>
    <s v="MIA@NYJ"/>
    <s v="NYJ"/>
    <s v="MIA"/>
    <m/>
    <m/>
    <m/>
    <x v="501"/>
    <s v="Josh Bellamy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31561"/>
    <x v="2"/>
    <s v="Donte"/>
    <s v="Donte Moncrief"/>
    <s v="Moncrief"/>
    <n v="1"/>
    <n v="2"/>
    <n v="4500"/>
    <s v="ARI@NE"/>
    <s v="NE"/>
    <s v="ARI"/>
    <m/>
    <m/>
    <m/>
    <x v="502"/>
    <s v="Donte Moncrief"/>
    <n v="6.4456233421750664"/>
    <n v="4.6356877323420074"/>
    <n v="9.8380566801619427"/>
    <n v="0"/>
    <n v="0"/>
    <n v="0"/>
    <n v="0"/>
    <n v="2"/>
    <n v="1"/>
    <n v="15"/>
    <n v="15"/>
    <n v="15"/>
    <n v="15"/>
    <n v="0"/>
    <n v="0"/>
    <n v="0"/>
    <n v="0"/>
    <n v="30.374963132022465"/>
    <n v="33.825036867977538"/>
    <n v="1"/>
    <n v="0"/>
    <n v="0"/>
    <n v="0"/>
    <n v="0"/>
    <n v="2"/>
    <n v="32.327777777777776"/>
    <n v="1.8791865831806303"/>
    <n v="1"/>
    <n v="0.93959329159031513"/>
    <n v="13.563520032330393"/>
    <n v="12.744192432728491"/>
    <n v="0"/>
    <n v="40.982936507936508"/>
    <n v="0"/>
    <n v="0"/>
    <n v="0"/>
    <n v="1.7744192432728492"/>
    <n v="0.39431538739396649"/>
    <n v="0.44444444444444442"/>
  </r>
  <r>
    <s v="51892-41806"/>
    <x v="2"/>
    <s v="Laquon"/>
    <s v="Laquon Treadwell"/>
    <s v="Treadwell"/>
    <n v="0"/>
    <n v="1"/>
    <n v="4500"/>
    <s v="LV@ATL"/>
    <s v="ATL"/>
    <s v="LV"/>
    <m/>
    <m/>
    <m/>
    <x v="503"/>
    <s v="Laquon Treadwell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73551"/>
    <x v="2"/>
    <s v="Stantley"/>
    <s v="Stantley Thomas-Oliver III"/>
    <s v="Thomas-Oliver III"/>
    <n v="0"/>
    <n v="2"/>
    <n v="4500"/>
    <s v="CAR@MIN"/>
    <s v="CAR"/>
    <s v="MIN"/>
    <m/>
    <m/>
    <m/>
    <x v="504"/>
    <s v="Stantley Thomas-Oliver III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64339"/>
    <x v="2"/>
    <s v="Auden"/>
    <s v="Auden Tate"/>
    <s v="Tate"/>
    <n v="2.75"/>
    <n v="8"/>
    <n v="4500"/>
    <s v="NYG@CIN"/>
    <s v="CIN"/>
    <s v="NYG"/>
    <m/>
    <m/>
    <m/>
    <x v="505"/>
    <s v="Auden Tate"/>
    <n v="7.1187845303867405"/>
    <n v="3.9568627450980394"/>
    <n v="10.433198380566802"/>
    <n v="0"/>
    <n v="0"/>
    <n v="0"/>
    <n v="0"/>
    <n v="2.5"/>
    <n v="1.75"/>
    <n v="18.75"/>
    <n v="10.7"/>
    <n v="19"/>
    <n v="1.3374999999999999"/>
    <n v="0"/>
    <n v="0"/>
    <n v="0"/>
    <n v="0"/>
    <n v="45.734426229508195"/>
    <n v="19.265573770491805"/>
    <n v="1"/>
    <n v="0"/>
    <n v="0"/>
    <n v="0"/>
    <n v="0"/>
    <n v="2.5"/>
    <n v="34.544444444444437"/>
    <n v="3.3098249924861194"/>
    <n v="1.75"/>
    <n v="2.3168774947402833"/>
    <n v="9.6753109563956787"/>
    <n v="22.416510209487235"/>
    <n v="0"/>
    <n v="10.45"/>
    <n v="0"/>
    <n v="0"/>
    <n v="0"/>
    <n v="3.1166510209487237"/>
    <n v="0.69258911576638305"/>
    <n v="0.55555555555555558"/>
  </r>
  <r>
    <s v="51892-63319"/>
    <x v="2"/>
    <s v="K.J."/>
    <s v="K.J. Hill"/>
    <s v="Hill"/>
    <n v="0.185714278902326"/>
    <n v="7"/>
    <n v="4500"/>
    <s v="LAC@BUF"/>
    <s v="LAC"/>
    <s v="BUF"/>
    <m/>
    <m/>
    <m/>
    <x v="506"/>
    <s v="K.J. Hill"/>
    <n v="7.1681681681681679"/>
    <n v="4.8214285714285712"/>
    <n v="10.561946902654867"/>
    <n v="0"/>
    <n v="0"/>
    <n v="0"/>
    <n v="0"/>
    <n v="0.66666666666666663"/>
    <n v="0.22222222222222221"/>
    <n v="2.5555555555555554"/>
    <n v="11.5"/>
    <n v="15"/>
    <n v="1.2777777777777777"/>
    <n v="0"/>
    <n v="0"/>
    <n v="0"/>
    <n v="0"/>
    <n v="28.224102199570815"/>
    <n v="41.375897800429179"/>
    <n v="1"/>
    <n v="0"/>
    <n v="0"/>
    <n v="0"/>
    <n v="0"/>
    <n v="0.66666666666666663"/>
    <n v="36.161111111111104"/>
    <n v="0.52033987769987688"/>
    <n v="0.22222222222222221"/>
    <n v="0.17344662589995896"/>
    <n v="12.394578449708183"/>
    <n v="2.1497978115542287"/>
    <n v="0"/>
    <n v="31.019444444444446"/>
    <n v="0"/>
    <n v="0"/>
    <n v="0"/>
    <n v="0.32609089226653398"/>
    <n v="7.2464642725896436E-2"/>
    <n v="0.14814814814814814"/>
  </r>
  <r>
    <s v="51892-26458"/>
    <x v="2"/>
    <s v="Tavon"/>
    <s v="Tavon Austin"/>
    <s v="Austin"/>
    <n v="0"/>
    <n v="1"/>
    <n v="4500"/>
    <s v="SF@LAR"/>
    <s v="SF"/>
    <s v="LAR"/>
    <m/>
    <m/>
    <m/>
    <x v="507"/>
    <s v="Tavon Austin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44893"/>
    <x v="0"/>
    <s v="Roosevelt"/>
    <s v="Roosevelt Nix"/>
    <s v="Nix"/>
    <n v="0"/>
    <n v="1"/>
    <n v="4500"/>
    <s v="TEN@IND"/>
    <s v="IND"/>
    <s v="TEN"/>
    <m/>
    <m/>
    <m/>
    <x v="508"/>
    <s v="Roosevelt Nix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104284"/>
    <x v="0"/>
    <s v="Bruce"/>
    <s v="Bruce Anderson III"/>
    <s v="Anderson III"/>
    <n v="0"/>
    <n v="1"/>
    <n v="4500"/>
    <s v="TEN@IND"/>
    <s v="IND"/>
    <s v="TEN"/>
    <m/>
    <m/>
    <m/>
    <x v="509"/>
    <s v="Bruce Anderson III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64350"/>
    <x v="2"/>
    <s v="Jeff"/>
    <s v="Jeff Smith"/>
    <s v="Smith"/>
    <n v="3.6833333969116202"/>
    <n v="6"/>
    <n v="4500"/>
    <s v="MIA@NYJ"/>
    <s v="NYJ"/>
    <s v="MIA"/>
    <m/>
    <m/>
    <m/>
    <x v="510"/>
    <s v="Jeff Smith"/>
    <n v="6.8826815642458099"/>
    <n v="4.8447653429602884"/>
    <n v="11"/>
    <n v="0"/>
    <n v="0"/>
    <n v="0"/>
    <n v="0"/>
    <n v="4.8571428571428568"/>
    <n v="2.1428571428571428"/>
    <n v="20.857142857142858"/>
    <n v="9.6999999999999993"/>
    <n v="21"/>
    <n v="1.3857142857142857"/>
    <n v="0"/>
    <n v="0"/>
    <n v="0"/>
    <n v="0"/>
    <n v="33.084421122994655"/>
    <n v="20.915578877005348"/>
    <n v="1"/>
    <n v="0"/>
    <n v="0"/>
    <n v="0"/>
    <n v="0"/>
    <n v="4.8571428571428568"/>
    <n v="40.376190476190473"/>
    <n v="3.979963385476418"/>
    <n v="2.1428571428571428"/>
    <n v="1.7558661994748905"/>
    <n v="9.5309507109645413"/>
    <n v="16.735074202243815"/>
    <n v="0"/>
    <n v="16.207142857142856"/>
    <n v="0"/>
    <n v="0"/>
    <n v="0"/>
    <n v="2.744935991652953"/>
    <n v="0.60998577592287839"/>
    <n v="1.0793650793650793"/>
  </r>
  <r>
    <s v="51892-70501"/>
    <x v="0"/>
    <s v="C.J."/>
    <s v="C.J. Ham"/>
    <s v="Ham"/>
    <n v="0.52857143538338802"/>
    <n v="7"/>
    <n v="4500"/>
    <s v="CAR@MIN"/>
    <s v="MIN"/>
    <s v="CAR"/>
    <m/>
    <m/>
    <m/>
    <x v="511"/>
    <s v="C.J. Ham"/>
    <n v="6.666666666666667"/>
    <n v="4.6223021582733814"/>
    <n v="9.8181818181818183"/>
    <n v="0"/>
    <n v="0"/>
    <n v="0"/>
    <n v="0"/>
    <n v="0.6"/>
    <n v="0.2"/>
    <n v="1.9"/>
    <n v="9.5"/>
    <n v="11"/>
    <n v="0.95"/>
    <n v="0.3"/>
    <n v="0.8"/>
    <s v="2.7"/>
    <n v="0"/>
    <n v="25.568405048076922"/>
    <n v="30.231594951923075"/>
    <n v="1"/>
    <n v="0"/>
    <n v="0"/>
    <n v="0"/>
    <n v="0"/>
    <n v="0.6"/>
    <n v="16.733333333333331"/>
    <n v="0.91679540013024829"/>
    <n v="0.2"/>
    <n v="0.30559846671008278"/>
    <n v="10.238999588889369"/>
    <n v="3.1290225750097593"/>
    <n v="0.3"/>
    <n v="31.633333333333333"/>
    <n v="0.28670637994447595"/>
    <n v="2.9236230342226954"/>
    <n v="0.83822137646427375"/>
    <n v="0.4967243951474033"/>
    <n v="0.11038319892164518"/>
    <n v="0.13333333333333333"/>
  </r>
  <r>
    <s v="51892-32613"/>
    <x v="0"/>
    <s v="DeAndre"/>
    <s v="DeAndre Washington"/>
    <s v="Washington"/>
    <n v="0.69999998807907104"/>
    <n v="2"/>
    <n v="4500"/>
    <s v="MIA@NYJ"/>
    <s v="MIA"/>
    <s v="NYJ"/>
    <m/>
    <m/>
    <m/>
    <x v="512"/>
    <s v="DeAndre Washington"/>
    <n v="7.8130081300813012"/>
    <n v="3.8122866894197953"/>
    <n v="10.717472118959108"/>
    <n v="0"/>
    <n v="0"/>
    <n v="0"/>
    <n v="0"/>
    <n v="0.5"/>
    <n v="0.5"/>
    <n v="1"/>
    <n v="2"/>
    <n v="2"/>
    <n v="1"/>
    <n v="2.5"/>
    <n v="3.5"/>
    <s v="1.4"/>
    <n v="0"/>
    <n v="30.064007812499998"/>
    <n v="24.735992187499999"/>
    <n v="1"/>
    <n v="0"/>
    <n v="0"/>
    <n v="0"/>
    <n v="0"/>
    <n v="0.5"/>
    <n v="22.250793650793646"/>
    <n v="0.67557158374500648"/>
    <n v="0.5"/>
    <n v="0.67557158374500648"/>
    <n v="2.1973531475059138"/>
    <n v="1.484469345907645"/>
    <n v="2.5"/>
    <n v="13.332142857142859"/>
    <n v="4.6384126791454587"/>
    <n v="1.2502960738360676"/>
    <n v="5.7993891615670021"/>
    <n v="0.97838585074746476"/>
    <n v="0.21741907794388105"/>
    <n v="0.1111111111111111"/>
  </r>
  <r>
    <s v="51892-64357"/>
    <x v="2"/>
    <s v="Michael"/>
    <s v="Michael Walker"/>
    <s v="Walker"/>
    <n v="0"/>
    <n v="2"/>
    <n v="4500"/>
    <s v="CLE@JAC"/>
    <s v="JAC"/>
    <s v="CLE"/>
    <m/>
    <m/>
    <m/>
    <x v="513"/>
    <s v="Michael Walker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104297"/>
    <x v="2"/>
    <s v="Jason"/>
    <s v="Jason Moore"/>
    <s v="Moore"/>
    <n v="0"/>
    <n v="1"/>
    <n v="4500"/>
    <s v="LAC@BUF"/>
    <s v="LAC"/>
    <s v="BUF"/>
    <m/>
    <m/>
    <m/>
    <x v="514"/>
    <s v="Jason Moore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31602"/>
    <x v="2"/>
    <s v="Fred"/>
    <s v="Fred Brown"/>
    <s v="Brown"/>
    <n v="0"/>
    <n v="1"/>
    <n v="4500"/>
    <s v="NO@DEN"/>
    <s v="DEN"/>
    <s v="NO"/>
    <m/>
    <m/>
    <m/>
    <x v="515"/>
    <s v="Fred Brown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57208"/>
    <x v="2"/>
    <s v="KeeSean"/>
    <s v="KeeSean Johnson"/>
    <s v="Johnson"/>
    <n v="1.1000000238418499"/>
    <n v="4"/>
    <n v="4500"/>
    <s v="ARI@NE"/>
    <s v="ARI"/>
    <s v="NE"/>
    <m/>
    <m/>
    <m/>
    <x v="516"/>
    <s v="KeeSean Johnson"/>
    <n v="8.3723404255319149"/>
    <n v="4.3345195729537362"/>
    <n v="12.107692307692307"/>
    <n v="0"/>
    <n v="0"/>
    <n v="0"/>
    <n v="0"/>
    <n v="4"/>
    <n v="1.5"/>
    <n v="14.5"/>
    <n v="9.6999999999999993"/>
    <n v="14"/>
    <n v="4.8499999999999996"/>
    <n v="0"/>
    <n v="0"/>
    <n v="0"/>
    <n v="0"/>
    <n v="33.264819992412747"/>
    <n v="32.735180007587253"/>
    <n v="1"/>
    <n v="0"/>
    <n v="0"/>
    <n v="0"/>
    <n v="0"/>
    <n v="4"/>
    <n v="31.405555555555551"/>
    <n v="4.2368070749225515"/>
    <n v="1.5"/>
    <n v="1.5888026530959567"/>
    <n v="8.7710762875736528"/>
    <n v="13.935509276204053"/>
    <n v="0"/>
    <n v="32.233333333333334"/>
    <n v="0"/>
    <n v="0"/>
    <n v="0"/>
    <n v="2.1435509276204052"/>
    <n v="0.47634465058231229"/>
    <n v="0.88888888888888884"/>
  </r>
  <r>
    <s v="51892-93055"/>
    <x v="2"/>
    <s v="Isaiah"/>
    <s v="Isaiah Hodgins"/>
    <s v="Hodgins"/>
    <n v="0"/>
    <n v="0"/>
    <n v="4500"/>
    <s v="LAC@BUF"/>
    <s v="BUF"/>
    <s v="LAC"/>
    <s v="IR"/>
    <s v="Shoulder"/>
    <m/>
    <x v="517"/>
    <s v="Isaiah Hodgins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28545"/>
    <x v="0"/>
    <s v="Rod"/>
    <s v="Rod Smith"/>
    <s v="Smith"/>
    <n v="0"/>
    <n v="1"/>
    <n v="4500"/>
    <s v="NYG@CIN"/>
    <s v="NYG"/>
    <s v="CIN"/>
    <m/>
    <m/>
    <m/>
    <x v="518"/>
    <s v="Rod Smith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3912"/>
    <x v="2"/>
    <s v="Chad"/>
    <s v="Chad Beebe"/>
    <s v="Beebe"/>
    <n v="1.63333336512247"/>
    <n v="6"/>
    <n v="4500"/>
    <s v="CAR@MIN"/>
    <s v="MIN"/>
    <s v="CAR"/>
    <m/>
    <m/>
    <m/>
    <x v="519"/>
    <s v="Chad Beebe"/>
    <n v="6.666666666666667"/>
    <n v="4.6223021582733814"/>
    <n v="9.8181818181818183"/>
    <n v="0"/>
    <n v="0"/>
    <n v="0"/>
    <n v="0"/>
    <n v="1.5"/>
    <n v="0.875"/>
    <n v="7.875"/>
    <n v="9"/>
    <n v="16"/>
    <n v="1.125"/>
    <n v="0"/>
    <n v="0"/>
    <n v="0"/>
    <n v="0"/>
    <n v="25.568405048076922"/>
    <n v="30.231594951923075"/>
    <n v="1"/>
    <n v="0"/>
    <n v="0"/>
    <n v="0"/>
    <n v="0"/>
    <n v="1.5"/>
    <n v="16.733333333333331"/>
    <n v="2.2919885003256208"/>
    <n v="0.875"/>
    <n v="1.3369932918566123"/>
    <n v="9.195345780481043"/>
    <n v="12.29411562480516"/>
    <n v="0"/>
    <n v="31.633333333333333"/>
    <n v="0"/>
    <n v="0"/>
    <n v="0"/>
    <n v="1.666911562480516"/>
    <n v="0.37042479166233688"/>
    <n v="0.33333333333333331"/>
  </r>
  <r>
    <s v="51892-56203"/>
    <x v="0"/>
    <s v="Jon"/>
    <s v="Jon Hilliman"/>
    <s v="Hilliman"/>
    <n v="0"/>
    <n v="1"/>
    <n v="4500"/>
    <s v="NYG@CIN"/>
    <s v="NYG"/>
    <s v="CIN"/>
    <m/>
    <m/>
    <m/>
    <x v="520"/>
    <s v="Jon Hillima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5964"/>
    <x v="2"/>
    <s v="Marcus"/>
    <s v="Marcus Kemp"/>
    <s v="Kemp"/>
    <n v="1.6000000238418499"/>
    <n v="1"/>
    <n v="4500"/>
    <s v="KC@TB"/>
    <s v="KC"/>
    <s v="TB"/>
    <m/>
    <m/>
    <m/>
    <x v="521"/>
    <s v="Marcus Kemp"/>
    <n v="6.4359605911330053"/>
    <n v="3.1992031872509958"/>
    <n v="9.2989323843416365"/>
    <n v="0"/>
    <n v="0"/>
    <n v="0"/>
    <n v="0"/>
    <n v="0.14285714285714285"/>
    <n v="0.14285714285714285"/>
    <n v="1.5714285714285714"/>
    <n v="11"/>
    <n v="11"/>
    <n v="1.5714285714285714"/>
    <n v="0"/>
    <n v="0"/>
    <n v="0"/>
    <n v="0"/>
    <n v="41.306763525390622"/>
    <n v="23.293236474609373"/>
    <n v="1"/>
    <n v="0"/>
    <n v="0"/>
    <n v="0"/>
    <n v="0"/>
    <n v="0.14285714285714285"/>
    <n v="39.469047619047622"/>
    <n v="0.14950870552714224"/>
    <n v="0.14285714285714285"/>
    <n v="0.14950870552714224"/>
    <n v="10.316566897672827"/>
    <n v="1.5424165623552299"/>
    <n v="0"/>
    <n v="30.030158730158725"/>
    <n v="0"/>
    <n v="0"/>
    <n v="0"/>
    <n v="0.22567022766409442"/>
    <n v="5.0148939480909871E-2"/>
    <n v="3.1746031746031744E-2"/>
  </r>
  <r>
    <s v="51892-64401"/>
    <x v="0"/>
    <s v="Saquon"/>
    <s v="Saquon Barkley"/>
    <s v="Barkley"/>
    <n v="4.1333332061767498"/>
    <n v="3"/>
    <n v="4500"/>
    <s v="NYG@CIN"/>
    <s v="NYG"/>
    <s v="CIN"/>
    <s v="IR"/>
    <s v="Knee - acl"/>
    <m/>
    <x v="522"/>
    <s v="Saquon Barkley"/>
    <n v="7.2564102564102564"/>
    <n v="4.9708029197080288"/>
    <n v="11.524886877828054"/>
    <n v="0"/>
    <n v="0"/>
    <n v="0"/>
    <n v="0"/>
    <n v="0"/>
    <n v="3"/>
    <n v="30"/>
    <n v="10"/>
    <n v="38"/>
    <n v="5"/>
    <n v="9.5"/>
    <n v="17"/>
    <s v="1.8"/>
    <n v="0"/>
    <n v="29.698157804459687"/>
    <n v="30.901842195540315"/>
    <n v="0"/>
    <n v="0"/>
    <n v="0"/>
    <n v="0"/>
    <n v="0"/>
    <n v="0"/>
    <n v="32.361111111111107"/>
    <n v="0"/>
    <n v="0"/>
    <n v="0"/>
    <n v="9.8257223824376716"/>
    <n v="0"/>
    <n v="0"/>
    <n v="24.258333333333336"/>
    <n v="0"/>
    <n v="2.0960340276367675"/>
    <n v="0"/>
    <n v="0"/>
    <n v="0"/>
    <n v="0"/>
  </r>
  <r>
    <s v="51892-41876"/>
    <x v="2"/>
    <s v="Quincy"/>
    <s v="Quincy Adeboyejo"/>
    <s v="Adeboyejo"/>
    <n v="0"/>
    <n v="1"/>
    <n v="4500"/>
    <s v="ARI@NE"/>
    <s v="NE"/>
    <s v="ARI"/>
    <s v="IR"/>
    <s v="Undisclosed"/>
    <m/>
    <x v="523"/>
    <s v="Quincy Adeboyejo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64405"/>
    <x v="2"/>
    <s v="Dan"/>
    <s v="Dan Chisena"/>
    <s v="Chisena"/>
    <n v="0"/>
    <n v="0"/>
    <n v="4500"/>
    <s v="CAR@MIN"/>
    <s v="MIN"/>
    <s v="CAR"/>
    <m/>
    <m/>
    <m/>
    <x v="524"/>
    <s v="Dan Chisena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3383"/>
    <x v="0"/>
    <s v="Jordan"/>
    <s v="Jordan Scarlett"/>
    <s v="Scarlett"/>
    <n v="0"/>
    <n v="2"/>
    <n v="4500"/>
    <s v="CAR@MIN"/>
    <s v="CAR"/>
    <s v="MIN"/>
    <m/>
    <m/>
    <m/>
    <x v="525"/>
    <s v="Jordan Scarlett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29593"/>
    <x v="2"/>
    <s v="Marqise"/>
    <s v="Marqise Lee"/>
    <s v="Lee"/>
    <n v="0"/>
    <n v="1"/>
    <n v="4500"/>
    <s v="ARI@NE"/>
    <s v="NE"/>
    <s v="ARI"/>
    <s v="IR"/>
    <s v="Opt out"/>
    <m/>
    <x v="526"/>
    <s v="Marqise Lee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40866"/>
    <x v="2"/>
    <s v="J'Mon"/>
    <s v="J'Mon Moore"/>
    <s v="Moore"/>
    <n v="0"/>
    <n v="1"/>
    <n v="4500"/>
    <s v="CLE@JAC"/>
    <s v="CLE"/>
    <s v="JAC"/>
    <m/>
    <m/>
    <m/>
    <x v="527"/>
    <s v="J'Mon Moore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3399"/>
    <x v="2"/>
    <s v="Terry"/>
    <s v="Terry Godwin"/>
    <s v="Godwin"/>
    <n v="0"/>
    <n v="3"/>
    <n v="4500"/>
    <s v="CLE@JAC"/>
    <s v="JAC"/>
    <s v="CLE"/>
    <m/>
    <m/>
    <m/>
    <x v="528"/>
    <s v="Terry Godwin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25513"/>
    <x v="2"/>
    <s v="Darius"/>
    <s v="Darius Jennings"/>
    <s v="Jennings"/>
    <n v="0"/>
    <n v="1"/>
    <n v="4500"/>
    <s v="LAC@BUF"/>
    <s v="LAC"/>
    <s v="BUF"/>
    <m/>
    <m/>
    <m/>
    <x v="529"/>
    <s v="Darius Jennings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34729"/>
    <x v="0"/>
    <s v="Dwayne"/>
    <s v="Dwayne Washington"/>
    <s v="Washington"/>
    <n v="0.29999999205271399"/>
    <n v="3"/>
    <n v="4500"/>
    <s v="NO@DEN"/>
    <s v="NO"/>
    <s v="DEN"/>
    <m/>
    <m/>
    <m/>
    <x v="530"/>
    <s v="Dwayne Washington"/>
    <n v="6.2444444444444445"/>
    <n v="4.3392857142857144"/>
    <n v="9.4852320675105481"/>
    <n v="0"/>
    <n v="0"/>
    <n v="0"/>
    <n v="0"/>
    <n v="0"/>
    <n v="0"/>
    <n v="0"/>
    <n v="0"/>
    <n v="0"/>
    <n v="0"/>
    <n v="0.83333333333333337"/>
    <n v="1.5"/>
    <s v="1.8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.83333333333333337"/>
    <n v="31.133333333333333"/>
    <n v="1.1304383249891925"/>
    <n v="1.8297427316460992"/>
    <n v="2.0684113087231659"/>
    <n v="0.20684113087231659"/>
    <n v="4.5964695749403685E-2"/>
    <n v="0"/>
  </r>
  <r>
    <s v="51892-54186"/>
    <x v="2"/>
    <s v="A.J."/>
    <s v="A.J. Richardson"/>
    <s v="Richardson"/>
    <n v="0"/>
    <n v="2"/>
    <n v="4500"/>
    <s v="ARI@NE"/>
    <s v="ARI"/>
    <s v="NE"/>
    <m/>
    <m/>
    <m/>
    <x v="531"/>
    <s v="A.J. Richardso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63403"/>
    <x v="0"/>
    <s v="Tae"/>
    <s v="Tae Crowder"/>
    <s v="Crowder"/>
    <n v="3"/>
    <n v="2"/>
    <n v="4500"/>
    <s v="NYG@CIN"/>
    <s v="NYG"/>
    <s v="CIN"/>
    <m/>
    <m/>
    <m/>
    <x v="532"/>
    <s v="Tae Crowder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5997"/>
    <x v="2"/>
    <s v="Keith"/>
    <s v="Keith Kirkwood"/>
    <s v="Kirkwood"/>
    <n v="0.89999997615814198"/>
    <n v="2"/>
    <n v="4500"/>
    <s v="CAR@MIN"/>
    <s v="CAR"/>
    <s v="MIN"/>
    <s v="IR"/>
    <s v="Shoulder"/>
    <m/>
    <x v="533"/>
    <s v="Keith Kirkwood"/>
    <n v="7.2416666666666663"/>
    <n v="4.299295774647887"/>
    <n v="10.862500000000001"/>
    <n v="0"/>
    <n v="0"/>
    <n v="0"/>
    <n v="0"/>
    <n v="0"/>
    <n v="1"/>
    <n v="13"/>
    <n v="13"/>
    <n v="13"/>
    <n v="13"/>
    <n v="0"/>
    <n v="0"/>
    <n v="0"/>
    <n v="0"/>
    <n v="34.422925394525308"/>
    <n v="22.277074605474699"/>
    <n v="0"/>
    <n v="0"/>
    <n v="0"/>
    <n v="0"/>
    <n v="0"/>
    <n v="0"/>
    <n v="30.613131313131316"/>
    <n v="0"/>
    <n v="0"/>
    <n v="0"/>
    <n v="13.632303007583314"/>
    <n v="0"/>
    <n v="0"/>
    <n v="22.993939393939396"/>
    <n v="0"/>
    <n v="0"/>
    <n v="0"/>
    <n v="0"/>
    <n v="0"/>
    <n v="0"/>
  </r>
  <r>
    <s v="51892-69558"/>
    <x v="2"/>
    <s v="Greg"/>
    <s v="Greg Dortch"/>
    <s v="Dortch"/>
    <n v="0"/>
    <n v="2"/>
    <n v="4500"/>
    <s v="SF@LAR"/>
    <s v="LAR"/>
    <s v="SF"/>
    <m/>
    <m/>
    <m/>
    <x v="534"/>
    <s v="Greg Dortch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94136"/>
    <x v="2"/>
    <s v="Jeff"/>
    <s v="Jeff Thomas"/>
    <s v="Thomas"/>
    <n v="0"/>
    <n v="1"/>
    <n v="4500"/>
    <s v="ARI@NE"/>
    <s v="NE"/>
    <s v="ARI"/>
    <m/>
    <m/>
    <m/>
    <x v="535"/>
    <s v="Jeff Thomas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103352"/>
    <x v="0"/>
    <s v="Christian"/>
    <s v="Christian Wade"/>
    <s v="Wade"/>
    <n v="0"/>
    <n v="0"/>
    <n v="4500"/>
    <s v="LAC@BUF"/>
    <s v="BUF"/>
    <s v="LAC"/>
    <m/>
    <m/>
    <m/>
    <x v="536"/>
    <s v="Christian Wade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41922"/>
    <x v="2"/>
    <s v="Johnny"/>
    <s v="Johnny Holton"/>
    <s v="Holton"/>
    <n v="0"/>
    <n v="1"/>
    <n v="4500"/>
    <s v="NYG@CIN"/>
    <s v="NYG"/>
    <s v="CIN"/>
    <m/>
    <m/>
    <m/>
    <x v="537"/>
    <s v="Johnny Holto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3973"/>
    <x v="0"/>
    <s v="Keith"/>
    <s v="Keith Smith"/>
    <s v="Smith"/>
    <n v="0.55000001192092896"/>
    <n v="8"/>
    <n v="4500"/>
    <s v="LV@ATL"/>
    <s v="ATL"/>
    <s v="LV"/>
    <m/>
    <m/>
    <m/>
    <x v="538"/>
    <s v="Keith Smith"/>
    <n v="7.162303664921466"/>
    <n v="4.4000000000000004"/>
    <n v="11.305785123966942"/>
    <n v="0"/>
    <n v="0"/>
    <n v="0"/>
    <n v="0"/>
    <n v="0.7"/>
    <n v="0.5"/>
    <n v="1.5"/>
    <n v="3"/>
    <n v="4"/>
    <n v="0.3"/>
    <n v="0.3"/>
    <n v="0.4"/>
    <s v="1.3"/>
    <n v="0"/>
    <n v="43.361062500000003"/>
    <n v="22.938937499999998"/>
    <n v="1"/>
    <n v="0"/>
    <n v="0"/>
    <n v="0"/>
    <n v="0"/>
    <n v="0.7"/>
    <n v="30.50555555555556"/>
    <n v="0.99499068930977952"/>
    <n v="0.5"/>
    <n v="0.71070763522127112"/>
    <n v="3.1065921276896593"/>
    <n v="2.2078787446673349"/>
    <n v="0.3"/>
    <n v="11.191666666666666"/>
    <n v="0.61489333581533867"/>
    <n v="1.3399707174231335"/>
    <n v="0.82393906433118302"/>
    <n v="0.55318178089985182"/>
    <n v="0.12292928464441151"/>
    <n v="0.15555555555555556"/>
  </r>
  <r>
    <s v="51892-56262"/>
    <x v="2"/>
    <s v="Parris"/>
    <s v="Parris Campbell"/>
    <s v="Campbell"/>
    <n v="3.8999999364217102"/>
    <n v="3"/>
    <n v="4500"/>
    <s v="TEN@IND"/>
    <s v="IND"/>
    <s v="TEN"/>
    <s v="IR"/>
    <s v="Knee - mcl"/>
    <m/>
    <x v="539"/>
    <s v="Parris Campbell"/>
    <n v="6.7696202531645566"/>
    <n v="4.4343065693430654"/>
    <n v="10.090566037735849"/>
    <n v="0"/>
    <n v="0"/>
    <n v="0"/>
    <n v="0"/>
    <n v="0"/>
    <n v="3"/>
    <n v="35.5"/>
    <n v="11.8"/>
    <n v="21"/>
    <n v="5.9"/>
    <n v="1"/>
    <n v="8"/>
    <s v="8.0"/>
    <n v="0"/>
    <n v="35.550988614341087"/>
    <n v="29.149011385658916"/>
    <n v="0"/>
    <n v="0"/>
    <n v="0"/>
    <n v="0"/>
    <n v="0"/>
    <n v="0"/>
    <n v="34.320238095238096"/>
    <n v="0"/>
    <n v="0"/>
    <n v="0"/>
    <n v="11.044505373721664"/>
    <n v="0"/>
    <n v="0"/>
    <n v="14.171428571428571"/>
    <n v="0"/>
    <n v="8.3102670699255103"/>
    <n v="0"/>
    <n v="0"/>
    <n v="0"/>
    <n v="0"/>
  </r>
  <r>
    <s v="51892-40932"/>
    <x v="2"/>
    <s v="Pharoh"/>
    <s v="Pharoh Cooper"/>
    <s v="Cooper"/>
    <n v="0.17000000476837099"/>
    <n v="10"/>
    <n v="4500"/>
    <s v="CAR@MIN"/>
    <s v="CAR"/>
    <s v="MIN"/>
    <m/>
    <m/>
    <m/>
    <x v="540"/>
    <s v="Pharoh Cooper"/>
    <n v="7.2416666666666663"/>
    <n v="4.299295774647887"/>
    <n v="10.862500000000001"/>
    <n v="0"/>
    <n v="0"/>
    <n v="0"/>
    <n v="0"/>
    <n v="9.0909090909090912E-2"/>
    <n v="9.0909090909090912E-2"/>
    <n v="1.0909090909090908"/>
    <n v="12"/>
    <n v="12"/>
    <n v="1.0909090909090908"/>
    <n v="0"/>
    <n v="0"/>
    <n v="0"/>
    <n v="0"/>
    <n v="34.422925394525308"/>
    <n v="22.277074605474699"/>
    <n v="1"/>
    <n v="0"/>
    <n v="0"/>
    <n v="0"/>
    <n v="0"/>
    <n v="9.0909090909090912E-2"/>
    <n v="30.613131313131316"/>
    <n v="0.10222269724840062"/>
    <n v="9.0909090909090912E-2"/>
    <n v="0.10222269724840062"/>
    <n v="12.583664314692289"/>
    <n v="1.2863361075162925"/>
    <n v="0"/>
    <n v="22.993939393939396"/>
    <n v="0"/>
    <n v="0"/>
    <n v="0"/>
    <n v="0.17408815620617468"/>
    <n v="3.8686256934705482E-2"/>
    <n v="2.0202020202020204E-2"/>
  </r>
  <r>
    <s v="51892-104424"/>
    <x v="0"/>
    <s v="Craig"/>
    <s v="Craig Reynolds"/>
    <s v="Reynolds"/>
    <n v="0"/>
    <n v="2"/>
    <n v="4500"/>
    <s v="CLE@JAC"/>
    <s v="JAC"/>
    <s v="CLE"/>
    <m/>
    <m/>
    <m/>
    <x v="541"/>
    <s v="Craig Reynolds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71661"/>
    <x v="2"/>
    <s v="Tino"/>
    <s v="Tino Ellis"/>
    <s v="Ellis"/>
    <n v="0"/>
    <n v="0"/>
    <n v="4500"/>
    <s v="MIA@NYJ"/>
    <s v="MIA"/>
    <s v="NYJ"/>
    <m/>
    <m/>
    <m/>
    <x v="542"/>
    <s v="Tino Ellis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14319"/>
    <x v="0"/>
    <s v="Taiwan"/>
    <s v="Taiwan Jones"/>
    <s v="Jones"/>
    <n v="0"/>
    <n v="2"/>
    <n v="4500"/>
    <s v="LAC@BUF"/>
    <s v="BUF"/>
    <s v="LAC"/>
    <m/>
    <m/>
    <m/>
    <x v="543"/>
    <s v="Taiwan Jones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31732"/>
    <x v="2"/>
    <s v="Corey"/>
    <s v="Corey Coleman"/>
    <s v="Coleman"/>
    <n v="0"/>
    <n v="1"/>
    <n v="4500"/>
    <s v="NYG@CIN"/>
    <s v="NYG"/>
    <s v="CIN"/>
    <m/>
    <m/>
    <m/>
    <x v="544"/>
    <s v="Corey Colema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14327"/>
    <x v="0"/>
    <s v="Anthony"/>
    <s v="Anthony Sherman"/>
    <s v="Sherman"/>
    <n v="2.3999999364217102"/>
    <n v="3"/>
    <n v="4500"/>
    <s v="KC@TB"/>
    <s v="KC"/>
    <s v="TB"/>
    <m/>
    <m/>
    <m/>
    <x v="545"/>
    <s v="Anthony Sherman"/>
    <n v="6.4359605911330053"/>
    <n v="3.1992031872509958"/>
    <n v="9.2989323843416365"/>
    <n v="0"/>
    <n v="0"/>
    <n v="0"/>
    <n v="0"/>
    <n v="0.14285714285714285"/>
    <n v="0.14285714285714285"/>
    <n v="0.7142857142857143"/>
    <n v="5"/>
    <n v="5"/>
    <n v="0.7142857142857143"/>
    <n v="0.2857142857142857"/>
    <n v="0.2857142857142857"/>
    <s v="1.0"/>
    <n v="0"/>
    <n v="41.306763525390622"/>
    <n v="23.293236474609373"/>
    <n v="1"/>
    <n v="0"/>
    <n v="0"/>
    <n v="0"/>
    <n v="0"/>
    <n v="0.14285714285714285"/>
    <n v="39.469047619047622"/>
    <n v="0.14950870552714224"/>
    <n v="0.14285714285714285"/>
    <n v="0.14950870552714224"/>
    <n v="5.3889471520470362"/>
    <n v="0.8056945128567321"/>
    <n v="0.2857142857142857"/>
    <n v="30.030158730158725"/>
    <n v="0.22161755724032389"/>
    <n v="0.74944730594459641"/>
    <n v="0.16609068122378312"/>
    <n v="0.16860709083662295"/>
    <n v="3.7468242408138432E-2"/>
    <n v="3.1746031746031744E-2"/>
  </r>
  <r>
    <s v="51892-63479"/>
    <x v="0"/>
    <s v="John"/>
    <s v="John Kelly"/>
    <s v="Kelly"/>
    <n v="0"/>
    <n v="1"/>
    <n v="4500"/>
    <s v="CLE@JAC"/>
    <s v="CLE"/>
    <s v="JAC"/>
    <m/>
    <m/>
    <m/>
    <x v="546"/>
    <s v="John Kelly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4585"/>
    <x v="3"/>
    <s v="Dawson"/>
    <s v="Dawson Knox"/>
    <s v="Knox"/>
    <n v="2.5799999237060498"/>
    <n v="5"/>
    <n v="4400"/>
    <s v="LAC@BUF"/>
    <s v="BUF"/>
    <s v="LAC"/>
    <m/>
    <m/>
    <m/>
    <x v="547"/>
    <s v="Dawson Knox"/>
    <n v="6.5156695156695159"/>
    <n v="4.649193548387097"/>
    <n v="10.490825688073395"/>
    <n v="0"/>
    <n v="0"/>
    <n v="0"/>
    <n v="0"/>
    <n v="2.6666666666666665"/>
    <n v="1.3333333333333333"/>
    <n v="18.166666666666668"/>
    <n v="13.6"/>
    <n v="36"/>
    <n v="2.2666666666666666"/>
    <n v="0"/>
    <n v="0"/>
    <n v="0"/>
    <n v="0"/>
    <n v="43.763008572224479"/>
    <n v="21.736991427775525"/>
    <n v="1"/>
    <n v="0"/>
    <n v="0"/>
    <n v="0"/>
    <n v="0"/>
    <n v="2.6666666666666665"/>
    <n v="33.542063492063491"/>
    <n v="3.4792539290318776"/>
    <n v="1.3333333333333333"/>
    <n v="1.7396269645159388"/>
    <n v="15.208538042835135"/>
    <n v="26.457182870182464"/>
    <n v="0"/>
    <n v="29.561904761904767"/>
    <n v="0"/>
    <n v="0"/>
    <n v="0"/>
    <n v="3.312384953684913"/>
    <n v="0.75281476220111654"/>
    <n v="0.60606060606060597"/>
  </r>
  <r>
    <s v="51892-12536"/>
    <x v="4"/>
    <s v="Kansas City"/>
    <s v="Kansas City Chiefs"/>
    <s v="Chiefs"/>
    <n v="7.6"/>
    <n v="10"/>
    <n v="4400"/>
    <s v="KC@TB"/>
    <s v="KC"/>
    <s v="TB"/>
    <m/>
    <m/>
    <m/>
    <x v="548"/>
    <s v="KC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0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33557"/>
    <x v="3"/>
    <s v="Tyler"/>
    <s v="Tyler Eifert"/>
    <s v="Eifert"/>
    <n v="3.4299999237060499"/>
    <n v="10"/>
    <n v="4400"/>
    <s v="CLE@JAC"/>
    <s v="JAC"/>
    <s v="CLE"/>
    <m/>
    <m/>
    <m/>
    <x v="549"/>
    <s v="Tyler Eifert"/>
    <n v="6.6106666666666669"/>
    <n v="4.0076335877862599"/>
    <n v="9.995967741935484"/>
    <n v="0"/>
    <n v="0"/>
    <n v="0"/>
    <n v="0"/>
    <n v="4.1111111111111107"/>
    <n v="2.1111111111111112"/>
    <n v="20.888888888888889"/>
    <n v="9.9"/>
    <n v="19"/>
    <n v="1.1000000000000001"/>
    <n v="0"/>
    <n v="0"/>
    <n v="0"/>
    <n v="0"/>
    <n v="41.382726041666672"/>
    <n v="16.817273958333331"/>
    <n v="1"/>
    <n v="0"/>
    <n v="0"/>
    <n v="0"/>
    <n v="0"/>
    <n v="4.1111111111111107"/>
    <n v="25.349603174603171"/>
    <n v="6.7113076155925357"/>
    <n v="2.1111111111111112"/>
    <n v="3.4463471539529245"/>
    <n v="10.915297345100914"/>
    <n v="37.617903939838449"/>
    <n v="0"/>
    <n v="18.675000000000001"/>
    <n v="0"/>
    <n v="0"/>
    <n v="0"/>
    <n v="4.8173459495394004"/>
    <n v="1.0948513521680454"/>
    <n v="0.93434343434343414"/>
  </r>
  <r>
    <s v="51892-72515"/>
    <x v="3"/>
    <s v="Ian"/>
    <s v="Ian Thomas"/>
    <s v="Thomas"/>
    <n v="2.3666665818956099"/>
    <n v="9"/>
    <n v="4400"/>
    <s v="CAR@MIN"/>
    <s v="CAR"/>
    <s v="MIN"/>
    <m/>
    <m/>
    <m/>
    <x v="550"/>
    <s v="Ian Thomas"/>
    <n v="7.2416666666666663"/>
    <n v="4.299295774647887"/>
    <n v="10.862500000000001"/>
    <n v="0"/>
    <n v="0"/>
    <n v="0"/>
    <n v="0"/>
    <n v="1.6363636363636365"/>
    <n v="1.0909090909090908"/>
    <n v="8.454545454545455"/>
    <n v="7.8"/>
    <n v="21"/>
    <n v="0.70909090909090911"/>
    <n v="0"/>
    <n v="0"/>
    <n v="0"/>
    <n v="0"/>
    <n v="34.422925394525308"/>
    <n v="22.277074605474699"/>
    <n v="1"/>
    <n v="0"/>
    <n v="0"/>
    <n v="0"/>
    <n v="0"/>
    <n v="1.6363636363636365"/>
    <n v="30.613131313131316"/>
    <n v="1.8400085504712111"/>
    <n v="1.0909090909090908"/>
    <n v="1.2266723669808073"/>
    <n v="7.9692996764169033"/>
    <n v="9.7757196972497038"/>
    <n v="0"/>
    <n v="22.993939393939396"/>
    <n v="0"/>
    <n v="0"/>
    <n v="0"/>
    <n v="1.5230265151795157"/>
    <n v="0.34614238981352624"/>
    <n v="0.37190082644628097"/>
  </r>
  <r>
    <s v="51892-42046"/>
    <x v="3"/>
    <s v="Durham"/>
    <s v="Durham Smythe"/>
    <s v="Smythe"/>
    <n v="3.5714285714285698"/>
    <n v="7"/>
    <n v="4300"/>
    <s v="MIA@NYJ"/>
    <s v="MIA"/>
    <s v="NYJ"/>
    <m/>
    <m/>
    <m/>
    <x v="551"/>
    <s v="Durham Smythe"/>
    <n v="7.8130081300813012"/>
    <n v="3.8122866894197953"/>
    <n v="10.717472118959108"/>
    <n v="0"/>
    <n v="0"/>
    <n v="0"/>
    <n v="0"/>
    <n v="1.2222222222222223"/>
    <n v="1"/>
    <n v="9.4444444444444446"/>
    <n v="9.4"/>
    <n v="19"/>
    <n v="1.0444444444444445"/>
    <n v="0"/>
    <n v="0"/>
    <n v="0"/>
    <n v="0"/>
    <n v="30.064007812499998"/>
    <n v="24.735992187499999"/>
    <n v="1"/>
    <n v="0"/>
    <n v="0"/>
    <n v="0"/>
    <n v="0"/>
    <n v="1.2222222222222223"/>
    <n v="22.250793650793646"/>
    <n v="1.6513972047100161"/>
    <n v="1"/>
    <n v="1.351143167490013"/>
    <n v="9.1763362552691117"/>
    <n v="12.398544033897752"/>
    <n v="0"/>
    <n v="13.332142857142859"/>
    <n v="0"/>
    <n v="0"/>
    <n v="0"/>
    <n v="1.7398544033897752"/>
    <n v="0.40461730311390121"/>
    <n v="0.28423772609819126"/>
  </r>
  <r>
    <s v="51892-79967"/>
    <x v="3"/>
    <s v="Adam"/>
    <s v="Adam Shaheen"/>
    <s v="Shaheen"/>
    <n v="3.2428572518484899"/>
    <n v="7"/>
    <n v="4300"/>
    <s v="MIA@NYJ"/>
    <s v="MIA"/>
    <s v="NYJ"/>
    <m/>
    <m/>
    <m/>
    <x v="552"/>
    <s v="Adam Shaheen"/>
    <n v="7.8130081300813012"/>
    <n v="3.8122866894197953"/>
    <n v="10.717472118959108"/>
    <n v="0"/>
    <n v="0"/>
    <n v="0"/>
    <n v="0"/>
    <n v="1"/>
    <n v="0.6"/>
    <n v="7.7"/>
    <n v="12.8"/>
    <n v="43"/>
    <n v="1.28"/>
    <n v="0"/>
    <n v="0"/>
    <n v="0"/>
    <n v="0"/>
    <n v="30.064007812499998"/>
    <n v="24.735992187499999"/>
    <n v="1"/>
    <n v="0"/>
    <n v="0"/>
    <n v="0"/>
    <n v="0"/>
    <n v="1"/>
    <n v="22.250793650793646"/>
    <n v="1.351143167490013"/>
    <n v="0.6"/>
    <n v="0.81068590049400779"/>
    <n v="14.774219212177654"/>
    <n v="11.977251206120112"/>
    <n v="0"/>
    <n v="13.332142857142859"/>
    <n v="0"/>
    <n v="0"/>
    <n v="0"/>
    <n v="1.4977251206120112"/>
    <n v="0.3483081675841887"/>
    <n v="0.23255813953488372"/>
  </r>
  <r>
    <s v="51892-12543"/>
    <x v="4"/>
    <s v="New York"/>
    <s v="New York Giants"/>
    <s v="Giants"/>
    <n v="6.1"/>
    <n v="10"/>
    <n v="4300"/>
    <s v="NYG@CIN"/>
    <s v="NYG"/>
    <s v="CIN"/>
    <m/>
    <m/>
    <m/>
    <x v="553"/>
    <s v="NYG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1469"/>
    <x v="3"/>
    <s v="Darrell"/>
    <s v="Darrell Daniels"/>
    <s v="Daniels"/>
    <n v="2.8833332061767498"/>
    <n v="6"/>
    <n v="4300"/>
    <s v="ARI@NE"/>
    <s v="ARI"/>
    <s v="NE"/>
    <s v="IR"/>
    <s v="Ankle"/>
    <m/>
    <x v="554"/>
    <s v="Darrell Daniels"/>
    <n v="8.3723404255319149"/>
    <n v="4.3345195729537362"/>
    <n v="12.107692307692307"/>
    <n v="0"/>
    <n v="0"/>
    <n v="0"/>
    <n v="0"/>
    <n v="0"/>
    <n v="0.66666666666666663"/>
    <n v="9.2222222222222214"/>
    <n v="13.8"/>
    <n v="31"/>
    <n v="1.5333333333333334"/>
    <n v="0"/>
    <n v="0"/>
    <n v="0"/>
    <n v="0"/>
    <n v="33.264819992412747"/>
    <n v="32.735180007587253"/>
    <n v="0"/>
    <n v="0"/>
    <n v="0"/>
    <n v="0"/>
    <n v="0"/>
    <n v="0"/>
    <n v="31.405555555555551"/>
    <n v="0"/>
    <n v="0"/>
    <n v="0"/>
    <n v="12.233349104637528"/>
    <n v="0"/>
    <n v="0"/>
    <n v="32.233333333333334"/>
    <n v="0"/>
    <n v="0"/>
    <n v="0"/>
    <n v="0"/>
    <n v="0"/>
    <n v="0"/>
  </r>
  <r>
    <s v="51892-104278"/>
    <x v="3"/>
    <s v="Donald"/>
    <s v="Donald Parham Jr."/>
    <s v="Parham Jr."/>
    <n v="3.77999992370605"/>
    <n v="5"/>
    <n v="4300"/>
    <s v="LAC@BUF"/>
    <s v="LAC"/>
    <s v="BUF"/>
    <m/>
    <m/>
    <m/>
    <x v="555"/>
    <s v="Donald Parham Jr.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130270"/>
    <x v="3"/>
    <s v="Adam"/>
    <s v="Adam Trautman"/>
    <s v="Trautman"/>
    <n v="3.7400001525878901"/>
    <n v="5"/>
    <n v="4200"/>
    <s v="NO@DEN"/>
    <s v="NO"/>
    <s v="DEN"/>
    <m/>
    <m/>
    <m/>
    <x v="556"/>
    <s v="Adam Trautman"/>
    <n v="6.2444444444444445"/>
    <n v="4.3392857142857144"/>
    <n v="9.4852320675105481"/>
    <n v="0"/>
    <n v="0"/>
    <n v="0"/>
    <n v="0"/>
    <n v="0.88888888888888884"/>
    <n v="0.77777777777777779"/>
    <n v="10.222222222222221"/>
    <n v="13.1"/>
    <n v="29"/>
    <n v="1.4555555555555555"/>
    <n v="0"/>
    <n v="0"/>
    <n v="0"/>
    <n v="0"/>
    <n v="22.066824178403763"/>
    <n v="42.233175821596234"/>
    <n v="1"/>
    <n v="0"/>
    <n v="0"/>
    <n v="0"/>
    <n v="0"/>
    <n v="0.88888888888888884"/>
    <n v="38.894444444444439"/>
    <n v="0.50431250800522809"/>
    <n v="0.77777777777777779"/>
    <n v="0.44127344450457462"/>
    <n v="12.483297906072844"/>
    <n v="5.5085478657895077"/>
    <n v="0"/>
    <n v="31.133333333333333"/>
    <n v="0"/>
    <n v="0"/>
    <n v="0"/>
    <n v="0.93974367546783966"/>
    <n v="0.22374849415900944"/>
    <n v="0.21164021164021163"/>
  </r>
  <r>
    <s v="51892-12540"/>
    <x v="4"/>
    <s v="Minnesota"/>
    <s v="Minnesota Vikings"/>
    <s v="Vikings"/>
    <n v="4"/>
    <n v="10"/>
    <n v="4200"/>
    <s v="CAR@MIN"/>
    <s v="MIN"/>
    <s v="CAR"/>
    <m/>
    <m/>
    <m/>
    <x v="557"/>
    <s v="MIN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0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641"/>
    <x v="3"/>
    <s v="Jason"/>
    <s v="Jason Witten"/>
    <s v="Witten"/>
    <n v="2.9000000953674299"/>
    <n v="8"/>
    <n v="4200"/>
    <s v="LV@ATL"/>
    <s v="LV"/>
    <s v="ATL"/>
    <m/>
    <m/>
    <m/>
    <x v="558"/>
    <s v="Jason Witten"/>
    <n v="8.0294117647058822"/>
    <n v="4.3744855967078191"/>
    <n v="11.73046875"/>
    <n v="0"/>
    <n v="0"/>
    <n v="0"/>
    <n v="0"/>
    <n v="1.1000000000000001"/>
    <n v="1.1000000000000001"/>
    <n v="5.7"/>
    <n v="5.2"/>
    <n v="15"/>
    <n v="0.52"/>
    <n v="0"/>
    <n v="0"/>
    <n v="0"/>
    <n v="0"/>
    <n v="36.350562901929251"/>
    <n v="27.949437098070742"/>
    <n v="1"/>
    <n v="0"/>
    <n v="0"/>
    <n v="0"/>
    <n v="0"/>
    <n v="1.1000000000000001"/>
    <n v="31.216666666666665"/>
    <n v="1.2809061140028462"/>
    <n v="1.1000000000000001"/>
    <n v="1.2809061140028462"/>
    <n v="5.4529212030333261"/>
    <n v="6.9846801081411423"/>
    <n v="0"/>
    <n v="30.805555555555554"/>
    <n v="0"/>
    <n v="0"/>
    <n v="0"/>
    <n v="1.2484680108141144"/>
    <n v="0.29725428828907485"/>
    <n v="0.26190476190476192"/>
  </r>
  <r>
    <s v="51892-39492"/>
    <x v="3"/>
    <s v="Josh"/>
    <s v="Josh Hill"/>
    <s v="Hill"/>
    <n v="2"/>
    <n v="7"/>
    <n v="4200"/>
    <s v="NO@DEN"/>
    <s v="NO"/>
    <s v="DEN"/>
    <m/>
    <m/>
    <m/>
    <x v="559"/>
    <s v="Josh Hill"/>
    <n v="6.2444444444444445"/>
    <n v="4.3392857142857144"/>
    <n v="9.4852320675105481"/>
    <n v="0"/>
    <n v="0"/>
    <n v="0"/>
    <n v="0"/>
    <n v="1"/>
    <n v="0.77777777777777779"/>
    <n v="5"/>
    <n v="6.4"/>
    <n v="16"/>
    <n v="0.71111111111111114"/>
    <n v="0"/>
    <n v="0"/>
    <n v="0"/>
    <n v="0"/>
    <n v="22.066824178403763"/>
    <n v="42.233175821596234"/>
    <n v="1"/>
    <n v="0"/>
    <n v="0"/>
    <n v="0"/>
    <n v="0"/>
    <n v="1"/>
    <n v="38.894444444444439"/>
    <n v="0.56735157150588178"/>
    <n v="0.77777777777777779"/>
    <n v="0.44127344450457473"/>
    <n v="5.6734372659188539"/>
    <n v="2.5035372045126296"/>
    <n v="0"/>
    <n v="31.133333333333333"/>
    <n v="0"/>
    <n v="0"/>
    <n v="0"/>
    <n v="0.63924260934015187"/>
    <n v="0.15220062127146472"/>
    <n v="0.23809523809523808"/>
  </r>
  <r>
    <s v="51892-28346"/>
    <x v="3"/>
    <s v="Maxx"/>
    <s v="Maxx Williams"/>
    <s v="Williams"/>
    <n v="2.1600000381469702"/>
    <n v="5"/>
    <n v="4200"/>
    <s v="ARI@NE"/>
    <s v="ARI"/>
    <s v="NE"/>
    <m/>
    <m/>
    <m/>
    <x v="560"/>
    <s v="Maxx Williams"/>
    <n v="8.3723404255319149"/>
    <n v="4.3345195729537362"/>
    <n v="12.107692307692307"/>
    <n v="0"/>
    <n v="0"/>
    <n v="0"/>
    <n v="0"/>
    <n v="1.25"/>
    <n v="0.75"/>
    <n v="8.25"/>
    <n v="11"/>
    <n v="25"/>
    <n v="2.75"/>
    <n v="0"/>
    <n v="0"/>
    <n v="0"/>
    <n v="0"/>
    <n v="33.264819992412747"/>
    <n v="32.735180007587253"/>
    <n v="1"/>
    <n v="0"/>
    <n v="0"/>
    <n v="0"/>
    <n v="0"/>
    <n v="1.25"/>
    <n v="31.405555555555551"/>
    <n v="1.3240022109132972"/>
    <n v="0.75"/>
    <n v="0.79440132654797824"/>
    <n v="12.128108161223237"/>
    <n v="9.6345852117930999"/>
    <n v="0"/>
    <n v="32.233333333333334"/>
    <n v="0"/>
    <n v="0"/>
    <n v="0"/>
    <n v="1.3384585211793101"/>
    <n v="0.3186806002807881"/>
    <n v="0.29761904761904762"/>
  </r>
  <r>
    <s v="51892-71386"/>
    <x v="3"/>
    <s v="Jordan"/>
    <s v="Jordan Thomas"/>
    <s v="Thomas"/>
    <n v="1.70000004768371"/>
    <n v="4"/>
    <n v="4200"/>
    <s v="ARI@NE"/>
    <s v="NE"/>
    <s v="ARI"/>
    <m/>
    <m/>
    <m/>
    <x v="561"/>
    <s v="Jordan Thomas"/>
    <n v="6.4456233421750664"/>
    <n v="4.6356877323420074"/>
    <n v="9.8380566801619427"/>
    <n v="0"/>
    <n v="0"/>
    <n v="0"/>
    <n v="0"/>
    <n v="0.4"/>
    <n v="0.2"/>
    <n v="0.6"/>
    <n v="3"/>
    <n v="3"/>
    <n v="0.6"/>
    <n v="0"/>
    <n v="0"/>
    <n v="0"/>
    <n v="0"/>
    <n v="30.374963132022465"/>
    <n v="33.825036867977538"/>
    <n v="1"/>
    <n v="0"/>
    <n v="0"/>
    <n v="0"/>
    <n v="0"/>
    <n v="0.4"/>
    <n v="32.327777777777776"/>
    <n v="0.37583731663612607"/>
    <n v="0.2"/>
    <n v="0.18791865831806304"/>
    <n v="2.9838151397646331"/>
    <n v="0.56071453773369362"/>
    <n v="0"/>
    <n v="40.982936507936508"/>
    <n v="0"/>
    <n v="0"/>
    <n v="0"/>
    <n v="0.15607145377336937"/>
    <n v="3.7159869946040321E-2"/>
    <n v="9.5238095238095233E-2"/>
  </r>
  <r>
    <s v="51892-70426"/>
    <x v="3"/>
    <s v="Reggie"/>
    <s v="Reggie Gilliam"/>
    <s v="Gilliam"/>
    <n v="4.3000001907348597"/>
    <n v="2"/>
    <n v="4200"/>
    <s v="LAC@BUF"/>
    <s v="BUF"/>
    <s v="LAC"/>
    <m/>
    <m/>
    <m/>
    <x v="562"/>
    <s v="Reggie Gilliam"/>
    <n v="6.5156695156695159"/>
    <n v="4.649193548387097"/>
    <n v="10.490825688073395"/>
    <n v="0"/>
    <n v="0"/>
    <n v="0"/>
    <n v="0"/>
    <n v="0.2"/>
    <n v="0.2"/>
    <n v="1.6"/>
    <n v="8"/>
    <n v="15"/>
    <n v="0.8"/>
    <n v="0"/>
    <n v="0"/>
    <n v="0"/>
    <n v="0"/>
    <n v="43.763008572224479"/>
    <n v="21.736991427775525"/>
    <n v="1"/>
    <n v="0"/>
    <n v="0"/>
    <n v="0"/>
    <n v="0"/>
    <n v="0.2"/>
    <n v="33.542063492063491"/>
    <n v="0.26094404467739085"/>
    <n v="0.2"/>
    <n v="0.26094404467739085"/>
    <n v="8.7894125900236553"/>
    <n v="2.2935448715791544"/>
    <n v="0"/>
    <n v="29.561904761904767"/>
    <n v="0"/>
    <n v="0"/>
    <n v="0"/>
    <n v="0.32935448715791549"/>
    <n v="7.8417735037598926E-2"/>
    <n v="4.7619047619047616E-2"/>
  </r>
  <r>
    <s v="51892-28570"/>
    <x v="3"/>
    <s v="Nick"/>
    <s v="Nick Vannett"/>
    <s v="Vannett"/>
    <n v="1.54285717010498"/>
    <n v="7"/>
    <n v="4200"/>
    <s v="NO@DEN"/>
    <s v="DEN"/>
    <s v="NO"/>
    <m/>
    <m/>
    <m/>
    <x v="563"/>
    <s v="Nick Vannett"/>
    <n v="6.4378531073446323"/>
    <n v="3.3468468468468466"/>
    <n v="10.128888888888889"/>
    <n v="0"/>
    <n v="0"/>
    <n v="0"/>
    <n v="0"/>
    <n v="1.4444444444444444"/>
    <n v="0.88888888888888884"/>
    <n v="7.5555555555555554"/>
    <n v="8.5"/>
    <n v="19"/>
    <n v="0.94444444444444442"/>
    <n v="0"/>
    <n v="0"/>
    <n v="0"/>
    <n v="0"/>
    <n v="47.206086964285717"/>
    <n v="16.693913035714282"/>
    <n v="1"/>
    <n v="0"/>
    <n v="0"/>
    <n v="0"/>
    <n v="0"/>
    <n v="1.4444444444444444"/>
    <n v="37.804761904761904"/>
    <n v="1.8036502975815594"/>
    <n v="0.88888888888888884"/>
    <n v="1.1099386446655748"/>
    <n v="9.8110049455867223"/>
    <n v="10.889613532111778"/>
    <n v="0"/>
    <n v="26.684126984126983"/>
    <n v="0"/>
    <n v="0"/>
    <n v="0"/>
    <n v="1.5334057976556221"/>
    <n v="0.36509661848943381"/>
    <n v="0.3439153439153439"/>
  </r>
  <r>
    <s v="51892-14348"/>
    <x v="3"/>
    <s v="Lee"/>
    <s v="Lee Smith"/>
    <s v="Smith"/>
    <n v="6.5999999046325604"/>
    <n v="1"/>
    <n v="4100"/>
    <s v="LAC@BUF"/>
    <s v="BUF"/>
    <s v="LAC"/>
    <m/>
    <m/>
    <m/>
    <x v="564"/>
    <s v="Lee Smith"/>
    <n v="6.5156695156695159"/>
    <n v="4.649193548387097"/>
    <n v="10.490825688073395"/>
    <n v="0"/>
    <n v="0"/>
    <n v="0"/>
    <n v="0"/>
    <n v="0.25"/>
    <n v="0.25"/>
    <n v="0.25"/>
    <n v="1"/>
    <n v="1"/>
    <n v="0.25"/>
    <n v="0"/>
    <n v="0"/>
    <n v="0"/>
    <n v="0"/>
    <n v="43.763008572224479"/>
    <n v="21.736991427775525"/>
    <n v="1"/>
    <n v="0"/>
    <n v="0"/>
    <n v="0"/>
    <n v="0"/>
    <n v="0.25"/>
    <n v="33.542063492063491"/>
    <n v="0.32618005584673854"/>
    <n v="0.25"/>
    <n v="0.32618005584673854"/>
    <n v="1.0068787449440364"/>
    <n v="0.32842376525673977"/>
    <n v="0"/>
    <n v="29.561904761904767"/>
    <n v="0"/>
    <n v="0"/>
    <n v="0"/>
    <n v="0.15784237652567398"/>
    <n v="3.8498140616018049E-2"/>
    <n v="6.0975609756097567E-2"/>
  </r>
  <r>
    <s v="51892-62508"/>
    <x v="3"/>
    <s v="James"/>
    <s v="James O'Shaughnessy"/>
    <s v="O'Shaughnessy"/>
    <n v="2.62222226460774"/>
    <n v="9"/>
    <n v="4100"/>
    <s v="CLE@JAC"/>
    <s v="JAC"/>
    <s v="CLE"/>
    <m/>
    <m/>
    <m/>
    <x v="565"/>
    <s v="James O'Shaughnessy"/>
    <n v="6.6106666666666669"/>
    <n v="4.0076335877862599"/>
    <n v="9.995967741935484"/>
    <n v="0"/>
    <n v="0"/>
    <n v="0"/>
    <n v="0"/>
    <n v="2.3333333333333335"/>
    <n v="1.7777777777777777"/>
    <n v="17.333333333333332"/>
    <n v="9.8000000000000007"/>
    <n v="26"/>
    <n v="1.088888888888889"/>
    <n v="0"/>
    <n v="0"/>
    <n v="0"/>
    <n v="0"/>
    <n v="41.382726041666672"/>
    <n v="16.817273958333331"/>
    <n v="1"/>
    <n v="0"/>
    <n v="0"/>
    <n v="0"/>
    <n v="0"/>
    <n v="2.3333333333333335"/>
    <n v="25.349603174603171"/>
    <n v="3.8091205385795472"/>
    <n v="1.7777777777777777"/>
    <n v="2.9021870770129881"/>
    <n v="9.1911232361085204"/>
    <n v="26.674359079067944"/>
    <n v="0"/>
    <n v="18.675000000000001"/>
    <n v="0"/>
    <n v="0"/>
    <n v="0"/>
    <n v="3.5563247967956833"/>
    <n v="0.86739629190138623"/>
    <n v="0.56910569105691067"/>
  </r>
  <r>
    <s v="51892-70705"/>
    <x v="3"/>
    <s v="Trevon"/>
    <s v="Trevon Wesco"/>
    <s v="Wesco"/>
    <n v="0.33333333333333298"/>
    <n v="3"/>
    <n v="4100"/>
    <s v="MIA@NYJ"/>
    <s v="NYJ"/>
    <s v="MIA"/>
    <s v="IR"/>
    <s v="Ankle"/>
    <m/>
    <x v="566"/>
    <s v="Trevon Wesco"/>
    <n v="6.8826815642458099"/>
    <n v="4.8447653429602884"/>
    <n v="11"/>
    <n v="0"/>
    <n v="0"/>
    <n v="0"/>
    <n v="0"/>
    <n v="0"/>
    <n v="0.125"/>
    <n v="0.625"/>
    <n v="5"/>
    <n v="5"/>
    <n v="0.625"/>
    <n v="0.125"/>
    <n v="0"/>
    <s v="0.0"/>
    <n v="0"/>
    <n v="33.084421122994655"/>
    <n v="20.915578877005348"/>
    <n v="0"/>
    <n v="0"/>
    <n v="0"/>
    <n v="0"/>
    <n v="0"/>
    <n v="0"/>
    <n v="40.376190476190473"/>
    <n v="0"/>
    <n v="0"/>
    <n v="0"/>
    <n v="5.0004935167676656"/>
    <n v="0"/>
    <n v="0"/>
    <n v="16.207142857142856"/>
    <n v="0"/>
    <n v="0"/>
    <n v="0"/>
    <n v="0"/>
    <n v="0"/>
    <n v="0"/>
  </r>
  <r>
    <s v="51892-71806"/>
    <x v="3"/>
    <s v="Kaden"/>
    <s v="Kaden Smith"/>
    <s v="Smith"/>
    <n v="1.5699999809265099"/>
    <n v="10"/>
    <n v="4100"/>
    <s v="NYG@CIN"/>
    <s v="NYG"/>
    <s v="CIN"/>
    <s v="IR"/>
    <s v="Illness"/>
    <m/>
    <x v="567"/>
    <s v="Kaden Smith"/>
    <n v="7.2564102564102564"/>
    <n v="4.9708029197080288"/>
    <n v="11.524886877828054"/>
    <n v="0"/>
    <n v="0"/>
    <n v="0"/>
    <n v="0"/>
    <n v="0"/>
    <n v="1.4"/>
    <n v="8.6999999999999993"/>
    <n v="6.2"/>
    <n v="13"/>
    <n v="0.62"/>
    <n v="0"/>
    <n v="0"/>
    <n v="0"/>
    <n v="0"/>
    <n v="29.698157804459687"/>
    <n v="30.901842195540315"/>
    <n v="0"/>
    <n v="0"/>
    <n v="0"/>
    <n v="0"/>
    <n v="0"/>
    <n v="0"/>
    <n v="32.361111111111107"/>
    <n v="0"/>
    <n v="0"/>
    <n v="0"/>
    <n v="5.8147922514155947"/>
    <n v="0"/>
    <n v="0"/>
    <n v="24.258333333333336"/>
    <n v="0"/>
    <n v="0"/>
    <n v="0"/>
    <n v="0"/>
    <n v="0"/>
    <n v="0"/>
  </r>
  <r>
    <s v="51892-12526"/>
    <x v="4"/>
    <s v="Buffalo"/>
    <s v="Buffalo Bills"/>
    <s v="Bills"/>
    <n v="5.6"/>
    <n v="10"/>
    <n v="4100"/>
    <s v="LAC@BUF"/>
    <s v="BUF"/>
    <s v="LAC"/>
    <m/>
    <m/>
    <m/>
    <x v="568"/>
    <s v="BUF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12548"/>
    <x v="4"/>
    <s v="Los Angeles"/>
    <s v="Los Angeles Chargers"/>
    <s v="Chargers"/>
    <n v="4.7"/>
    <n v="10"/>
    <n v="4100"/>
    <s v="LAC@BUF"/>
    <s v="LAC"/>
    <s v="BUF"/>
    <m/>
    <m/>
    <m/>
    <x v="569"/>
    <s v="LAC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0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83220"/>
    <x v="3"/>
    <s v="Nick"/>
    <s v="Nick Keizer"/>
    <s v="Keizer"/>
    <n v="0.75714288439069399"/>
    <n v="7"/>
    <n v="4100"/>
    <s v="KC@TB"/>
    <s v="KC"/>
    <s v="TB"/>
    <m/>
    <m/>
    <m/>
    <x v="570"/>
    <s v="Nick Keizer"/>
    <n v="6.4359605911330053"/>
    <n v="3.1992031872509958"/>
    <n v="9.2989323843416365"/>
    <n v="0"/>
    <n v="0"/>
    <n v="0"/>
    <n v="0"/>
    <n v="0.8"/>
    <n v="0.5"/>
    <n v="4.8"/>
    <n v="9.6"/>
    <n v="22"/>
    <n v="0.96"/>
    <n v="0"/>
    <n v="0"/>
    <n v="0"/>
    <n v="0"/>
    <n v="41.306763525390622"/>
    <n v="23.293236474609373"/>
    <n v="1"/>
    <n v="0"/>
    <n v="0"/>
    <n v="0"/>
    <n v="0"/>
    <n v="0.8"/>
    <n v="39.469047619047622"/>
    <n v="0.83724875095199669"/>
    <n v="0.5"/>
    <n v="0.52328046934499794"/>
    <n v="10.066931451753831"/>
    <n v="5.2678286149376659"/>
    <n v="0"/>
    <n v="30.030158730158725"/>
    <n v="0"/>
    <n v="0"/>
    <n v="0"/>
    <n v="0.77678286149376663"/>
    <n v="0.18945923451067481"/>
    <n v="0.19512195121951223"/>
  </r>
  <r>
    <s v="51892-34073"/>
    <x v="3"/>
    <s v="Ryan"/>
    <s v="Ryan Griffin"/>
    <s v="Griffin"/>
    <n v="2.25"/>
    <n v="4"/>
    <n v="4100"/>
    <s v="MIA@NYJ"/>
    <s v="NYJ"/>
    <s v="MIA"/>
    <m/>
    <m/>
    <m/>
    <x v="140"/>
    <s v="Ryan Griffin"/>
    <n v="6.8826815642458099"/>
    <n v="4.8447653429602884"/>
    <n v="11"/>
    <n v="0"/>
    <n v="0"/>
    <n v="0"/>
    <n v="0"/>
    <n v="1"/>
    <n v="0.7"/>
    <n v="5.5"/>
    <n v="7.9"/>
    <n v="23"/>
    <n v="0.79"/>
    <n v="0"/>
    <n v="0"/>
    <n v="0"/>
    <n v="0"/>
    <n v="33.084421122994655"/>
    <n v="20.915578877005348"/>
    <n v="1"/>
    <n v="0"/>
    <n v="0"/>
    <n v="0"/>
    <n v="0"/>
    <n v="1"/>
    <n v="40.376190476190473"/>
    <n v="0.81940422642161548"/>
    <n v="0.7"/>
    <n v="0.57358295849513075"/>
    <n v="8.6795449326483602"/>
    <n v="4.9784390608598672"/>
    <n v="0"/>
    <n v="16.207142857142856"/>
    <n v="0"/>
    <n v="0"/>
    <n v="0"/>
    <n v="0.8478439060859867"/>
    <n v="0.20679119660633824"/>
    <n v="0.24390243902439027"/>
  </r>
  <r>
    <s v="51892-60712"/>
    <x v="3"/>
    <s v="Foster"/>
    <s v="Foster Moreau"/>
    <s v="Moreau"/>
    <n v="3.5999999046325599"/>
    <n v="4"/>
    <n v="4100"/>
    <s v="LV@ATL"/>
    <s v="LV"/>
    <s v="ATL"/>
    <m/>
    <m/>
    <m/>
    <x v="571"/>
    <s v="Foster Moreau"/>
    <n v="8.0294117647058822"/>
    <n v="4.3744855967078191"/>
    <n v="11.73046875"/>
    <n v="0"/>
    <n v="0"/>
    <n v="0"/>
    <n v="0"/>
    <n v="0.5"/>
    <n v="0.4"/>
    <n v="6.4"/>
    <n v="16"/>
    <n v="31"/>
    <n v="1.6"/>
    <n v="0"/>
    <n v="0"/>
    <n v="0"/>
    <n v="0"/>
    <n v="36.350562901929251"/>
    <n v="27.949437098070742"/>
    <n v="1"/>
    <n v="0"/>
    <n v="0"/>
    <n v="0"/>
    <n v="0"/>
    <n v="0.5"/>
    <n v="31.216666666666665"/>
    <n v="0.5822300518194754"/>
    <n v="0.4"/>
    <n v="0.46578404145558033"/>
    <n v="17.892397697453099"/>
    <n v="8.3339933108502251"/>
    <n v="0"/>
    <n v="30.805555555555554"/>
    <n v="0"/>
    <n v="0"/>
    <n v="0"/>
    <n v="1.0333993310850225"/>
    <n v="0.25204861733781037"/>
    <n v="0.12195121951219513"/>
  </r>
  <r>
    <s v="51892-40746"/>
    <x v="3"/>
    <s v="Troy"/>
    <s v="Troy Fumagalli"/>
    <s v="Fumagalli"/>
    <n v="1.1000000238418499"/>
    <n v="2"/>
    <n v="4100"/>
    <s v="NO@DEN"/>
    <s v="DEN"/>
    <s v="NO"/>
    <m/>
    <m/>
    <m/>
    <x v="572"/>
    <s v="Troy Fumagalli"/>
    <n v="6.4378531073446323"/>
    <n v="3.3468468468468466"/>
    <n v="10.128888888888889"/>
    <n v="0"/>
    <n v="0"/>
    <n v="0"/>
    <n v="0"/>
    <n v="2"/>
    <n v="1"/>
    <n v="6"/>
    <n v="6"/>
    <n v="8"/>
    <n v="3"/>
    <n v="0"/>
    <n v="0"/>
    <n v="0"/>
    <n v="0"/>
    <n v="47.206086964285717"/>
    <n v="16.693913035714282"/>
    <n v="1"/>
    <n v="0"/>
    <n v="0"/>
    <n v="0"/>
    <n v="0"/>
    <n v="2"/>
    <n v="37.804761904761904"/>
    <n v="2.4973619504975439"/>
    <n v="1"/>
    <n v="1.248680975248772"/>
    <n v="6.0005922201211979"/>
    <n v="7.4928253454911316"/>
    <n v="0"/>
    <n v="26.684126984126983"/>
    <n v="0"/>
    <n v="0"/>
    <n v="0"/>
    <n v="1.2492825345491132"/>
    <n v="0.30470305720710078"/>
    <n v="0.48780487804878053"/>
  </r>
  <r>
    <s v="51892-38753"/>
    <x v="3"/>
    <s v="Jake"/>
    <s v="Jake Butt"/>
    <s v="Butt"/>
    <n v="0.375"/>
    <n v="4"/>
    <n v="4100"/>
    <s v="NO@DEN"/>
    <s v="DEN"/>
    <s v="NO"/>
    <s v="IR"/>
    <s v="Hamstring"/>
    <m/>
    <x v="573"/>
    <s v="Jake Butt"/>
    <n v="6.4378531073446323"/>
    <n v="3.3468468468468466"/>
    <n v="10.128888888888889"/>
    <n v="0"/>
    <n v="0"/>
    <n v="0"/>
    <n v="0"/>
    <n v="0"/>
    <n v="0.4"/>
    <n v="1"/>
    <n v="2.5"/>
    <n v="5"/>
    <n v="0.5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2.3399375791783181"/>
    <n v="0"/>
    <n v="0"/>
    <n v="26.684126984126983"/>
    <n v="0"/>
    <n v="0"/>
    <n v="0"/>
    <n v="0"/>
    <n v="0"/>
    <n v="0"/>
  </r>
  <r>
    <s v="51892-40977"/>
    <x v="3"/>
    <s v="Ricky"/>
    <s v="Ricky Seals-Jones"/>
    <s v="Seals-Jones"/>
    <n v="0"/>
    <n v="1"/>
    <n v="4000"/>
    <s v="KC@TB"/>
    <s v="KC"/>
    <s v="TB"/>
    <m/>
    <m/>
    <m/>
    <x v="574"/>
    <s v="Ricky Seals-Jones"/>
    <n v="6.4359605911330053"/>
    <n v="3.1992031872509958"/>
    <n v="9.2989323843416365"/>
    <n v="0"/>
    <n v="0"/>
    <n v="0"/>
    <n v="0"/>
    <n v="0"/>
    <n v="0"/>
    <n v="0"/>
    <n v="0"/>
    <n v="0"/>
    <n v="0"/>
    <n v="0"/>
    <n v="0"/>
    <n v="0"/>
    <n v="0"/>
    <n v="41.306763525390622"/>
    <n v="23.293236474609373"/>
    <n v="1"/>
    <n v="0"/>
    <n v="0"/>
    <n v="0"/>
    <n v="0"/>
    <n v="0"/>
    <n v="39.469047619047622"/>
    <n v="0"/>
    <n v="0"/>
    <n v="0"/>
    <n v="0"/>
    <n v="0"/>
    <n v="0"/>
    <n v="30.030158730158725"/>
    <n v="0"/>
    <n v="0"/>
    <n v="0"/>
    <n v="0"/>
    <n v="0"/>
    <n v="0"/>
  </r>
  <r>
    <s v="51892-27672"/>
    <x v="3"/>
    <s v="Matt"/>
    <s v="Matt LaCosse"/>
    <s v="LaCosse"/>
    <n v="0"/>
    <n v="1"/>
    <n v="4000"/>
    <s v="ARI@NE"/>
    <s v="NE"/>
    <s v="ARI"/>
    <s v="IR"/>
    <s v="Opt out"/>
    <m/>
    <x v="575"/>
    <s v="Matt LaCosse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29725"/>
    <x v="3"/>
    <s v="Levine"/>
    <s v="Levine Toilolo"/>
    <s v="Toilolo"/>
    <n v="0.92500001192092896"/>
    <n v="4"/>
    <n v="4000"/>
    <s v="NYG@CIN"/>
    <s v="NYG"/>
    <s v="CIN"/>
    <m/>
    <m/>
    <m/>
    <x v="576"/>
    <s v="Levine Toilolo"/>
    <n v="7.2564102564102564"/>
    <n v="4.9708029197080288"/>
    <n v="11.524886877828054"/>
    <n v="0"/>
    <n v="0"/>
    <n v="0"/>
    <n v="0"/>
    <n v="0.4"/>
    <n v="0.3"/>
    <n v="2.2000000000000002"/>
    <n v="7.3"/>
    <n v="13"/>
    <n v="0.73"/>
    <n v="0"/>
    <n v="0"/>
    <n v="0"/>
    <n v="0"/>
    <n v="29.698157804459687"/>
    <n v="30.901842195540315"/>
    <n v="1"/>
    <n v="0"/>
    <n v="0"/>
    <n v="0"/>
    <n v="0"/>
    <n v="0.4"/>
    <n v="32.361111111111107"/>
    <n v="0.36708452565169059"/>
    <n v="0.3"/>
    <n v="0.27531339423876788"/>
    <n v="7.3502148380914658"/>
    <n v="2.0236125954591171"/>
    <n v="0"/>
    <n v="24.258333333333336"/>
    <n v="0"/>
    <n v="0"/>
    <n v="0"/>
    <n v="0.35236125954591169"/>
    <n v="8.8090314886477922E-2"/>
    <n v="0.1"/>
  </r>
  <r>
    <s v="51892-60451"/>
    <x v="3"/>
    <s v="Tyler"/>
    <s v="Tyler Conklin"/>
    <s v="Conklin"/>
    <n v="2.0999999046325599"/>
    <n v="1"/>
    <n v="4000"/>
    <s v="CAR@MIN"/>
    <s v="MIN"/>
    <s v="CAR"/>
    <m/>
    <m/>
    <m/>
    <x v="577"/>
    <s v="Tyler Conklin"/>
    <n v="6.666666666666667"/>
    <n v="4.6223021582733814"/>
    <n v="9.8181818181818183"/>
    <n v="0"/>
    <n v="0"/>
    <n v="0"/>
    <n v="0"/>
    <n v="0.2"/>
    <n v="0.2"/>
    <n v="1.1000000000000001"/>
    <n v="5.5"/>
    <n v="9"/>
    <n v="0.55000000000000004"/>
    <n v="0"/>
    <n v="0"/>
    <n v="0"/>
    <n v="0"/>
    <n v="25.568405048076922"/>
    <n v="30.231594951923075"/>
    <n v="1"/>
    <n v="0"/>
    <n v="0"/>
    <n v="0"/>
    <n v="0"/>
    <n v="0.2"/>
    <n v="16.733333333333331"/>
    <n v="0.30559846671008284"/>
    <n v="0.2"/>
    <n v="0.30559846671008284"/>
    <n v="5.1478626741923001"/>
    <n v="1.5731789400672336"/>
    <n v="0"/>
    <n v="31.633333333333333"/>
    <n v="0"/>
    <n v="0"/>
    <n v="0"/>
    <n v="0.25731789400672334"/>
    <n v="6.4329473501680834E-2"/>
    <n v="0.05"/>
  </r>
  <r>
    <s v="51892-62505"/>
    <x v="3"/>
    <s v="MyCole"/>
    <s v="MyCole Pruitt"/>
    <s v="Pruitt"/>
    <n v="3.06666660308837"/>
    <n v="3"/>
    <n v="4000"/>
    <s v="TEN@IND"/>
    <s v="TEN"/>
    <s v="IND"/>
    <s v="O"/>
    <s v="Knee"/>
    <m/>
    <x v="578"/>
    <s v="MyCole Pruitt"/>
    <n v="6.4475308641975309"/>
    <n v="3.5396825396825395"/>
    <n v="10.190243902439024"/>
    <n v="0"/>
    <n v="0"/>
    <n v="0"/>
    <n v="0"/>
    <n v="0"/>
    <n v="0.5"/>
    <n v="2.8333333333333335"/>
    <n v="5.7"/>
    <n v="10"/>
    <n v="0.95000000000000007"/>
    <n v="0"/>
    <n v="0"/>
    <n v="0"/>
    <n v="0"/>
    <n v="33.909801916932906"/>
    <n v="29.890198083067091"/>
    <n v="0"/>
    <n v="0"/>
    <n v="0"/>
    <n v="0"/>
    <n v="0"/>
    <n v="0"/>
    <n v="31.533333333333324"/>
    <n v="0"/>
    <n v="0"/>
    <n v="0"/>
    <n v="6.5791444929228611"/>
    <n v="0"/>
    <n v="0"/>
    <n v="34"/>
    <n v="0"/>
    <n v="0"/>
    <n v="0"/>
    <n v="0"/>
    <n v="0"/>
    <n v="0"/>
  </r>
  <r>
    <s v="51892-64563"/>
    <x v="3"/>
    <s v="Hale"/>
    <s v="Hale Hentges"/>
    <s v="Hentges"/>
    <n v="0"/>
    <n v="1"/>
    <n v="4000"/>
    <s v="TEN@IND"/>
    <s v="IND"/>
    <s v="TEN"/>
    <m/>
    <m/>
    <m/>
    <x v="579"/>
    <s v="Hale Hentges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14394"/>
    <x v="3"/>
    <s v="Virgil"/>
    <s v="Virgil Green"/>
    <s v="Green"/>
    <n v="3.125"/>
    <n v="4"/>
    <n v="4000"/>
    <s v="LAC@BUF"/>
    <s v="LAC"/>
    <s v="BUF"/>
    <s v="IR"/>
    <s v="Ankle"/>
    <m/>
    <x v="580"/>
    <s v="Virgil Green"/>
    <n v="7.1681681681681679"/>
    <n v="4.8214285714285712"/>
    <n v="10.561946902654867"/>
    <n v="0"/>
    <n v="0"/>
    <n v="0"/>
    <n v="0"/>
    <n v="0"/>
    <n v="0.5"/>
    <n v="8.3333333333333339"/>
    <n v="16.7"/>
    <n v="26"/>
    <n v="2.7833333333333332"/>
    <n v="0"/>
    <n v="0"/>
    <n v="0"/>
    <n v="0"/>
    <n v="28.224102199570815"/>
    <n v="41.375897800429179"/>
    <n v="0"/>
    <n v="0"/>
    <n v="0"/>
    <n v="0"/>
    <n v="0"/>
    <n v="0"/>
    <n v="36.161111111111104"/>
    <n v="0"/>
    <n v="0"/>
    <n v="0"/>
    <n v="15.662424290103294"/>
    <n v="0"/>
    <n v="0"/>
    <n v="31.019444444444446"/>
    <n v="0"/>
    <n v="0"/>
    <n v="0"/>
    <n v="0"/>
    <n v="0"/>
    <n v="0"/>
  </r>
  <r>
    <s v="51892-64603"/>
    <x v="3"/>
    <s v="Farrod"/>
    <s v="Farrod Green"/>
    <s v="Green"/>
    <n v="0"/>
    <n v="1"/>
    <n v="4000"/>
    <s v="TEN@IND"/>
    <s v="IND"/>
    <s v="TEN"/>
    <m/>
    <m/>
    <m/>
    <x v="581"/>
    <s v="Farrod Green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79980"/>
    <x v="3"/>
    <s v="Eric"/>
    <s v="Eric Saubert"/>
    <s v="Saubert"/>
    <n v="0.26666667064030902"/>
    <n v="3"/>
    <n v="4000"/>
    <s v="CLE@JAC"/>
    <s v="JAC"/>
    <s v="CLE"/>
    <m/>
    <m/>
    <m/>
    <x v="582"/>
    <s v="Eric Saubert"/>
    <n v="6.6106666666666669"/>
    <n v="4.0076335877862599"/>
    <n v="9.995967741935484"/>
    <n v="0"/>
    <n v="0"/>
    <n v="0"/>
    <n v="0"/>
    <n v="0.5"/>
    <n v="0.5"/>
    <n v="1.5"/>
    <n v="3"/>
    <n v="3"/>
    <n v="1.5"/>
    <n v="0"/>
    <n v="0"/>
    <n v="0"/>
    <n v="0"/>
    <n v="41.382726041666672"/>
    <n v="16.817273958333331"/>
    <n v="1"/>
    <n v="0"/>
    <n v="0"/>
    <n v="0"/>
    <n v="0"/>
    <n v="0.5"/>
    <n v="25.349603174603171"/>
    <n v="0.81624011540990293"/>
    <n v="0.5"/>
    <n v="0.81624011540990293"/>
    <n v="3.0651152601603475"/>
    <n v="2.5018700336979367"/>
    <n v="0"/>
    <n v="18.675000000000001"/>
    <n v="0"/>
    <n v="0"/>
    <n v="0"/>
    <n v="0.50018700336979371"/>
    <n v="0.12504675084244843"/>
    <n v="0.125"/>
  </r>
  <r>
    <s v="51892-58499"/>
    <x v="3"/>
    <s v="Parker"/>
    <s v="Parker Hesse"/>
    <s v="Hesse"/>
    <n v="0"/>
    <n v="0"/>
    <n v="4000"/>
    <s v="TEN@IND"/>
    <s v="TEN"/>
    <s v="IND"/>
    <m/>
    <m/>
    <m/>
    <x v="583"/>
    <s v="Parker Hesse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80011"/>
    <x v="3"/>
    <s v="Antony"/>
    <s v="Antony Auclair"/>
    <s v="Auclair"/>
    <n v="0.80000001192092896"/>
    <n v="2"/>
    <n v="4000"/>
    <s v="KC@TB"/>
    <s v="TB"/>
    <s v="KC"/>
    <m/>
    <m/>
    <m/>
    <x v="584"/>
    <s v="Antony Auclair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54426"/>
    <x v="3"/>
    <s v="Andrew"/>
    <s v="Andrew Beck"/>
    <s v="Beck"/>
    <n v="0"/>
    <n v="1"/>
    <n v="4000"/>
    <s v="NO@DEN"/>
    <s v="DEN"/>
    <s v="NO"/>
    <s v="IR"/>
    <s v="Hamstring"/>
    <m/>
    <x v="585"/>
    <s v="Andrew Beck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83117"/>
    <x v="3"/>
    <s v="Tanner"/>
    <s v="Tanner Hudson"/>
    <s v="Hudson"/>
    <n v="1.0333333015441799"/>
    <n v="3"/>
    <n v="4000"/>
    <s v="KC@TB"/>
    <s v="TB"/>
    <s v="KC"/>
    <s v="O"/>
    <s v="Personal"/>
    <m/>
    <x v="586"/>
    <s v="Tanner Hudson"/>
    <n v="6.5368731563421827"/>
    <n v="4.635416666666667"/>
    <n v="10.306976744186047"/>
    <n v="0"/>
    <n v="0"/>
    <n v="0"/>
    <n v="0"/>
    <n v="0"/>
    <n v="0.22222222222222221"/>
    <n v="2.3333333333333335"/>
    <n v="10.5"/>
    <n v="12"/>
    <n v="1.1666666666666667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10.250162838332518"/>
    <n v="0"/>
    <n v="0"/>
    <n v="26.242424242424239"/>
    <n v="0"/>
    <n v="0"/>
    <n v="0"/>
    <n v="0"/>
    <n v="0"/>
    <n v="0"/>
  </r>
  <r>
    <s v="51892-65737"/>
    <x v="3"/>
    <s v="Sam"/>
    <s v="Sam Tecklenburg"/>
    <s v="Tecklenburg"/>
    <n v="0"/>
    <n v="2"/>
    <n v="4000"/>
    <s v="CAR@MIN"/>
    <s v="CAR"/>
    <s v="MIN"/>
    <m/>
    <m/>
    <m/>
    <x v="587"/>
    <s v="Sam Tecklenburg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70859"/>
    <x v="3"/>
    <s v="Albert"/>
    <s v="Albert Okwuegbunam"/>
    <s v="Okwuegbunam"/>
    <n v="5.9000000953674299"/>
    <n v="4"/>
    <n v="4000"/>
    <s v="NO@DEN"/>
    <s v="DEN"/>
    <s v="NO"/>
    <s v="IR"/>
    <s v="Knee - acl"/>
    <m/>
    <x v="588"/>
    <s v="Albert Okwuegbunam"/>
    <n v="6.4378531073446323"/>
    <n v="3.3468468468468466"/>
    <n v="10.128888888888889"/>
    <n v="0"/>
    <n v="0"/>
    <n v="0"/>
    <n v="0"/>
    <n v="0"/>
    <n v="2.75"/>
    <n v="30.25"/>
    <n v="11"/>
    <n v="27"/>
    <n v="2.75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9.7512203007980283"/>
    <n v="0"/>
    <n v="0"/>
    <n v="26.684126984126983"/>
    <n v="0"/>
    <n v="0"/>
    <n v="0"/>
    <n v="0"/>
    <n v="0"/>
    <n v="0"/>
  </r>
  <r>
    <s v="51892-71885"/>
    <x v="3"/>
    <s v="Parker"/>
    <s v="Parker Houston"/>
    <s v="Houston"/>
    <n v="0"/>
    <n v="2"/>
    <n v="4000"/>
    <s v="ARI@NE"/>
    <s v="ARI"/>
    <s v="NE"/>
    <m/>
    <m/>
    <m/>
    <x v="589"/>
    <s v="Parker Houston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63697"/>
    <x v="3"/>
    <s v="Brycen"/>
    <s v="Brycen Hopkins"/>
    <s v="Hopkins"/>
    <n v="0"/>
    <n v="2"/>
    <n v="4000"/>
    <s v="SF@LAR"/>
    <s v="LAR"/>
    <s v="SF"/>
    <m/>
    <m/>
    <m/>
    <x v="590"/>
    <s v="Brycen Hopkins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62691"/>
    <x v="3"/>
    <s v="Nate"/>
    <s v="Nate Wieting"/>
    <s v="Wieting"/>
    <n v="0"/>
    <n v="1"/>
    <n v="4000"/>
    <s v="NYG@CIN"/>
    <s v="NYG"/>
    <s v="CIN"/>
    <m/>
    <m/>
    <m/>
    <x v="591"/>
    <s v="Nate Wieting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52463"/>
    <x v="3"/>
    <s v="Daniel"/>
    <s v="Daniel Helm"/>
    <s v="Helm"/>
    <n v="0"/>
    <n v="1"/>
    <n v="4000"/>
    <s v="SF@LAR"/>
    <s v="SF"/>
    <s v="LAR"/>
    <m/>
    <m/>
    <m/>
    <x v="592"/>
    <s v="Daniel Helm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130286"/>
    <x v="3"/>
    <s v="Ben"/>
    <s v="Ben Ellefson"/>
    <s v="Ellefson"/>
    <n v="1.1666666666666601"/>
    <n v="3"/>
    <n v="4000"/>
    <s v="CLE@JAC"/>
    <s v="JAC"/>
    <s v="CLE"/>
    <m/>
    <m/>
    <m/>
    <x v="593"/>
    <s v="Ben Ellefson"/>
    <n v="6.6106666666666669"/>
    <n v="4.0076335877862599"/>
    <n v="9.995967741935484"/>
    <n v="0"/>
    <n v="0"/>
    <n v="0"/>
    <n v="0"/>
    <n v="0.5"/>
    <n v="0.16666666666666666"/>
    <n v="1.6666666666666667"/>
    <n v="10"/>
    <n v="10"/>
    <n v="1.6666666666666667"/>
    <n v="0"/>
    <n v="0"/>
    <n v="0"/>
    <n v="0"/>
    <n v="41.382726041666672"/>
    <n v="16.817273958333331"/>
    <n v="1"/>
    <n v="0"/>
    <n v="0"/>
    <n v="0"/>
    <n v="0"/>
    <n v="0.5"/>
    <n v="25.349603174603171"/>
    <n v="0.81624011540990293"/>
    <n v="0.16666666666666666"/>
    <n v="0.27208003846996764"/>
    <n v="9.0423466882202614"/>
    <n v="2.4602420347897533"/>
    <n v="0"/>
    <n v="18.675000000000001"/>
    <n v="0"/>
    <n v="0"/>
    <n v="0"/>
    <n v="0.32935753681230867"/>
    <n v="8.2339384203077168E-2"/>
    <n v="0.125"/>
  </r>
  <r>
    <s v="51892-24817"/>
    <x v="3"/>
    <s v="Nick"/>
    <s v="Nick O'Leary"/>
    <s v="O'Leary"/>
    <n v="2.9249999523162802"/>
    <n v="8"/>
    <n v="4000"/>
    <s v="LV@ATL"/>
    <s v="LV"/>
    <s v="ATL"/>
    <s v="IR"/>
    <s v="Chest"/>
    <m/>
    <x v="594"/>
    <s v="Nick O'Leary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0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52468"/>
    <x v="3"/>
    <s v="Ethan"/>
    <s v="Ethan Wolf"/>
    <s v="Wolf"/>
    <n v="0"/>
    <n v="1"/>
    <n v="4000"/>
    <s v="NO@DEN"/>
    <s v="NO"/>
    <s v="DEN"/>
    <m/>
    <m/>
    <m/>
    <x v="595"/>
    <s v="Ethan Wolf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61693"/>
    <x v="3"/>
    <s v="Danny"/>
    <s v="Danny Pinter"/>
    <s v="Pinter"/>
    <n v="0"/>
    <n v="1"/>
    <n v="4000"/>
    <s v="TEN@IND"/>
    <s v="IND"/>
    <s v="TEN"/>
    <m/>
    <m/>
    <m/>
    <x v="596"/>
    <s v="Danny Pinter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62718"/>
    <x v="3"/>
    <s v="Daniel"/>
    <s v="Daniel Brown"/>
    <s v="Brown"/>
    <n v="0"/>
    <n v="1"/>
    <n v="4000"/>
    <s v="MIA@NYJ"/>
    <s v="NYJ"/>
    <s v="MIA"/>
    <m/>
    <m/>
    <m/>
    <x v="597"/>
    <s v="Daniel Brown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12546"/>
    <x v="4"/>
    <s v="Arizona"/>
    <s v="Arizona Cardinals"/>
    <s v="Cardinals"/>
    <n v="5.7"/>
    <n v="10"/>
    <n v="4000"/>
    <s v="ARI@NE"/>
    <s v="ARI"/>
    <s v="NE"/>
    <m/>
    <m/>
    <m/>
    <x v="598"/>
    <s v="ARI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0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12549"/>
    <x v="4"/>
    <s v="San Francisco"/>
    <s v="San Francisco 49ers"/>
    <s v="49ers"/>
    <n v="5.2"/>
    <n v="10"/>
    <n v="4000"/>
    <s v="SF@LAR"/>
    <s v="SF"/>
    <s v="LAR"/>
    <m/>
    <m/>
    <m/>
    <x v="599"/>
    <s v="SF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0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45335"/>
    <x v="3"/>
    <s v="Michael"/>
    <s v="Michael Roberts"/>
    <s v="Roberts"/>
    <n v="0"/>
    <n v="1"/>
    <n v="4000"/>
    <s v="MIA@NYJ"/>
    <s v="MIA"/>
    <s v="NYJ"/>
    <m/>
    <m/>
    <m/>
    <x v="600"/>
    <s v="Michael Roberts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63775"/>
    <x v="3"/>
    <s v="Scottie"/>
    <s v="Scottie Dill"/>
    <s v="Dill"/>
    <n v="0"/>
    <n v="1"/>
    <n v="4000"/>
    <s v="LV@ATL"/>
    <s v="ATL"/>
    <s v="LV"/>
    <m/>
    <m/>
    <m/>
    <x v="601"/>
    <s v="Scottie Dill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83253"/>
    <x v="3"/>
    <s v="Paul"/>
    <s v="Paul Butler"/>
    <s v="Butler"/>
    <n v="0"/>
    <n v="1"/>
    <n v="4000"/>
    <s v="ARI@NE"/>
    <s v="NE"/>
    <s v="ARI"/>
    <m/>
    <m/>
    <m/>
    <x v="602"/>
    <s v="Paul Butler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138552"/>
    <x v="3"/>
    <s v="Connor"/>
    <s v="Connor Davis"/>
    <s v="Davis"/>
    <n v="0"/>
    <n v="1"/>
    <n v="4000"/>
    <s v="MIA@NYJ"/>
    <s v="NYJ"/>
    <s v="MIA"/>
    <m/>
    <m/>
    <m/>
    <x v="603"/>
    <s v="Connor Davis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1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s v="51892-64864"/>
    <x v="3"/>
    <s v="Noah"/>
    <s v="Noah Togiai"/>
    <s v="Togiai"/>
    <n v="0"/>
    <n v="2"/>
    <n v="4000"/>
    <s v="TEN@IND"/>
    <s v="IND"/>
    <s v="TEN"/>
    <m/>
    <m/>
    <m/>
    <x v="604"/>
    <s v="Noah Togiai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39286"/>
    <x v="3"/>
    <s v="O.J."/>
    <s v="O.J. Howard"/>
    <s v="Howard"/>
    <n v="8.0249996185302699"/>
    <n v="4"/>
    <n v="4000"/>
    <s v="KC@TB"/>
    <s v="TB"/>
    <s v="KC"/>
    <s v="IR"/>
    <s v="Achilles"/>
    <m/>
    <x v="605"/>
    <s v="O.J. Howard"/>
    <n v="6.5368731563421827"/>
    <n v="4.635416666666667"/>
    <n v="10.306976744186047"/>
    <n v="0"/>
    <n v="0"/>
    <n v="0"/>
    <n v="0"/>
    <n v="0"/>
    <n v="2.75"/>
    <n v="36.5"/>
    <n v="13.3"/>
    <n v="33"/>
    <n v="3.3250000000000002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12.47366724900442"/>
    <n v="0"/>
    <n v="0"/>
    <n v="26.242424242424239"/>
    <n v="0"/>
    <n v="0"/>
    <n v="0"/>
    <n v="0"/>
    <n v="0"/>
    <n v="0"/>
  </r>
  <r>
    <s v="51892-60791"/>
    <x v="3"/>
    <s v="Tommy"/>
    <s v="Tommy Hudson"/>
    <s v="Hudson"/>
    <n v="0"/>
    <n v="0"/>
    <n v="4000"/>
    <s v="TEN@IND"/>
    <s v="TEN"/>
    <s v="IND"/>
    <m/>
    <m/>
    <m/>
    <x v="606"/>
    <s v="Tommy Hudson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73089"/>
    <x v="3"/>
    <s v="Devin"/>
    <s v="Devin Asiasi"/>
    <s v="Asiasi"/>
    <n v="0"/>
    <n v="1"/>
    <n v="4000"/>
    <s v="ARI@NE"/>
    <s v="NE"/>
    <s v="ARI"/>
    <s v="IR"/>
    <s v="Undisclosed"/>
    <m/>
    <x v="607"/>
    <s v="Devin Asiasi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22920"/>
    <x v="3"/>
    <s v="Derek"/>
    <s v="Derek Carrier"/>
    <s v="Carrier"/>
    <n v="0.94999998807907104"/>
    <n v="2"/>
    <n v="4000"/>
    <s v="LV@ATL"/>
    <s v="LV"/>
    <s v="ATL"/>
    <m/>
    <m/>
    <m/>
    <x v="608"/>
    <s v="Derek Carrier"/>
    <n v="8.0294117647058822"/>
    <n v="4.3744855967078191"/>
    <n v="11.73046875"/>
    <n v="0"/>
    <n v="0"/>
    <n v="0"/>
    <n v="0"/>
    <n v="0.1"/>
    <n v="0.1"/>
    <n v="1.4"/>
    <n v="14"/>
    <n v="14"/>
    <n v="1.4"/>
    <n v="0"/>
    <n v="0"/>
    <n v="0"/>
    <n v="0"/>
    <n v="36.350562901929251"/>
    <n v="27.949437098070742"/>
    <n v="1"/>
    <n v="0"/>
    <n v="0"/>
    <n v="0"/>
    <n v="0"/>
    <n v="0.1"/>
    <n v="31.216666666666665"/>
    <n v="0.1164460103638951"/>
    <n v="0.1"/>
    <n v="0.1164460103638951"/>
    <n v="13.1301760515836"/>
    <n v="1.5289566165824711"/>
    <n v="0"/>
    <n v="30.805555555555554"/>
    <n v="0"/>
    <n v="0"/>
    <n v="0"/>
    <n v="0.20289566165824713"/>
    <n v="5.0723915414561782E-2"/>
    <n v="2.5000000000000001E-2"/>
  </r>
  <r>
    <s v="51892-45472"/>
    <x v="3"/>
    <s v="Garrett"/>
    <s v="Garrett Griffin"/>
    <s v="Griffin"/>
    <n v="0"/>
    <n v="0"/>
    <n v="4000"/>
    <s v="NO@DEN"/>
    <s v="NO"/>
    <s v="DEN"/>
    <m/>
    <m/>
    <m/>
    <x v="609"/>
    <s v="Garrett Griffin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1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63907"/>
    <x v="3"/>
    <s v="Josh"/>
    <s v="Josh Oliver"/>
    <s v="Oliver"/>
    <n v="0"/>
    <n v="2"/>
    <n v="4000"/>
    <s v="CLE@JAC"/>
    <s v="JAC"/>
    <s v="CLE"/>
    <s v="IR"/>
    <s v="Foot"/>
    <m/>
    <x v="610"/>
    <s v="Josh Oliver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40371"/>
    <x v="3"/>
    <s v="Johnny"/>
    <s v="Johnny Mundt"/>
    <s v="Mundt"/>
    <n v="2.4333333969116202"/>
    <n v="3"/>
    <n v="4000"/>
    <s v="SF@LAR"/>
    <s v="LAR"/>
    <s v="SF"/>
    <m/>
    <m/>
    <m/>
    <x v="611"/>
    <s v="Johnny Mundt"/>
    <n v="6.6528662420382165"/>
    <n v="3.9483394833948338"/>
    <n v="10.240196078431373"/>
    <n v="0"/>
    <n v="0"/>
    <n v="0"/>
    <n v="0"/>
    <n v="0.4"/>
    <n v="0.4"/>
    <n v="5.3"/>
    <n v="13.3"/>
    <n v="34"/>
    <n v="1.33"/>
    <n v="0"/>
    <n v="0"/>
    <n v="0"/>
    <n v="0"/>
    <n v="31.887960379464282"/>
    <n v="34.912039620535715"/>
    <n v="1"/>
    <n v="0"/>
    <n v="0"/>
    <n v="0"/>
    <n v="0"/>
    <n v="0.4"/>
    <n v="36.063888888888883"/>
    <n v="0.35368299273225429"/>
    <n v="0.4"/>
    <n v="0.35368299273225429"/>
    <n v="12.793823739867912"/>
    <n v="4.524957868805445"/>
    <n v="0"/>
    <n v="31.261111111111116"/>
    <n v="0"/>
    <n v="0"/>
    <n v="0"/>
    <n v="0.65249578688054455"/>
    <n v="0.16312394672013614"/>
    <n v="0.1"/>
  </r>
  <r>
    <s v="51892-47551"/>
    <x v="3"/>
    <s v="Mason"/>
    <s v="Mason Schreck"/>
    <s v="Schreck"/>
    <n v="0"/>
    <n v="1"/>
    <n v="4000"/>
    <s v="NYG@CIN"/>
    <s v="CIN"/>
    <s v="NYG"/>
    <m/>
    <m/>
    <m/>
    <x v="612"/>
    <s v="Mason Schreck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84440"/>
    <x v="3"/>
    <s v="Jaeden"/>
    <s v="Jaeden Graham"/>
    <s v="Graham"/>
    <n v="0.40000001589457101"/>
    <n v="3"/>
    <n v="4000"/>
    <s v="LV@ATL"/>
    <s v="ATL"/>
    <s v="LV"/>
    <m/>
    <m/>
    <m/>
    <x v="613"/>
    <s v="Jaeden Graham"/>
    <n v="7.162303664921466"/>
    <n v="4.4000000000000004"/>
    <n v="11.305785123966942"/>
    <n v="0"/>
    <n v="0"/>
    <n v="0"/>
    <n v="0"/>
    <n v="0.1"/>
    <n v="0.1"/>
    <n v="0.7"/>
    <n v="7"/>
    <n v="7"/>
    <n v="0.7"/>
    <n v="0"/>
    <n v="0"/>
    <n v="0"/>
    <n v="0"/>
    <n v="43.361062500000003"/>
    <n v="22.938937499999998"/>
    <n v="1"/>
    <n v="0"/>
    <n v="0"/>
    <n v="0"/>
    <n v="0"/>
    <n v="0.1"/>
    <n v="30.50555555555556"/>
    <n v="0.14214152704425423"/>
    <n v="0.1"/>
    <n v="0.14214152704425423"/>
    <n v="7.8279239926357311"/>
    <n v="1.1126730698995984"/>
    <n v="0"/>
    <n v="11.191666666666666"/>
    <n v="0"/>
    <n v="0"/>
    <n v="0"/>
    <n v="0.16126730698995984"/>
    <n v="4.0316826747489959E-2"/>
    <n v="2.5000000000000001E-2"/>
  </r>
  <r>
    <s v="51892-103900"/>
    <x v="3"/>
    <s v="Brandon"/>
    <s v="Brandon Dillon"/>
    <s v="Dillon"/>
    <n v="0"/>
    <n v="0"/>
    <n v="4000"/>
    <s v="CAR@MIN"/>
    <s v="MIN"/>
    <s v="CAR"/>
    <m/>
    <m/>
    <m/>
    <x v="614"/>
    <s v="Brandon Dillon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31207"/>
    <x v="3"/>
    <s v="C.J."/>
    <s v="C.J. Uzomah"/>
    <s v="Uzomah"/>
    <n v="6.2333335876464799"/>
    <n v="3"/>
    <n v="4000"/>
    <s v="NYG@CIN"/>
    <s v="CIN"/>
    <s v="NYG"/>
    <s v="IR"/>
    <s v="Achilles"/>
    <m/>
    <x v="615"/>
    <s v="C.J. Uzomah"/>
    <n v="7.1187845303867405"/>
    <n v="3.9568627450980394"/>
    <n v="10.433198380566802"/>
    <n v="0"/>
    <n v="0"/>
    <n v="0"/>
    <n v="0"/>
    <n v="0"/>
    <n v="4"/>
    <n v="43.5"/>
    <n v="10.9"/>
    <n v="23"/>
    <n v="5.45"/>
    <n v="0"/>
    <n v="0"/>
    <n v="0"/>
    <n v="0"/>
    <n v="45.734426229508195"/>
    <n v="19.265573770491805"/>
    <n v="0"/>
    <n v="0"/>
    <n v="0"/>
    <n v="0"/>
    <n v="0"/>
    <n v="0"/>
    <n v="34.544444444444437"/>
    <n v="0"/>
    <n v="0"/>
    <n v="0"/>
    <n v="11.136585445249262"/>
    <n v="0"/>
    <n v="0"/>
    <n v="10.45"/>
    <n v="0"/>
    <n v="0"/>
    <n v="0"/>
    <n v="0"/>
    <n v="0"/>
    <n v="0"/>
  </r>
  <r>
    <s v="51892-61936"/>
    <x v="3"/>
    <s v="Caleb"/>
    <s v="Caleb Repp"/>
    <s v="Repp"/>
    <n v="0"/>
    <n v="1"/>
    <n v="4000"/>
    <s v="LV@ATL"/>
    <s v="ATL"/>
    <s v="LV"/>
    <m/>
    <m/>
    <m/>
    <x v="616"/>
    <s v="Caleb Repp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1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64023"/>
    <x v="3"/>
    <s v="Kyle"/>
    <s v="Kyle Markway"/>
    <s v="Markway"/>
    <n v="0"/>
    <n v="1"/>
    <n v="4000"/>
    <s v="CLE@JAC"/>
    <s v="CLE"/>
    <s v="JAC"/>
    <m/>
    <m/>
    <m/>
    <x v="617"/>
    <s v="Kyle Markway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60984"/>
    <x v="3"/>
    <s v="Jake"/>
    <s v="Jake Bargas"/>
    <s v="Bargas"/>
    <n v="0"/>
    <n v="0"/>
    <n v="4000"/>
    <s v="CAR@MIN"/>
    <s v="MIN"/>
    <s v="CAR"/>
    <m/>
    <m/>
    <m/>
    <x v="618"/>
    <s v="Jake Bargas"/>
    <n v="6.666666666666667"/>
    <n v="4.6223021582733814"/>
    <n v="9.8181818181818183"/>
    <n v="0"/>
    <n v="0"/>
    <n v="0"/>
    <n v="0"/>
    <n v="0"/>
    <n v="0"/>
    <n v="0"/>
    <n v="0"/>
    <n v="0"/>
    <n v="0"/>
    <n v="0"/>
    <n v="0"/>
    <n v="0"/>
    <n v="0"/>
    <n v="25.568405048076922"/>
    <n v="30.231594951923075"/>
    <n v="1"/>
    <n v="0"/>
    <n v="0"/>
    <n v="0"/>
    <n v="0"/>
    <n v="0"/>
    <n v="16.733333333333331"/>
    <n v="0"/>
    <n v="0"/>
    <n v="0"/>
    <n v="0"/>
    <n v="0"/>
    <n v="0"/>
    <n v="31.633333333333333"/>
    <n v="0"/>
    <n v="0"/>
    <n v="0"/>
    <n v="0"/>
    <n v="0"/>
    <n v="0"/>
  </r>
  <r>
    <s v="51892-68155"/>
    <x v="3"/>
    <s v="Codey"/>
    <s v="Codey McElroy"/>
    <s v="McElroy"/>
    <n v="3.5"/>
    <n v="1"/>
    <n v="4000"/>
    <s v="KC@TB"/>
    <s v="TB"/>
    <s v="KC"/>
    <m/>
    <m/>
    <m/>
    <x v="619"/>
    <s v="Codey McElroy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1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104008"/>
    <x v="3"/>
    <s v="Stephen"/>
    <s v="Stephen Carlson"/>
    <s v="Carlson"/>
    <n v="0.4"/>
    <n v="5"/>
    <n v="4000"/>
    <s v="CLE@JAC"/>
    <s v="CLE"/>
    <s v="JAC"/>
    <m/>
    <m/>
    <m/>
    <x v="620"/>
    <s v="Stephen Carlson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41552"/>
    <x v="3"/>
    <s v="Dylan"/>
    <s v="Dylan Cantrell"/>
    <s v="Cantrell"/>
    <n v="0"/>
    <n v="2"/>
    <n v="4000"/>
    <s v="ARI@NE"/>
    <s v="NE"/>
    <s v="ARI"/>
    <m/>
    <m/>
    <m/>
    <x v="621"/>
    <s v="Dylan Cantrell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55895"/>
    <x v="3"/>
    <s v="Kendall"/>
    <s v="Kendall Blanton"/>
    <s v="Blanton"/>
    <n v="0"/>
    <n v="2"/>
    <n v="4000"/>
    <s v="SF@LAR"/>
    <s v="LAR"/>
    <s v="SF"/>
    <m/>
    <m/>
    <m/>
    <x v="622"/>
    <s v="Kendall Blanton"/>
    <n v="6.6528662420382165"/>
    <n v="3.9483394833948338"/>
    <n v="10.240196078431373"/>
    <n v="0"/>
    <n v="0"/>
    <n v="0"/>
    <n v="0"/>
    <n v="0"/>
    <n v="0"/>
    <n v="0"/>
    <n v="0"/>
    <n v="0"/>
    <n v="0"/>
    <n v="0"/>
    <n v="0"/>
    <n v="0"/>
    <n v="0"/>
    <n v="31.887960379464282"/>
    <n v="34.912039620535715"/>
    <n v="1"/>
    <n v="0"/>
    <n v="0"/>
    <n v="0"/>
    <n v="0"/>
    <n v="0"/>
    <n v="36.063888888888883"/>
    <n v="0"/>
    <n v="0"/>
    <n v="0"/>
    <n v="0"/>
    <n v="0"/>
    <n v="0"/>
    <n v="31.261111111111116"/>
    <n v="0"/>
    <n v="0"/>
    <n v="0"/>
    <n v="0"/>
    <n v="0"/>
    <n v="0"/>
  </r>
  <r>
    <s v="51892-18009"/>
    <x v="3"/>
    <s v="Chris"/>
    <s v="Chris Manhertz"/>
    <s v="Manhertz"/>
    <n v="1.09999998410542"/>
    <n v="6"/>
    <n v="4000"/>
    <s v="CAR@MIN"/>
    <s v="CAR"/>
    <s v="MIN"/>
    <m/>
    <m/>
    <m/>
    <x v="623"/>
    <s v="Chris Manhertz"/>
    <n v="7.2416666666666663"/>
    <n v="4.299295774647887"/>
    <n v="10.862500000000001"/>
    <n v="0"/>
    <n v="0"/>
    <n v="0"/>
    <n v="0"/>
    <n v="0.63636363636363635"/>
    <n v="0.45454545454545453"/>
    <n v="3.7272727272727271"/>
    <n v="8.1999999999999993"/>
    <n v="17"/>
    <n v="0.74545454545454537"/>
    <n v="0"/>
    <n v="0"/>
    <n v="0"/>
    <n v="0"/>
    <n v="34.422925394525308"/>
    <n v="22.277074605474699"/>
    <n v="1"/>
    <n v="0"/>
    <n v="0"/>
    <n v="0"/>
    <n v="0"/>
    <n v="0.63636363636363635"/>
    <n v="30.613131313131316"/>
    <n v="0.71555888073880425"/>
    <n v="0.45454545454545453"/>
    <n v="0.51111348624200303"/>
    <n v="7.2690914969585299"/>
    <n v="3.715330696822575"/>
    <n v="0"/>
    <n v="22.993939393939396"/>
    <n v="0"/>
    <n v="0"/>
    <n v="0"/>
    <n v="0.59880579695498481"/>
    <n v="0.1497014492387462"/>
    <n v="0.15909090909090909"/>
  </r>
  <r>
    <s v="51892-29277"/>
    <x v="3"/>
    <s v="Stephen"/>
    <s v="Stephen Anderson"/>
    <s v="Anderson"/>
    <n v="0"/>
    <n v="1"/>
    <n v="4000"/>
    <s v="LAC@BUF"/>
    <s v="LAC"/>
    <s v="BUF"/>
    <m/>
    <m/>
    <m/>
    <x v="624"/>
    <s v="Stephen Anderson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56947"/>
    <x v="3"/>
    <s v="Chris"/>
    <s v="Chris Myarick"/>
    <s v="Myarick"/>
    <n v="0"/>
    <n v="1"/>
    <n v="4000"/>
    <s v="MIA@NYJ"/>
    <s v="MIA"/>
    <s v="NYJ"/>
    <m/>
    <m/>
    <m/>
    <x v="625"/>
    <s v="Chris Myarick"/>
    <n v="7.8130081300813012"/>
    <n v="3.8122866894197953"/>
    <n v="10.717472118959108"/>
    <n v="0"/>
    <n v="0"/>
    <n v="0"/>
    <n v="0"/>
    <n v="0"/>
    <n v="0"/>
    <n v="0"/>
    <n v="0"/>
    <n v="0"/>
    <n v="0"/>
    <n v="0"/>
    <n v="0"/>
    <n v="0"/>
    <n v="0"/>
    <n v="30.064007812499998"/>
    <n v="24.735992187499999"/>
    <n v="1"/>
    <n v="0"/>
    <n v="0"/>
    <n v="0"/>
    <n v="0"/>
    <n v="0"/>
    <n v="22.250793650793646"/>
    <n v="0"/>
    <n v="0"/>
    <n v="0"/>
    <n v="0"/>
    <n v="0"/>
    <n v="0"/>
    <n v="13.332142857142859"/>
    <n v="0"/>
    <n v="0"/>
    <n v="0"/>
    <n v="0"/>
    <n v="0"/>
    <n v="0"/>
  </r>
  <r>
    <s v="51892-38523"/>
    <x v="3"/>
    <s v="Geoff"/>
    <s v="Geoff Swaim"/>
    <s v="Swaim"/>
    <n v="1.13333336512247"/>
    <n v="3"/>
    <n v="4000"/>
    <s v="TEN@IND"/>
    <s v="TEN"/>
    <s v="IND"/>
    <m/>
    <m/>
    <m/>
    <x v="626"/>
    <s v="Geoff Swaim"/>
    <n v="6.4475308641975309"/>
    <n v="3.5396825396825395"/>
    <n v="10.190243902439024"/>
    <n v="0"/>
    <n v="0"/>
    <n v="0"/>
    <n v="0"/>
    <n v="1"/>
    <n v="0.6"/>
    <n v="3.8"/>
    <n v="6.3"/>
    <n v="9"/>
    <n v="1.26"/>
    <n v="0"/>
    <n v="0"/>
    <n v="0"/>
    <n v="0"/>
    <n v="33.909801916932906"/>
    <n v="29.890198083067091"/>
    <n v="1"/>
    <n v="0"/>
    <n v="0"/>
    <n v="0"/>
    <n v="0"/>
    <n v="1"/>
    <n v="31.533333333333324"/>
    <n v="1.075363697154321"/>
    <n v="0.6"/>
    <n v="0.64521821829259263"/>
    <n v="6.7900734115792654"/>
    <n v="4.3810790686950796"/>
    <n v="0"/>
    <n v="34"/>
    <n v="0"/>
    <n v="0"/>
    <n v="0"/>
    <n v="0.738107906869508"/>
    <n v="0.184526976717377"/>
    <n v="0.25"/>
  </r>
  <r>
    <s v="51892-65182"/>
    <x v="3"/>
    <s v="Mitchell"/>
    <s v="Mitchell Wilcox"/>
    <s v="Wilcox"/>
    <n v="0"/>
    <n v="1"/>
    <n v="4000"/>
    <s v="NYG@CIN"/>
    <s v="CIN"/>
    <s v="NYG"/>
    <m/>
    <m/>
    <m/>
    <x v="627"/>
    <s v="Mitchell Wilcox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62119"/>
    <x v="3"/>
    <s v="C.J."/>
    <s v="C.J. Conrad"/>
    <s v="Conrad"/>
    <n v="0"/>
    <n v="1"/>
    <n v="4000"/>
    <s v="NYG@CIN"/>
    <s v="NYG"/>
    <s v="CIN"/>
    <m/>
    <m/>
    <m/>
    <x v="628"/>
    <s v="C.J. Conrad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47788"/>
    <x v="3"/>
    <s v="Deon"/>
    <s v="Deon Yelder"/>
    <s v="Yelder"/>
    <n v="1"/>
    <n v="2"/>
    <n v="4000"/>
    <s v="KC@TB"/>
    <s v="KC"/>
    <s v="TB"/>
    <m/>
    <m/>
    <m/>
    <x v="629"/>
    <s v="Deon Yelder"/>
    <n v="6.4359605911330053"/>
    <n v="3.1992031872509958"/>
    <n v="9.2989323843416365"/>
    <n v="0"/>
    <n v="0"/>
    <n v="0"/>
    <n v="0"/>
    <n v="0.25"/>
    <n v="0.25"/>
    <n v="1.25"/>
    <n v="5"/>
    <n v="5"/>
    <n v="0.625"/>
    <n v="0"/>
    <n v="0"/>
    <n v="0"/>
    <n v="0"/>
    <n v="41.306763525390622"/>
    <n v="23.293236474609373"/>
    <n v="1"/>
    <n v="0"/>
    <n v="0"/>
    <n v="0"/>
    <n v="0"/>
    <n v="0.25"/>
    <n v="39.469047619047622"/>
    <n v="0.26164023467249892"/>
    <n v="0.25"/>
    <n v="0.26164023467249892"/>
    <n v="5.0343937247201822"/>
    <n v="1.3171999555695444"/>
    <n v="0"/>
    <n v="30.030158730158725"/>
    <n v="0"/>
    <n v="0"/>
    <n v="0"/>
    <n v="0.25671999555695446"/>
    <n v="6.4179998889238615E-2"/>
    <n v="6.25E-2"/>
  </r>
  <r>
    <s v="51892-71351"/>
    <x v="3"/>
    <s v="Charlie"/>
    <s v="Charlie Woerner"/>
    <s v="Woerner"/>
    <n v="0"/>
    <n v="1"/>
    <n v="4000"/>
    <s v="SF@LAR"/>
    <s v="SF"/>
    <s v="LAR"/>
    <m/>
    <m/>
    <m/>
    <x v="630"/>
    <s v="Charlie Woerner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70335"/>
    <x v="3"/>
    <s v="Seth"/>
    <s v="Seth DeValve"/>
    <s v="DeValve"/>
    <n v="0"/>
    <n v="2"/>
    <n v="4000"/>
    <s v="ARI@NE"/>
    <s v="ARI"/>
    <s v="NE"/>
    <m/>
    <m/>
    <m/>
    <x v="631"/>
    <s v="Seth DeValve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70341"/>
    <x v="3"/>
    <s v="Moritz"/>
    <s v="Moritz Bohringer"/>
    <s v="Bohringer"/>
    <n v="0"/>
    <n v="1"/>
    <n v="4000"/>
    <s v="NYG@CIN"/>
    <s v="CIN"/>
    <s v="NYG"/>
    <m/>
    <m/>
    <m/>
    <x v="632"/>
    <s v="Moritz Bohringer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1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29390"/>
    <x v="3"/>
    <s v="Evan"/>
    <s v="Evan Baylis"/>
    <s v="Baylis"/>
    <n v="0"/>
    <n v="2"/>
    <n v="4000"/>
    <s v="ARI@NE"/>
    <s v="ARI"/>
    <s v="NE"/>
    <m/>
    <m/>
    <m/>
    <x v="633"/>
    <s v="Evan Baylis"/>
    <n v="8.3723404255319149"/>
    <n v="4.3345195729537362"/>
    <n v="12.107692307692307"/>
    <n v="0"/>
    <n v="0"/>
    <n v="0"/>
    <n v="0"/>
    <n v="0"/>
    <n v="0"/>
    <n v="0"/>
    <n v="0"/>
    <n v="0"/>
    <n v="0"/>
    <n v="0"/>
    <n v="0"/>
    <n v="0"/>
    <n v="0"/>
    <n v="33.264819992412747"/>
    <n v="32.735180007587253"/>
    <n v="1"/>
    <n v="0"/>
    <n v="0"/>
    <n v="0"/>
    <n v="0"/>
    <n v="0"/>
    <n v="31.405555555555551"/>
    <n v="0"/>
    <n v="0"/>
    <n v="0"/>
    <n v="0"/>
    <n v="0"/>
    <n v="0"/>
    <n v="32.233333333333334"/>
    <n v="0"/>
    <n v="0"/>
    <n v="0"/>
    <n v="0"/>
    <n v="0"/>
    <n v="0"/>
  </r>
  <r>
    <s v="51892-63216"/>
    <x v="3"/>
    <s v="Jared"/>
    <s v="Jared Rice"/>
    <s v="Rice"/>
    <n v="0"/>
    <n v="1"/>
    <n v="4000"/>
    <s v="LAC@BUF"/>
    <s v="LAC"/>
    <s v="BUF"/>
    <m/>
    <m/>
    <m/>
    <x v="634"/>
    <s v="Jared Rice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61172"/>
    <x v="3"/>
    <s v="Tyler"/>
    <s v="Tyler Davis"/>
    <s v="Davis"/>
    <n v="0"/>
    <n v="2"/>
    <n v="4000"/>
    <s v="CLE@JAC"/>
    <s v="JAC"/>
    <s v="CLE"/>
    <m/>
    <m/>
    <m/>
    <x v="635"/>
    <s v="Tyler Davis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1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95999"/>
    <x v="3"/>
    <s v="Charlie"/>
    <s v="Charlie Taumoepeau"/>
    <s v="Taumoepeau"/>
    <n v="0"/>
    <n v="1"/>
    <n v="4000"/>
    <s v="SF@LAR"/>
    <s v="SF"/>
    <s v="LAR"/>
    <m/>
    <m/>
    <m/>
    <x v="636"/>
    <s v="Charlie Taumoepeau"/>
    <n v="5.5567867036011078"/>
    <n v="3.9353448275862069"/>
    <n v="8.8370044052863435"/>
    <n v="0"/>
    <n v="0"/>
    <n v="0"/>
    <n v="0"/>
    <n v="0"/>
    <n v="0"/>
    <n v="0"/>
    <n v="0"/>
    <n v="0"/>
    <n v="0"/>
    <n v="0"/>
    <n v="0"/>
    <n v="0"/>
    <n v="0"/>
    <n v="38.59375609756097"/>
    <n v="25.406243902439027"/>
    <n v="1"/>
    <n v="0"/>
    <n v="0"/>
    <n v="0"/>
    <n v="0"/>
    <n v="0"/>
    <n v="33.433333333333337"/>
    <n v="0"/>
    <n v="0"/>
    <n v="0"/>
    <n v="0"/>
    <n v="0"/>
    <n v="0"/>
    <n v="30.416666666666668"/>
    <n v="0"/>
    <n v="0"/>
    <n v="0"/>
    <n v="0"/>
    <n v="0"/>
    <n v="0"/>
  </r>
  <r>
    <s v="51892-91945"/>
    <x v="3"/>
    <s v="Cam"/>
    <s v="Cam Sutton"/>
    <s v="Sutton"/>
    <n v="0"/>
    <n v="2"/>
    <n v="4000"/>
    <s v="CAR@MIN"/>
    <s v="CAR"/>
    <s v="MIN"/>
    <m/>
    <m/>
    <m/>
    <x v="637"/>
    <s v="Cam Sutton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55099"/>
    <x v="3"/>
    <s v="Ian"/>
    <s v="Ian Bunting"/>
    <s v="Bunting"/>
    <n v="0"/>
    <n v="1"/>
    <n v="4000"/>
    <s v="TEN@IND"/>
    <s v="IND"/>
    <s v="TEN"/>
    <m/>
    <m/>
    <m/>
    <x v="638"/>
    <s v="Ian Bunting"/>
    <n v="6.7696202531645566"/>
    <n v="4.4343065693430654"/>
    <n v="10.090566037735849"/>
    <n v="0"/>
    <n v="0"/>
    <n v="0"/>
    <n v="0"/>
    <n v="0"/>
    <n v="0"/>
    <n v="0"/>
    <n v="0"/>
    <n v="0"/>
    <n v="0"/>
    <n v="0"/>
    <n v="0"/>
    <n v="0"/>
    <n v="0"/>
    <n v="35.550988614341087"/>
    <n v="29.149011385658916"/>
    <n v="1"/>
    <n v="0"/>
    <n v="0"/>
    <n v="0"/>
    <n v="0"/>
    <n v="0"/>
    <n v="34.320238095238096"/>
    <n v="0"/>
    <n v="0"/>
    <n v="0"/>
    <n v="0"/>
    <n v="0"/>
    <n v="0"/>
    <n v="14.171428571428571"/>
    <n v="0"/>
    <n v="0"/>
    <n v="0"/>
    <n v="0"/>
    <n v="0"/>
    <n v="0"/>
  </r>
  <r>
    <s v="51892-70458"/>
    <x v="3"/>
    <s v="Jason"/>
    <s v="Jason Vander Laan"/>
    <s v="Vander Laan"/>
    <n v="0"/>
    <n v="1"/>
    <n v="4000"/>
    <s v="NO@DEN"/>
    <s v="NO"/>
    <s v="DEN"/>
    <s v="IR"/>
    <s v="Opt out"/>
    <m/>
    <x v="639"/>
    <s v="Jason Vander Laan"/>
    <n v="6.2444444444444445"/>
    <n v="4.3392857142857144"/>
    <n v="9.4852320675105481"/>
    <n v="0"/>
    <n v="0"/>
    <n v="0"/>
    <n v="0"/>
    <n v="0"/>
    <n v="0"/>
    <n v="0"/>
    <n v="0"/>
    <n v="0"/>
    <n v="0"/>
    <n v="0"/>
    <n v="0"/>
    <n v="0"/>
    <n v="0"/>
    <n v="22.066824178403763"/>
    <n v="42.233175821596234"/>
    <n v="0"/>
    <n v="0"/>
    <n v="0"/>
    <n v="0"/>
    <n v="0"/>
    <n v="0"/>
    <n v="38.894444444444439"/>
    <n v="0"/>
    <n v="0"/>
    <n v="0"/>
    <n v="0"/>
    <n v="0"/>
    <n v="0"/>
    <n v="31.133333333333333"/>
    <n v="0"/>
    <n v="0"/>
    <n v="0"/>
    <n v="0"/>
    <n v="0"/>
    <n v="0"/>
  </r>
  <r>
    <s v="51892-65341"/>
    <x v="3"/>
    <s v="Ryan"/>
    <s v="Ryan Roberts"/>
    <s v="Roberts"/>
    <n v="0"/>
    <n v="1"/>
    <n v="4000"/>
    <s v="LAC@BUF"/>
    <s v="LAC"/>
    <s v="BUF"/>
    <m/>
    <m/>
    <m/>
    <x v="640"/>
    <s v="Ryan Roberts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38722"/>
    <x v="3"/>
    <s v="Cethan"/>
    <s v="Cethan Carter"/>
    <s v="Carter"/>
    <n v="0.83999996185302706"/>
    <n v="5"/>
    <n v="4000"/>
    <s v="NYG@CIN"/>
    <s v="CIN"/>
    <s v="NYG"/>
    <m/>
    <m/>
    <m/>
    <x v="641"/>
    <s v="Cethan Carter"/>
    <n v="7.1187845303867405"/>
    <n v="3.9568627450980394"/>
    <n v="10.433198380566802"/>
    <n v="0"/>
    <n v="0"/>
    <n v="0"/>
    <n v="0"/>
    <n v="0.44444444444444442"/>
    <n v="0.33333333333333331"/>
    <n v="3"/>
    <n v="9"/>
    <n v="24"/>
    <n v="1"/>
    <n v="0"/>
    <n v="0"/>
    <n v="0"/>
    <n v="0"/>
    <n v="45.734426229508195"/>
    <n v="19.265573770491805"/>
    <n v="1"/>
    <n v="0"/>
    <n v="0"/>
    <n v="0"/>
    <n v="0"/>
    <n v="0.44444444444444442"/>
    <n v="34.544444444444437"/>
    <n v="0.58841333199753232"/>
    <n v="0.33333333333333331"/>
    <n v="0.44130999899814927"/>
    <n v="9.0008883301817981"/>
    <n v="3.9721820199749827"/>
    <n v="0"/>
    <n v="10.45"/>
    <n v="0"/>
    <n v="0"/>
    <n v="0"/>
    <n v="0.56388486866416487"/>
    <n v="0.14097121716604122"/>
    <n v="0.1111111111111111"/>
  </r>
  <r>
    <s v="51892-28487"/>
    <x v="3"/>
    <s v="Jeff"/>
    <s v="Jeff Heuerman"/>
    <s v="Heuerman"/>
    <n v="0"/>
    <n v="1"/>
    <n v="4000"/>
    <s v="NO@DEN"/>
    <s v="DEN"/>
    <s v="NO"/>
    <m/>
    <m/>
    <m/>
    <x v="642"/>
    <s v="Jeff Heuerman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63321"/>
    <x v="3"/>
    <s v="Rashod"/>
    <s v="Rashod Berry"/>
    <s v="Berry"/>
    <n v="0"/>
    <n v="1"/>
    <n v="4000"/>
    <s v="ARI@NE"/>
    <s v="NE"/>
    <s v="ARI"/>
    <m/>
    <m/>
    <m/>
    <x v="643"/>
    <s v="Rashod Berry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64351"/>
    <x v="3"/>
    <s v="Jake"/>
    <s v="Jake Burt"/>
    <s v="Burt"/>
    <n v="0"/>
    <n v="1"/>
    <n v="4000"/>
    <s v="ARI@NE"/>
    <s v="NE"/>
    <s v="ARI"/>
    <m/>
    <m/>
    <m/>
    <x v="644"/>
    <s v="Jake Burt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1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55153"/>
    <x v="3"/>
    <s v="Garrett"/>
    <s v="Garrett Dickerson"/>
    <s v="Dickerson"/>
    <n v="0"/>
    <n v="1"/>
    <n v="4000"/>
    <s v="NYG@CIN"/>
    <s v="NYG"/>
    <s v="CIN"/>
    <m/>
    <m/>
    <m/>
    <x v="645"/>
    <s v="Garrett Dickerson"/>
    <n v="7.2564102564102564"/>
    <n v="4.9708029197080288"/>
    <n v="11.524886877828054"/>
    <n v="0"/>
    <n v="0"/>
    <n v="0"/>
    <n v="0"/>
    <n v="0"/>
    <n v="0"/>
    <n v="0"/>
    <n v="0"/>
    <n v="0"/>
    <n v="0"/>
    <n v="0"/>
    <n v="0"/>
    <n v="0"/>
    <n v="0"/>
    <n v="29.698157804459687"/>
    <n v="30.901842195540315"/>
    <n v="1"/>
    <n v="0"/>
    <n v="0"/>
    <n v="0"/>
    <n v="0"/>
    <n v="0"/>
    <n v="32.361111111111107"/>
    <n v="0"/>
    <n v="0"/>
    <n v="0"/>
    <n v="0"/>
    <n v="0"/>
    <n v="0"/>
    <n v="24.258333333333336"/>
    <n v="0"/>
    <n v="0"/>
    <n v="0"/>
    <n v="0"/>
    <n v="0"/>
    <n v="0"/>
  </r>
  <r>
    <s v="51892-55172"/>
    <x v="3"/>
    <s v="Cole"/>
    <s v="Cole Herdman"/>
    <s v="Herdman"/>
    <n v="0"/>
    <n v="0"/>
    <n v="4000"/>
    <s v="TEN@IND"/>
    <s v="TEN"/>
    <s v="IND"/>
    <m/>
    <m/>
    <m/>
    <x v="646"/>
    <s v="Cole Herdman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1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39814"/>
    <x v="3"/>
    <s v="Jordan"/>
    <s v="Jordan Leggett"/>
    <s v="Leggett"/>
    <n v="0"/>
    <n v="0"/>
    <n v="4000"/>
    <s v="NO@DEN"/>
    <s v="DEN"/>
    <s v="NO"/>
    <m/>
    <m/>
    <m/>
    <x v="647"/>
    <s v="Jordan Leggett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1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56212"/>
    <x v="3"/>
    <s v="Tommy"/>
    <s v="Tommy Sweeney"/>
    <s v="Sweeney"/>
    <n v="3.0799999237060498"/>
    <n v="5"/>
    <n v="4000"/>
    <s v="LAC@BUF"/>
    <s v="BUF"/>
    <s v="LAC"/>
    <s v="IR"/>
    <s v="Illness"/>
    <m/>
    <x v="648"/>
    <s v="Tommy Sweeney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0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64408"/>
    <x v="3"/>
    <s v="Nick"/>
    <s v="Nick Bowers"/>
    <s v="Bowers"/>
    <n v="0"/>
    <n v="0"/>
    <n v="4000"/>
    <s v="LV@ATL"/>
    <s v="LV"/>
    <s v="ATL"/>
    <m/>
    <m/>
    <m/>
    <x v="649"/>
    <s v="Nick Bowers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1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55209"/>
    <x v="3"/>
    <s v="Nate"/>
    <s v="Nate Becker"/>
    <s v="Becker"/>
    <n v="0"/>
    <n v="0"/>
    <n v="4000"/>
    <s v="LAC@BUF"/>
    <s v="BUF"/>
    <s v="LAC"/>
    <m/>
    <m/>
    <m/>
    <x v="650"/>
    <s v="Nate Becker"/>
    <n v="6.5156695156695159"/>
    <n v="4.649193548387097"/>
    <n v="10.490825688073395"/>
    <n v="0"/>
    <n v="0"/>
    <n v="0"/>
    <n v="0"/>
    <n v="0"/>
    <n v="0"/>
    <n v="0"/>
    <n v="0"/>
    <n v="0"/>
    <n v="0"/>
    <n v="0"/>
    <n v="0"/>
    <n v="0"/>
    <n v="0"/>
    <n v="43.763008572224479"/>
    <n v="21.736991427775525"/>
    <n v="1"/>
    <n v="0"/>
    <n v="0"/>
    <n v="0"/>
    <n v="0"/>
    <n v="0"/>
    <n v="33.542063492063491"/>
    <n v="0"/>
    <n v="0"/>
    <n v="0"/>
    <n v="0"/>
    <n v="0"/>
    <n v="0"/>
    <n v="29.561904761904767"/>
    <n v="0"/>
    <n v="0"/>
    <n v="0"/>
    <n v="0"/>
    <n v="0"/>
    <n v="0"/>
  </r>
  <r>
    <s v="51892-65477"/>
    <x v="3"/>
    <s v="Giovanni"/>
    <s v="Giovanni Ricci"/>
    <s v="Ricci"/>
    <n v="0"/>
    <n v="2"/>
    <n v="4000"/>
    <s v="CAR@MIN"/>
    <s v="CAR"/>
    <s v="MIN"/>
    <m/>
    <m/>
    <m/>
    <x v="651"/>
    <s v="Giovanni Ricci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1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54239"/>
    <x v="3"/>
    <s v="Matt"/>
    <s v="Matt Sokol"/>
    <s v="Sokol"/>
    <n v="0"/>
    <n v="1"/>
    <n v="4000"/>
    <s v="LAC@BUF"/>
    <s v="LAC"/>
    <s v="BUF"/>
    <m/>
    <m/>
    <m/>
    <x v="652"/>
    <s v="Matt Sokol"/>
    <n v="7.1681681681681679"/>
    <n v="4.8214285714285712"/>
    <n v="10.561946902654867"/>
    <n v="0"/>
    <n v="0"/>
    <n v="0"/>
    <n v="0"/>
    <n v="0"/>
    <n v="0"/>
    <n v="0"/>
    <n v="0"/>
    <n v="0"/>
    <n v="0"/>
    <n v="0"/>
    <n v="0"/>
    <n v="0"/>
    <n v="0"/>
    <n v="28.224102199570815"/>
    <n v="41.375897800429179"/>
    <n v="1"/>
    <n v="0"/>
    <n v="0"/>
    <n v="0"/>
    <n v="0"/>
    <n v="0"/>
    <n v="36.161111111111104"/>
    <n v="0"/>
    <n v="0"/>
    <n v="0"/>
    <n v="0"/>
    <n v="0"/>
    <n v="0"/>
    <n v="31.019444444444446"/>
    <n v="0"/>
    <n v="0"/>
    <n v="0"/>
    <n v="0"/>
    <n v="0"/>
    <n v="0"/>
  </r>
  <r>
    <s v="51892-14304"/>
    <x v="3"/>
    <s v="Luke"/>
    <s v="Luke Stocker"/>
    <s v="Stocker"/>
    <n v="0.5"/>
    <n v="7"/>
    <n v="4000"/>
    <s v="LV@ATL"/>
    <s v="ATL"/>
    <s v="LV"/>
    <m/>
    <m/>
    <m/>
    <x v="653"/>
    <s v="Luke Stocker"/>
    <n v="7.162303664921466"/>
    <n v="4.4000000000000004"/>
    <n v="11.305785123966942"/>
    <n v="0"/>
    <n v="0"/>
    <n v="0"/>
    <n v="0"/>
    <n v="0.6"/>
    <n v="0.3"/>
    <n v="2"/>
    <n v="6.7"/>
    <n v="12"/>
    <n v="0.67"/>
    <n v="0"/>
    <n v="0"/>
    <n v="0"/>
    <n v="0"/>
    <n v="43.361062500000003"/>
    <n v="22.938937499999998"/>
    <n v="1"/>
    <n v="0"/>
    <n v="0"/>
    <n v="0"/>
    <n v="0"/>
    <n v="0.6"/>
    <n v="30.50555555555556"/>
    <n v="0.85284916226552532"/>
    <n v="0.3"/>
    <n v="0.42642458113276266"/>
    <n v="6.6638538121410136"/>
    <n v="2.8416310705721952"/>
    <n v="0"/>
    <n v="11.191666666666666"/>
    <n v="0"/>
    <n v="0"/>
    <n v="0"/>
    <n v="0.4341631070572195"/>
    <n v="0.10854077676430487"/>
    <n v="0.15"/>
  </r>
  <r>
    <s v="51892-85994"/>
    <x v="3"/>
    <s v="Dalton"/>
    <s v="Dalton Keene"/>
    <s v="Keene"/>
    <n v="0.64999997615814198"/>
    <n v="2"/>
    <n v="4000"/>
    <s v="ARI@NE"/>
    <s v="NE"/>
    <s v="ARI"/>
    <s v="IR"/>
    <s v="Knee"/>
    <m/>
    <x v="654"/>
    <s v="Dalton Keene"/>
    <n v="6.4456233421750664"/>
    <n v="4.6356877323420074"/>
    <n v="9.8380566801619427"/>
    <n v="0"/>
    <n v="0"/>
    <n v="0"/>
    <n v="0"/>
    <n v="0"/>
    <n v="1"/>
    <n v="8"/>
    <n v="8"/>
    <n v="8"/>
    <n v="8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8.3891095431281926"/>
    <n v="0"/>
    <n v="0"/>
    <n v="40.982936507936508"/>
    <n v="0"/>
    <n v="0"/>
    <n v="0"/>
    <n v="0"/>
    <n v="0"/>
    <n v="0"/>
  </r>
  <r>
    <s v="51892-57325"/>
    <x v="3"/>
    <s v="Jordan"/>
    <s v="Jordan Franks"/>
    <s v="Franks"/>
    <n v="0"/>
    <n v="1"/>
    <n v="4000"/>
    <s v="CLE@JAC"/>
    <s v="CLE"/>
    <s v="JAC"/>
    <m/>
    <m/>
    <m/>
    <x v="655"/>
    <s v="Jordan Franks"/>
    <n v="8.1091954022988499"/>
    <n v="4.3177257525083608"/>
    <n v="11.565573770491802"/>
    <n v="0"/>
    <n v="0"/>
    <n v="0"/>
    <n v="0"/>
    <n v="0"/>
    <n v="0"/>
    <n v="0"/>
    <n v="0"/>
    <n v="0"/>
    <n v="0"/>
    <n v="0"/>
    <n v="0"/>
    <n v="0"/>
    <n v="0"/>
    <n v="23.877120016750432"/>
    <n v="34.522879983249567"/>
    <n v="1"/>
    <n v="0"/>
    <n v="0"/>
    <n v="0"/>
    <n v="0"/>
    <n v="0"/>
    <n v="24.698809523809526"/>
    <n v="0"/>
    <n v="0"/>
    <n v="0"/>
    <n v="0"/>
    <n v="0"/>
    <n v="0"/>
    <n v="38.499999999999993"/>
    <n v="0"/>
    <n v="0"/>
    <n v="0"/>
    <n v="0"/>
    <n v="0"/>
    <n v="0"/>
  </r>
  <r>
    <s v="51892-12551"/>
    <x v="4"/>
    <s v="Tampa Bay"/>
    <s v="Tampa Bay Buccaneers"/>
    <s v="Buccaneers"/>
    <n v="7.8181818181818103"/>
    <n v="11"/>
    <n v="3900"/>
    <s v="KC@TB"/>
    <s v="TB"/>
    <s v="KC"/>
    <m/>
    <m/>
    <m/>
    <x v="656"/>
    <s v="TB"/>
    <n v="6.5368731563421827"/>
    <n v="4.635416666666667"/>
    <n v="10.306976744186047"/>
    <n v="0"/>
    <n v="0"/>
    <n v="0"/>
    <n v="0"/>
    <n v="0"/>
    <n v="0"/>
    <n v="0"/>
    <n v="0"/>
    <n v="0"/>
    <n v="0"/>
    <n v="0"/>
    <n v="0"/>
    <n v="0"/>
    <n v="0"/>
    <n v="38.560070921985826"/>
    <n v="25.839929078014183"/>
    <n v="0"/>
    <n v="0"/>
    <n v="0"/>
    <n v="0"/>
    <n v="0"/>
    <n v="0"/>
    <n v="46.595057720057717"/>
    <n v="0"/>
    <n v="0"/>
    <n v="0"/>
    <n v="0"/>
    <n v="0"/>
    <n v="0"/>
    <n v="26.242424242424239"/>
    <n v="0"/>
    <n v="0"/>
    <n v="0"/>
    <n v="0"/>
    <n v="0"/>
    <n v="0"/>
  </r>
  <r>
    <s v="51892-12528"/>
    <x v="4"/>
    <s v="Cincinnati"/>
    <s v="Cincinnati Bengals"/>
    <s v="Bengals"/>
    <n v="2.2999999999999998"/>
    <n v="10"/>
    <n v="3800"/>
    <s v="NYG@CIN"/>
    <s v="CIN"/>
    <s v="NYG"/>
    <m/>
    <m/>
    <m/>
    <x v="657"/>
    <s v="CIN"/>
    <n v="7.1187845303867405"/>
    <n v="3.9568627450980394"/>
    <n v="10.433198380566802"/>
    <n v="0"/>
    <n v="0"/>
    <n v="0"/>
    <n v="0"/>
    <n v="0"/>
    <n v="0"/>
    <n v="0"/>
    <n v="0"/>
    <n v="0"/>
    <n v="0"/>
    <n v="0"/>
    <n v="0"/>
    <n v="0"/>
    <n v="0"/>
    <n v="45.734426229508195"/>
    <n v="19.265573770491805"/>
    <n v="0"/>
    <n v="0"/>
    <n v="0"/>
    <n v="0"/>
    <n v="0"/>
    <n v="0"/>
    <n v="34.544444444444437"/>
    <n v="0"/>
    <n v="0"/>
    <n v="0"/>
    <n v="0"/>
    <n v="0"/>
    <n v="0"/>
    <n v="10.45"/>
    <n v="0"/>
    <n v="0"/>
    <n v="0"/>
    <n v="0"/>
    <n v="0"/>
    <n v="0"/>
  </r>
  <r>
    <s v="51892-12531"/>
    <x v="4"/>
    <s v="Denver"/>
    <s v="Denver Broncos"/>
    <s v="Broncos"/>
    <n v="5.4"/>
    <n v="10"/>
    <n v="3800"/>
    <s v="NO@DEN"/>
    <s v="DEN"/>
    <s v="NO"/>
    <m/>
    <m/>
    <m/>
    <x v="658"/>
    <s v="DEN"/>
    <n v="6.4378531073446323"/>
    <n v="3.3468468468468466"/>
    <n v="10.128888888888889"/>
    <n v="0"/>
    <n v="0"/>
    <n v="0"/>
    <n v="0"/>
    <n v="0"/>
    <n v="0"/>
    <n v="0"/>
    <n v="0"/>
    <n v="0"/>
    <n v="0"/>
    <n v="0"/>
    <n v="0"/>
    <n v="0"/>
    <n v="0"/>
    <n v="47.206086964285717"/>
    <n v="16.693913035714282"/>
    <n v="0"/>
    <n v="0"/>
    <n v="0"/>
    <n v="0"/>
    <n v="0"/>
    <n v="0"/>
    <n v="37.804761904761904"/>
    <n v="0"/>
    <n v="0"/>
    <n v="0"/>
    <n v="0"/>
    <n v="0"/>
    <n v="0"/>
    <n v="26.684126984126983"/>
    <n v="0"/>
    <n v="0"/>
    <n v="0"/>
    <n v="0"/>
    <n v="0"/>
    <n v="0"/>
  </r>
  <r>
    <s v="51892-12541"/>
    <x v="4"/>
    <s v="New England"/>
    <s v="New England Patriots"/>
    <s v="Patriots"/>
    <n v="6"/>
    <n v="10"/>
    <n v="3700"/>
    <s v="ARI@NE"/>
    <s v="NE"/>
    <s v="ARI"/>
    <m/>
    <m/>
    <m/>
    <x v="659"/>
    <s v="NE"/>
    <n v="6.4456233421750664"/>
    <n v="4.6356877323420074"/>
    <n v="9.8380566801619427"/>
    <n v="0"/>
    <n v="0"/>
    <n v="0"/>
    <n v="0"/>
    <n v="0"/>
    <n v="0"/>
    <n v="0"/>
    <n v="0"/>
    <n v="0"/>
    <n v="0"/>
    <n v="0"/>
    <n v="0"/>
    <n v="0"/>
    <n v="0"/>
    <n v="30.374963132022465"/>
    <n v="33.825036867977538"/>
    <n v="0"/>
    <n v="0"/>
    <n v="0"/>
    <n v="0"/>
    <n v="0"/>
    <n v="0"/>
    <n v="32.327777777777776"/>
    <n v="0"/>
    <n v="0"/>
    <n v="0"/>
    <n v="0"/>
    <n v="0"/>
    <n v="0"/>
    <n v="40.982936507936508"/>
    <n v="0"/>
    <n v="0"/>
    <n v="0"/>
    <n v="0"/>
    <n v="0"/>
    <n v="0"/>
  </r>
  <r>
    <s v="51892-12537"/>
    <x v="4"/>
    <s v="Las Vegas"/>
    <s v="Las Vegas Raiders"/>
    <s v="Raiders"/>
    <n v="3.2"/>
    <n v="10"/>
    <n v="3600"/>
    <s v="LV@ATL"/>
    <s v="LV"/>
    <s v="ATL"/>
    <m/>
    <m/>
    <m/>
    <x v="660"/>
    <s v="LV"/>
    <n v="8.0294117647058822"/>
    <n v="4.3744855967078191"/>
    <n v="11.73046875"/>
    <n v="0"/>
    <n v="0"/>
    <n v="0"/>
    <n v="0"/>
    <n v="0"/>
    <n v="0"/>
    <n v="0"/>
    <n v="0"/>
    <n v="0"/>
    <n v="0"/>
    <n v="0"/>
    <n v="0"/>
    <n v="0"/>
    <n v="0"/>
    <n v="36.350562901929251"/>
    <n v="27.949437098070742"/>
    <n v="0"/>
    <n v="0"/>
    <n v="0"/>
    <n v="0"/>
    <n v="0"/>
    <n v="0"/>
    <n v="31.216666666666665"/>
    <n v="0"/>
    <n v="0"/>
    <n v="0"/>
    <n v="0"/>
    <n v="0"/>
    <n v="0"/>
    <n v="30.805555555555554"/>
    <n v="0"/>
    <n v="0"/>
    <n v="0"/>
    <n v="0"/>
    <n v="0"/>
    <n v="0"/>
  </r>
  <r>
    <s v="51892-12534"/>
    <x v="4"/>
    <s v="Tennessee"/>
    <s v="Tennessee Titans"/>
    <s v="Titans"/>
    <n v="4.3"/>
    <n v="10"/>
    <n v="3500"/>
    <s v="TEN@IND"/>
    <s v="TEN"/>
    <s v="IND"/>
    <m/>
    <m/>
    <m/>
    <x v="661"/>
    <s v="TEN"/>
    <n v="6.4475308641975309"/>
    <n v="3.5396825396825395"/>
    <n v="10.190243902439024"/>
    <n v="0"/>
    <n v="0"/>
    <n v="0"/>
    <n v="0"/>
    <n v="0"/>
    <n v="0"/>
    <n v="0"/>
    <n v="0"/>
    <n v="0"/>
    <n v="0"/>
    <n v="0"/>
    <n v="0"/>
    <n v="0"/>
    <n v="0"/>
    <n v="33.909801916932906"/>
    <n v="29.890198083067091"/>
    <n v="0"/>
    <n v="0"/>
    <n v="0"/>
    <n v="0"/>
    <n v="0"/>
    <n v="0"/>
    <n v="31.533333333333324"/>
    <n v="0"/>
    <n v="0"/>
    <n v="0"/>
    <n v="0"/>
    <n v="0"/>
    <n v="0"/>
    <n v="34"/>
    <n v="0"/>
    <n v="0"/>
    <n v="0"/>
    <n v="0"/>
    <n v="0"/>
    <n v="0"/>
  </r>
  <r>
    <s v="51892-12553"/>
    <x v="4"/>
    <s v="Carolina"/>
    <s v="Carolina Panthers"/>
    <s v="Panthers"/>
    <n v="4.6363636363636296"/>
    <n v="11"/>
    <n v="3500"/>
    <s v="CAR@MIN"/>
    <s v="CAR"/>
    <s v="MIN"/>
    <m/>
    <m/>
    <m/>
    <x v="662"/>
    <s v="CAR"/>
    <n v="7.2416666666666663"/>
    <n v="4.299295774647887"/>
    <n v="10.862500000000001"/>
    <n v="0"/>
    <n v="0"/>
    <n v="0"/>
    <n v="0"/>
    <n v="0"/>
    <n v="0"/>
    <n v="0"/>
    <n v="0"/>
    <n v="0"/>
    <n v="0"/>
    <n v="0"/>
    <n v="0"/>
    <n v="0"/>
    <n v="0"/>
    <n v="34.422925394525308"/>
    <n v="22.277074605474699"/>
    <n v="0"/>
    <n v="0"/>
    <n v="0"/>
    <n v="0"/>
    <n v="0"/>
    <n v="0"/>
    <n v="30.613131313131316"/>
    <n v="0"/>
    <n v="0"/>
    <n v="0"/>
    <n v="0"/>
    <n v="0"/>
    <n v="0"/>
    <n v="22.993939393939396"/>
    <n v="0"/>
    <n v="0"/>
    <n v="0"/>
    <n v="0"/>
    <n v="0"/>
    <n v="0"/>
  </r>
  <r>
    <s v="51892-12554"/>
    <x v="4"/>
    <s v="Jacksonville"/>
    <s v="Jacksonville Jaguars"/>
    <s v="Jaguars"/>
    <n v="3.5"/>
    <n v="10"/>
    <n v="3400"/>
    <s v="CLE@JAC"/>
    <s v="JAC"/>
    <s v="CLE"/>
    <m/>
    <m/>
    <m/>
    <x v="663"/>
    <s v="JAC"/>
    <n v="6.6106666666666669"/>
    <n v="4.0076335877862599"/>
    <n v="9.995967741935484"/>
    <n v="0"/>
    <n v="0"/>
    <n v="0"/>
    <n v="0"/>
    <n v="0"/>
    <n v="0"/>
    <n v="0"/>
    <n v="0"/>
    <n v="0"/>
    <n v="0"/>
    <n v="0"/>
    <n v="0"/>
    <n v="0"/>
    <n v="0"/>
    <n v="41.382726041666672"/>
    <n v="16.817273958333331"/>
    <n v="0"/>
    <n v="0"/>
    <n v="0"/>
    <n v="0"/>
    <n v="0"/>
    <n v="0"/>
    <n v="25.349603174603171"/>
    <n v="0"/>
    <n v="0"/>
    <n v="0"/>
    <n v="0"/>
    <n v="0"/>
    <n v="0"/>
    <n v="18.675000000000001"/>
    <n v="0"/>
    <n v="0"/>
    <n v="0"/>
    <n v="0"/>
    <n v="0"/>
    <n v="0"/>
  </r>
  <r>
    <s v="51892-12525"/>
    <x v="4"/>
    <s v="Atlanta"/>
    <s v="Atlanta Falcons"/>
    <s v="Falcons"/>
    <n v="3"/>
    <n v="10"/>
    <n v="3300"/>
    <s v="LV@ATL"/>
    <s v="ATL"/>
    <s v="LV"/>
    <m/>
    <m/>
    <m/>
    <x v="664"/>
    <s v="ATL"/>
    <n v="7.162303664921466"/>
    <n v="4.4000000000000004"/>
    <n v="11.305785123966942"/>
    <n v="0"/>
    <n v="0"/>
    <n v="0"/>
    <n v="0"/>
    <n v="0"/>
    <n v="0"/>
    <n v="0"/>
    <n v="0"/>
    <n v="0"/>
    <n v="0"/>
    <n v="0"/>
    <n v="0"/>
    <n v="0"/>
    <n v="0"/>
    <n v="43.361062500000003"/>
    <n v="22.938937499999998"/>
    <n v="0"/>
    <n v="0"/>
    <n v="0"/>
    <n v="0"/>
    <n v="0"/>
    <n v="0"/>
    <n v="30.50555555555556"/>
    <n v="0"/>
    <n v="0"/>
    <n v="0"/>
    <n v="0"/>
    <n v="0"/>
    <n v="0"/>
    <n v="11.191666666666666"/>
    <n v="0"/>
    <n v="0"/>
    <n v="0"/>
    <n v="0"/>
    <n v="0"/>
    <n v="0"/>
  </r>
  <r>
    <s v="51892-12544"/>
    <x v="4"/>
    <s v="New York"/>
    <s v="New York Jets"/>
    <s v="Jets"/>
    <n v="3.5"/>
    <n v="10"/>
    <n v="3000"/>
    <s v="MIA@NYJ"/>
    <s v="NYJ"/>
    <s v="MIA"/>
    <m/>
    <m/>
    <m/>
    <x v="665"/>
    <s v="NYJ"/>
    <n v="6.8826815642458099"/>
    <n v="4.8447653429602884"/>
    <n v="11"/>
    <n v="0"/>
    <n v="0"/>
    <n v="0"/>
    <n v="0"/>
    <n v="0"/>
    <n v="0"/>
    <n v="0"/>
    <n v="0"/>
    <n v="0"/>
    <n v="0"/>
    <n v="0"/>
    <n v="0"/>
    <n v="0"/>
    <n v="0"/>
    <n v="33.084421122994655"/>
    <n v="20.915578877005348"/>
    <n v="0"/>
    <n v="0"/>
    <n v="0"/>
    <n v="0"/>
    <n v="0"/>
    <n v="0"/>
    <n v="40.376190476190473"/>
    <n v="0"/>
    <n v="0"/>
    <n v="0"/>
    <n v="0"/>
    <n v="0"/>
    <n v="0"/>
    <n v="16.207142857142856"/>
    <n v="0"/>
    <n v="0"/>
    <n v="0"/>
    <n v="0"/>
    <n v="0"/>
    <n v="0"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02" firstHeaderRow="0" firstDataRow="1" firstDataCol="1" rowPageCount="1" colPageCount="1"/>
  <pivotFields count="55">
    <pivotField showAll="0"/>
    <pivotField axis="axisPage" multipleItemSelectionAllowed="1" showAll="0">
      <items count="7">
        <item h="1" x="4"/>
        <item h="1" x="1"/>
        <item h="1" x="0"/>
        <item x="3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96">
        <item x="197"/>
        <item x="531"/>
        <item m="1" x="940"/>
        <item m="1" x="764"/>
        <item m="1" x="803"/>
        <item x="311"/>
        <item x="552"/>
        <item x="18"/>
        <item x="556"/>
        <item m="1" x="896"/>
        <item m="1" x="742"/>
        <item m="1" x="841"/>
        <item m="1" x="817"/>
        <item x="341"/>
        <item x="347"/>
        <item x="236"/>
        <item x="353"/>
        <item m="1" x="695"/>
        <item m="1" x="934"/>
        <item x="425"/>
        <item x="199"/>
        <item x="328"/>
        <item m="1" x="945"/>
        <item m="1" x="908"/>
        <item m="1" x="850"/>
        <item x="4"/>
        <item x="449"/>
        <item x="366"/>
        <item x="355"/>
        <item x="257"/>
        <item x="455"/>
        <item m="1" x="826"/>
        <item m="1" x="827"/>
        <item m="1" x="672"/>
        <item x="440"/>
        <item m="1" x="766"/>
        <item m="1" x="707"/>
        <item m="1" x="727"/>
        <item x="307"/>
        <item x="584"/>
        <item x="598"/>
        <item m="1" x="855"/>
        <item m="1" x="785"/>
        <item x="447"/>
        <item x="664"/>
        <item x="505"/>
        <item x="496"/>
        <item x="59"/>
        <item x="205"/>
        <item x="43"/>
        <item m="1" x="786"/>
        <item m="1" x="691"/>
        <item x="593"/>
        <item m="1" x="903"/>
        <item x="428"/>
        <item x="136"/>
        <item x="417"/>
        <item m="1" x="984"/>
        <item x="297"/>
        <item m="1" x="796"/>
        <item x="56"/>
        <item x="113"/>
        <item x="397"/>
        <item x="614"/>
        <item x="317"/>
        <item x="494"/>
        <item x="247"/>
        <item x="146"/>
        <item x="99"/>
        <item m="1" x="992"/>
        <item x="467"/>
        <item x="211"/>
        <item x="80"/>
        <item x="94"/>
        <item x="104"/>
        <item m="1" x="994"/>
        <item x="509"/>
        <item x="459"/>
        <item m="1" x="799"/>
        <item x="568"/>
        <item x="72"/>
        <item x="406"/>
        <item x="511"/>
        <item x="615"/>
        <item x="616"/>
        <item m="1" x="673"/>
        <item x="12"/>
        <item x="19"/>
        <item m="1" x="904"/>
        <item x="637"/>
        <item x="229"/>
        <item m="1" x="696"/>
        <item x="662"/>
        <item m="1" x="822"/>
        <item x="73"/>
        <item x="641"/>
        <item x="519"/>
        <item x="85"/>
        <item x="312"/>
        <item x="321"/>
        <item m="1" x="948"/>
        <item m="1" x="944"/>
        <item x="630"/>
        <item m="1" x="874"/>
        <item x="149"/>
        <item x="450"/>
        <item m="1" x="907"/>
        <item m="1" x="926"/>
        <item x="231"/>
        <item x="389"/>
        <item x="27"/>
        <item x="263"/>
        <item m="1" x="671"/>
        <item x="623"/>
        <item m="1" x="891"/>
        <item x="625"/>
        <item x="369"/>
        <item x="134"/>
        <item x="273"/>
        <item x="271"/>
        <item x="76"/>
        <item x="1"/>
        <item x="536"/>
        <item x="657"/>
        <item x="226"/>
        <item x="619"/>
        <item m="1" x="787"/>
        <item m="1" x="838"/>
        <item m="1" x="880"/>
        <item x="187"/>
        <item m="1" x="747"/>
        <item x="270"/>
        <item m="1" x="872"/>
        <item m="1" x="990"/>
        <item x="541"/>
        <item x="145"/>
        <item x="429"/>
        <item m="1" x="669"/>
        <item x="654"/>
        <item x="301"/>
        <item x="0"/>
        <item x="340"/>
        <item x="304"/>
        <item x="89"/>
        <item x="189"/>
        <item m="1" x="969"/>
        <item x="293"/>
        <item x="460"/>
        <item x="524"/>
        <item m="1" x="893"/>
        <item x="597"/>
        <item x="592"/>
        <item m="1" x="958"/>
        <item m="1" x="709"/>
        <item x="596"/>
        <item x="490"/>
        <item x="400"/>
        <item x="325"/>
        <item x="96"/>
        <item x="529"/>
        <item m="1" x="774"/>
        <item x="554"/>
        <item m="1" x="823"/>
        <item x="33"/>
        <item m="1" x="712"/>
        <item m="1" x="801"/>
        <item m="1" x="797"/>
        <item m="1" x="711"/>
        <item x="141"/>
        <item m="1" x="991"/>
        <item m="1" x="749"/>
        <item x="233"/>
        <item x="423"/>
        <item x="137"/>
        <item x="547"/>
        <item x="7"/>
        <item m="1" x="704"/>
        <item m="1" x="824"/>
        <item x="426"/>
        <item x="125"/>
        <item m="1" x="819"/>
        <item x="375"/>
        <item m="1" x="914"/>
        <item m="1" x="942"/>
        <item x="390"/>
        <item x="168"/>
        <item m="1" x="854"/>
        <item x="242"/>
        <item x="36"/>
        <item x="608"/>
        <item x="269"/>
        <item m="1" x="716"/>
        <item m="1" x="975"/>
        <item x="97"/>
        <item m="1" x="983"/>
        <item x="61"/>
        <item x="607"/>
        <item m="1" x="738"/>
        <item m="1" x="708"/>
        <item x="377"/>
        <item x="364"/>
        <item x="181"/>
        <item x="279"/>
        <item x="209"/>
        <item x="409"/>
        <item m="1" x="974"/>
        <item x="487"/>
        <item x="444"/>
        <item x="79"/>
        <item x="30"/>
        <item m="1" x="761"/>
        <item m="1" x="733"/>
        <item x="555"/>
        <item x="248"/>
        <item x="445"/>
        <item m="1" x="961"/>
        <item x="24"/>
        <item x="402"/>
        <item x="292"/>
        <item x="551"/>
        <item m="1" x="756"/>
        <item x="530"/>
        <item x="621"/>
        <item x="110"/>
        <item m="1" x="867"/>
        <item m="1" x="869"/>
        <item m="1" x="752"/>
        <item m="1" x="848"/>
        <item m="1" x="679"/>
        <item x="441"/>
        <item x="163"/>
        <item x="486"/>
        <item m="1" x="909"/>
        <item x="582"/>
        <item x="633"/>
        <item x="581"/>
        <item x="571"/>
        <item x="202"/>
        <item m="1" x="831"/>
        <item x="469"/>
        <item x="239"/>
        <item x="39"/>
        <item m="1" x="736"/>
        <item x="609"/>
        <item x="448"/>
        <item m="1" x="710"/>
        <item x="329"/>
        <item x="135"/>
        <item m="1" x="684"/>
        <item m="1" x="902"/>
        <item x="81"/>
        <item x="651"/>
        <item m="1" x="825"/>
        <item m="1" x="723"/>
        <item m="1" x="755"/>
        <item x="319"/>
        <item m="1" x="868"/>
        <item m="1" x="784"/>
        <item x="579"/>
        <item x="258"/>
        <item x="176"/>
        <item x="174"/>
        <item m="1" x="750"/>
        <item x="148"/>
        <item x="208"/>
        <item x="638"/>
        <item x="550"/>
        <item x="246"/>
        <item x="198"/>
        <item m="1" x="724"/>
        <item x="261"/>
        <item x="517"/>
        <item x="251"/>
        <item m="1" x="922"/>
        <item x="300"/>
        <item x="339"/>
        <item x="252"/>
        <item m="1" x="762"/>
        <item x="255"/>
        <item m="1" x="800"/>
        <item m="1" x="807"/>
        <item m="1" x="853"/>
        <item x="213"/>
        <item m="1" x="943"/>
        <item x="663"/>
        <item x="126"/>
        <item m="1" x="840"/>
        <item x="117"/>
        <item x="331"/>
        <item x="613"/>
        <item x="618"/>
        <item m="1" x="846"/>
        <item x="111"/>
        <item x="644"/>
        <item x="130"/>
        <item x="114"/>
        <item x="298"/>
        <item x="66"/>
        <item x="107"/>
        <item x="243"/>
        <item x="335"/>
        <item x="150"/>
        <item x="337"/>
        <item x="250"/>
        <item x="334"/>
        <item m="1" x="927"/>
        <item x="474"/>
        <item m="1" x="768"/>
        <item m="1" x="954"/>
        <item x="493"/>
        <item m="1" x="798"/>
        <item x="418"/>
        <item x="38"/>
        <item x="131"/>
        <item x="565"/>
        <item m="1" x="865"/>
        <item x="26"/>
        <item x="183"/>
        <item x="67"/>
        <item x="192"/>
        <item x="151"/>
        <item x="315"/>
        <item x="634"/>
        <item x="77"/>
        <item x="160"/>
        <item m="1" x="955"/>
        <item m="1" x="734"/>
        <item x="514"/>
        <item x="639"/>
        <item x="558"/>
        <item x="324"/>
        <item m="1" x="968"/>
        <item x="489"/>
        <item m="1" x="935"/>
        <item x="383"/>
        <item x="510"/>
        <item x="535"/>
        <item x="182"/>
        <item x="411"/>
        <item x="462"/>
        <item x="249"/>
        <item m="1" x="701"/>
        <item x="157"/>
        <item x="333"/>
        <item m="1" x="692"/>
        <item m="1" x="767"/>
        <item m="1" x="965"/>
        <item m="1" x="875"/>
        <item x="54"/>
        <item m="1" x="792"/>
        <item m="1" x="938"/>
        <item x="129"/>
        <item x="527"/>
        <item x="132"/>
        <item x="62"/>
        <item x="23"/>
        <item x="266"/>
        <item x="156"/>
        <item m="1" x="952"/>
        <item x="342"/>
        <item x="430"/>
        <item m="1" x="941"/>
        <item m="1" x="972"/>
        <item x="398"/>
        <item x="359"/>
        <item x="318"/>
        <item x="64"/>
        <item x="421"/>
        <item x="655"/>
        <item x="477"/>
        <item m="1" x="703"/>
        <item m="1" x="778"/>
        <item x="647"/>
        <item m="1" x="930"/>
        <item x="219"/>
        <item x="525"/>
        <item m="1" x="936"/>
        <item x="222"/>
        <item x="351"/>
        <item x="6"/>
        <item m="1" x="777"/>
        <item x="499"/>
        <item x="468"/>
        <item x="559"/>
        <item x="13"/>
        <item x="336"/>
        <item x="610"/>
        <item x="343"/>
        <item x="139"/>
        <item x="106"/>
        <item x="232"/>
        <item m="1" x="748"/>
        <item m="1" x="885"/>
        <item x="177"/>
        <item x="15"/>
        <item m="1" x="811"/>
        <item x="9"/>
        <item x="221"/>
        <item x="42"/>
        <item x="323"/>
        <item x="370"/>
        <item x="385"/>
        <item x="506"/>
        <item x="395"/>
        <item x="172"/>
        <item x="53"/>
        <item m="1" x="892"/>
        <item x="465"/>
        <item x="11"/>
        <item x="516"/>
        <item x="533"/>
        <item x="538"/>
        <item m="1" x="921"/>
        <item x="291"/>
        <item x="200"/>
        <item x="405"/>
        <item m="1" x="977"/>
        <item x="71"/>
        <item m="1" x="815"/>
        <item x="277"/>
        <item x="103"/>
        <item x="388"/>
        <item m="1" x="693"/>
        <item m="1" x="987"/>
        <item x="34"/>
        <item x="309"/>
        <item x="92"/>
        <item m="1" x="839"/>
        <item x="431"/>
        <item x="95"/>
        <item x="288"/>
        <item x="2"/>
        <item m="1" x="989"/>
        <item x="186"/>
        <item x="503"/>
        <item x="210"/>
        <item x="660"/>
        <item x="218"/>
        <item x="220"/>
        <item x="327"/>
        <item x="564"/>
        <item x="167"/>
        <item x="278"/>
        <item x="166"/>
        <item x="399"/>
        <item m="1" x="931"/>
        <item x="569"/>
        <item m="1" x="705"/>
        <item m="1" x="743"/>
        <item x="306"/>
        <item x="283"/>
        <item x="384"/>
        <item x="373"/>
        <item m="1" x="957"/>
        <item m="1" x="951"/>
        <item m="1" x="864"/>
        <item m="1" x="981"/>
        <item m="1" x="678"/>
        <item x="305"/>
        <item m="1" x="905"/>
        <item m="1" x="857"/>
        <item x="253"/>
        <item x="124"/>
        <item x="443"/>
        <item m="1" x="917"/>
        <item m="1" x="842"/>
        <item x="439"/>
        <item x="526"/>
        <item x="254"/>
        <item m="1" x="769"/>
        <item m="1" x="852"/>
        <item m="1" x="993"/>
        <item x="354"/>
        <item m="1" x="697"/>
        <item m="1" x="809"/>
        <item x="612"/>
        <item x="84"/>
        <item x="234"/>
        <item x="350"/>
        <item x="575"/>
        <item x="21"/>
        <item x="116"/>
        <item x="652"/>
        <item x="466"/>
        <item m="1" x="937"/>
        <item x="433"/>
        <item x="560"/>
        <item x="216"/>
        <item x="420"/>
        <item m="1" x="698"/>
        <item m="1" x="960"/>
        <item x="159"/>
        <item x="600"/>
        <item x="20"/>
        <item x="513"/>
        <item m="1" x="744"/>
        <item x="284"/>
        <item x="32"/>
        <item x="35"/>
        <item x="170"/>
        <item x="74"/>
        <item x="404"/>
        <item x="83"/>
        <item x="371"/>
        <item m="1" x="731"/>
        <item m="1" x="901"/>
        <item x="557"/>
        <item m="1" x="770"/>
        <item x="627"/>
        <item x="244"/>
        <item m="1" x="844"/>
        <item x="632"/>
        <item x="165"/>
        <item m="1" x="720"/>
        <item m="1" x="760"/>
        <item x="650"/>
        <item x="86"/>
        <item m="1" x="877"/>
        <item x="591"/>
        <item x="87"/>
        <item x="203"/>
        <item x="659"/>
        <item x="238"/>
        <item x="665"/>
        <item m="1" x="959"/>
        <item m="1" x="687"/>
        <item x="649"/>
        <item m="1" x="988"/>
        <item x="8"/>
        <item x="326"/>
        <item m="1" x="890"/>
        <item x="55"/>
        <item x="594"/>
        <item x="195"/>
        <item x="452"/>
        <item x="604"/>
        <item x="155"/>
        <item x="605"/>
        <item x="453"/>
        <item x="268"/>
        <item x="290"/>
        <item x="416"/>
        <item x="63"/>
        <item x="589"/>
        <item x="539"/>
        <item m="1" x="765"/>
        <item x="392"/>
        <item x="241"/>
        <item m="1" x="746"/>
        <item m="1" x="856"/>
        <item x="602"/>
        <item m="1" x="739"/>
        <item m="1" x="887"/>
        <item m="1" x="962"/>
        <item m="1" x="953"/>
        <item x="540"/>
        <item m="1" x="772"/>
        <item x="48"/>
        <item m="1" x="897"/>
        <item x="240"/>
        <item x="265"/>
        <item x="483"/>
        <item m="1" x="884"/>
        <item x="523"/>
        <item m="1" x="971"/>
        <item x="37"/>
        <item m="1" x="717"/>
        <item x="471"/>
        <item x="179"/>
        <item x="643"/>
        <item x="407"/>
        <item m="1" x="776"/>
        <item x="289"/>
        <item x="562"/>
        <item x="100"/>
        <item x="472"/>
        <item m="1" x="728"/>
        <item m="1" x="694"/>
        <item x="491"/>
        <item m="1" x="732"/>
        <item x="295"/>
        <item x="70"/>
        <item x="65"/>
        <item x="357"/>
        <item m="1" x="870"/>
        <item m="1" x="675"/>
        <item m="1" x="946"/>
        <item x="518"/>
        <item m="1" x="828"/>
        <item x="427"/>
        <item x="227"/>
        <item x="58"/>
        <item x="508"/>
        <item x="215"/>
        <item x="201"/>
        <item m="1" x="829"/>
        <item x="310"/>
        <item x="68"/>
        <item x="28"/>
        <item x="140"/>
        <item x="387"/>
        <item m="1" x="745"/>
        <item x="640"/>
        <item x="372"/>
        <item x="152"/>
        <item x="57"/>
        <item x="587"/>
        <item x="237"/>
        <item x="599"/>
        <item x="601"/>
        <item x="212"/>
        <item x="316"/>
        <item m="1" x="837"/>
        <item x="127"/>
        <item m="1" x="790"/>
        <item x="313"/>
        <item m="1" x="836"/>
        <item m="1" x="674"/>
        <item x="631"/>
        <item m="1" x="771"/>
        <item x="363"/>
        <item x="345"/>
        <item x="368"/>
        <item x="485"/>
        <item x="173"/>
        <item x="456"/>
        <item x="504"/>
        <item x="17"/>
        <item x="624"/>
        <item x="620"/>
        <item m="1" x="849"/>
        <item m="1" x="919"/>
        <item m="1" x="985"/>
        <item m="1" x="791"/>
        <item m="1" x="718"/>
        <item x="478"/>
        <item x="391"/>
        <item x="184"/>
        <item x="543"/>
        <item x="413"/>
        <item x="656"/>
        <item x="586"/>
        <item m="1" x="895"/>
        <item m="1" x="818"/>
        <item m="1" x="863"/>
        <item x="29"/>
        <item x="461"/>
        <item m="1" x="915"/>
        <item x="40"/>
        <item x="75"/>
        <item m="1" x="979"/>
        <item x="528"/>
        <item m="1" x="924"/>
        <item x="346"/>
        <item x="191"/>
        <item m="1" x="894"/>
        <item m="1" x="754"/>
        <item m="1" x="899"/>
        <item x="542"/>
        <item x="45"/>
        <item x="16"/>
        <item m="1" x="912"/>
        <item x="119"/>
        <item x="648"/>
        <item x="498"/>
        <item x="458"/>
        <item x="410"/>
        <item m="1" x="820"/>
        <item m="1" x="925"/>
        <item x="434"/>
        <item m="1" x="781"/>
        <item m="1" x="682"/>
        <item x="90"/>
        <item x="348"/>
        <item x="484"/>
        <item x="275"/>
        <item x="267"/>
        <item x="403"/>
        <item x="223"/>
        <item x="566"/>
        <item x="436"/>
        <item m="1" x="982"/>
        <item x="185"/>
        <item x="463"/>
        <item x="260"/>
        <item x="47"/>
        <item x="446"/>
        <item x="262"/>
        <item x="44"/>
        <item m="1" x="898"/>
        <item x="577"/>
        <item x="635"/>
        <item x="549"/>
        <item m="1" x="967"/>
        <item m="1" x="963"/>
        <item x="235"/>
        <item x="276"/>
        <item m="1" x="966"/>
        <item m="1" x="713"/>
        <item x="303"/>
        <item x="69"/>
        <item x="380"/>
        <item m="1" x="699"/>
        <item m="1" x="725"/>
        <item x="580"/>
        <item x="322"/>
        <item m="1" x="916"/>
        <item m="1" x="928"/>
        <item m="1" x="878"/>
        <item x="91"/>
        <item x="378"/>
        <item m="1" x="808"/>
        <item m="1" x="816"/>
        <item m="1" x="911"/>
        <item x="214"/>
        <item x="164"/>
        <item x="274"/>
        <item x="320"/>
        <item x="296"/>
        <item m="1" x="753"/>
        <item x="666"/>
        <item x="561"/>
        <item x="653"/>
        <item m="1" x="737"/>
        <item m="1" x="782"/>
        <item x="133"/>
        <item m="1" x="860"/>
        <item m="1" x="779"/>
        <item m="1" x="700"/>
        <item m="1" x="677"/>
        <item m="1" x="834"/>
        <item m="1" x="881"/>
        <item m="1" x="964"/>
        <item m="1" x="933"/>
        <item m="1" x="794"/>
        <item m="1" x="668"/>
        <item m="1" x="812"/>
        <item m="1" x="689"/>
        <item m="1" x="688"/>
        <item m="1" x="757"/>
        <item m="1" x="806"/>
        <item m="1" x="741"/>
        <item m="1" x="706"/>
        <item m="1" x="683"/>
        <item m="1" x="910"/>
        <item m="1" x="970"/>
        <item m="1" x="821"/>
        <item m="1" x="929"/>
        <item m="1" x="788"/>
        <item m="1" x="843"/>
        <item m="1" x="686"/>
        <item m="1" x="847"/>
        <item x="658"/>
        <item x="51"/>
        <item x="101"/>
        <item x="78"/>
        <item x="121"/>
        <item x="82"/>
        <item x="46"/>
        <item x="194"/>
        <item x="281"/>
        <item x="408"/>
        <item x="419"/>
        <item x="154"/>
        <item x="585"/>
        <item x="588"/>
        <item x="642"/>
        <item x="573"/>
        <item x="563"/>
        <item x="299"/>
        <item x="158"/>
        <item x="256"/>
        <item x="204"/>
        <item x="180"/>
        <item m="1" x="950"/>
        <item m="1" x="805"/>
        <item x="515"/>
        <item x="352"/>
        <item x="432"/>
        <item x="435"/>
        <item x="475"/>
        <item m="1" x="740"/>
        <item m="1" x="832"/>
        <item m="1" x="730"/>
        <item m="1" x="882"/>
        <item m="1" x="845"/>
        <item m="1" x="670"/>
        <item m="1" x="735"/>
        <item m="1" x="980"/>
        <item m="1" x="859"/>
        <item m="1" x="780"/>
        <item m="1" x="802"/>
        <item m="1" x="871"/>
        <item m="1" x="667"/>
        <item m="1" x="680"/>
        <item m="1" x="918"/>
        <item m="1" x="947"/>
        <item m="1" x="876"/>
        <item m="1" x="978"/>
        <item m="1" x="833"/>
        <item x="572"/>
        <item m="1" x="804"/>
        <item m="1" x="690"/>
        <item m="1" x="939"/>
        <item m="1" x="685"/>
        <item m="1" x="888"/>
        <item m="1" x="681"/>
        <item m="1" x="714"/>
        <item m="1" x="795"/>
        <item m="1" x="722"/>
        <item x="414"/>
        <item m="1" x="676"/>
        <item x="362"/>
        <item x="636"/>
        <item m="1" x="920"/>
        <item x="548"/>
        <item x="3"/>
        <item x="88"/>
        <item x="93"/>
        <item x="118"/>
        <item x="122"/>
        <item x="123"/>
        <item x="52"/>
        <item x="280"/>
        <item x="358"/>
        <item x="497"/>
        <item m="1" x="906"/>
        <item x="512"/>
        <item x="545"/>
        <item x="14"/>
        <item x="574"/>
        <item x="629"/>
        <item x="570"/>
        <item x="5"/>
        <item x="162"/>
        <item x="178"/>
        <item x="193"/>
        <item m="1" x="879"/>
        <item x="521"/>
        <item x="374"/>
        <item x="412"/>
        <item m="1" x="702"/>
        <item x="282"/>
        <item x="473"/>
        <item x="500"/>
        <item x="361"/>
        <item x="41"/>
        <item x="112"/>
        <item x="138"/>
        <item x="108"/>
        <item x="171"/>
        <item x="175"/>
        <item x="147"/>
        <item x="360"/>
        <item x="479"/>
        <item x="196"/>
        <item x="259"/>
        <item x="590"/>
        <item x="622"/>
        <item x="611"/>
        <item x="50"/>
        <item x="49"/>
        <item x="153"/>
        <item x="264"/>
        <item x="495"/>
        <item x="365"/>
        <item x="367"/>
        <item x="386"/>
        <item x="422"/>
        <item x="454"/>
        <item x="534"/>
        <item x="480"/>
        <item x="393"/>
        <item x="553"/>
        <item x="31"/>
        <item x="120"/>
        <item x="102"/>
        <item x="105"/>
        <item m="1" x="759"/>
        <item x="522"/>
        <item x="224"/>
        <item m="1" x="889"/>
        <item x="161"/>
        <item x="520"/>
        <item x="381"/>
        <item x="470"/>
        <item x="169"/>
        <item x="567"/>
        <item m="1" x="851"/>
        <item x="628"/>
        <item x="576"/>
        <item x="645"/>
        <item x="188"/>
        <item x="206"/>
        <item x="144"/>
        <item x="314"/>
        <item x="488"/>
        <item x="492"/>
        <item x="537"/>
        <item x="544"/>
        <item x="245"/>
        <item x="379"/>
        <item x="382"/>
        <item x="424"/>
        <item x="442"/>
        <item x="332"/>
        <item x="603"/>
        <item x="396"/>
        <item x="502"/>
        <item x="501"/>
        <item m="1" x="810"/>
        <item m="1" x="862"/>
        <item m="1" x="726"/>
        <item m="1" x="949"/>
        <item m="1" x="900"/>
        <item m="1" x="861"/>
        <item m="1" x="932"/>
        <item m="1" x="873"/>
        <item m="1" x="913"/>
        <item m="1" x="973"/>
        <item m="1" x="729"/>
        <item m="1" x="814"/>
        <item m="1" x="773"/>
        <item m="1" x="866"/>
        <item m="1" x="775"/>
        <item m="1" x="956"/>
        <item x="617"/>
        <item m="1" x="715"/>
        <item m="1" x="751"/>
        <item m="1" x="986"/>
        <item m="1" x="783"/>
        <item m="1" x="719"/>
        <item m="1" x="923"/>
        <item m="1" x="858"/>
        <item m="1" x="886"/>
        <item m="1" x="789"/>
        <item m="1" x="883"/>
        <item m="1" x="813"/>
        <item m="1" x="830"/>
        <item x="482"/>
        <item m="1" x="721"/>
        <item x="294"/>
        <item x="507"/>
        <item x="464"/>
        <item x="10"/>
        <item x="25"/>
        <item x="22"/>
        <item x="98"/>
        <item x="142"/>
        <item x="128"/>
        <item x="143"/>
        <item x="109"/>
        <item x="225"/>
        <item x="286"/>
        <item x="356"/>
        <item x="437"/>
        <item x="481"/>
        <item x="285"/>
        <item m="1" x="793"/>
        <item x="401"/>
        <item x="308"/>
        <item x="457"/>
        <item x="287"/>
        <item x="438"/>
        <item x="476"/>
        <item m="1" x="835"/>
        <item x="661"/>
        <item x="228"/>
        <item x="217"/>
        <item m="1" x="758"/>
        <item x="546"/>
        <item x="344"/>
        <item x="349"/>
        <item x="415"/>
        <item m="1" x="976"/>
        <item x="302"/>
        <item x="595"/>
        <item x="207"/>
        <item x="451"/>
        <item x="115"/>
        <item x="578"/>
        <item x="583"/>
        <item x="606"/>
        <item x="626"/>
        <item x="646"/>
        <item x="376"/>
        <item x="272"/>
        <item x="532"/>
        <item x="60"/>
        <item x="190"/>
        <item x="230"/>
        <item m="1" x="763"/>
        <item x="330"/>
        <item x="338"/>
        <item x="39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399">
    <i>
      <x/>
    </i>
    <i>
      <x v="318"/>
    </i>
    <i>
      <x v="408"/>
    </i>
    <i>
      <x v="860"/>
    </i>
    <i>
      <x v="770"/>
    </i>
    <i>
      <x v="582"/>
    </i>
    <i>
      <x v="988"/>
    </i>
    <i>
      <x v="892"/>
    </i>
    <i>
      <x v="627"/>
    </i>
    <i>
      <x v="688"/>
    </i>
    <i>
      <x v="129"/>
    </i>
    <i>
      <x v="594"/>
    </i>
    <i>
      <x v="886"/>
    </i>
    <i>
      <x v="163"/>
    </i>
    <i>
      <x v="951"/>
    </i>
    <i>
      <x v="649"/>
    </i>
    <i>
      <x v="773"/>
    </i>
    <i>
      <x v="763"/>
    </i>
    <i>
      <x v="175"/>
    </i>
    <i>
      <x v="829"/>
    </i>
    <i>
      <x v="263"/>
    </i>
    <i>
      <x v="185"/>
    </i>
    <i>
      <x v="861"/>
    </i>
    <i>
      <x v="894"/>
    </i>
    <i>
      <x v="335"/>
    </i>
    <i>
      <x v="772"/>
    </i>
    <i>
      <x v="86"/>
    </i>
    <i>
      <x v="230"/>
    </i>
    <i>
      <x v="834"/>
    </i>
    <i>
      <x v="637"/>
    </i>
    <i>
      <x v="989"/>
    </i>
    <i>
      <x v="260"/>
    </i>
    <i>
      <x v="324"/>
    </i>
    <i>
      <x v="833"/>
    </i>
    <i>
      <x v="195"/>
    </i>
    <i>
      <x v="209"/>
    </i>
    <i>
      <x v="110"/>
    </i>
    <i>
      <x v="946"/>
    </i>
    <i>
      <x v="135"/>
    </i>
    <i>
      <x v="48"/>
    </i>
    <i>
      <x v="438"/>
    </i>
    <i>
      <x v="493"/>
    </i>
    <i>
      <x v="414"/>
    </i>
    <i>
      <x v="714"/>
    </i>
    <i>
      <x v="374"/>
    </i>
    <i>
      <x v="120"/>
    </i>
    <i>
      <x v="502"/>
    </i>
    <i>
      <x v="533"/>
    </i>
    <i>
      <x v="692"/>
    </i>
    <i>
      <x v="862"/>
    </i>
    <i>
      <x v="498"/>
    </i>
    <i>
      <x v="179"/>
    </i>
    <i>
      <x v="270"/>
    </i>
    <i>
      <x v="409"/>
    </i>
    <i>
      <x v="144"/>
    </i>
    <i>
      <x v="301"/>
    </i>
    <i>
      <x v="682"/>
    </i>
    <i>
      <x v="398"/>
    </i>
    <i>
      <x v="893"/>
    </i>
    <i>
      <x v="66"/>
    </i>
    <i>
      <x v="499"/>
    </i>
    <i>
      <x v="461"/>
    </i>
    <i>
      <x v="950"/>
    </i>
    <i>
      <x v="581"/>
    </i>
    <i>
      <x v="264"/>
    </i>
    <i>
      <x v="967"/>
    </i>
    <i>
      <x v="67"/>
    </i>
    <i>
      <x v="491"/>
    </i>
    <i>
      <x v="610"/>
    </i>
    <i>
      <x v="856"/>
    </i>
    <i>
      <x v="855"/>
    </i>
    <i>
      <x v="520"/>
    </i>
    <i>
      <x v="299"/>
    </i>
    <i>
      <x v="836"/>
    </i>
    <i>
      <x v="217"/>
    </i>
    <i>
      <x v="977"/>
    </i>
    <i>
      <x v="678"/>
    </i>
    <i>
      <x v="320"/>
    </i>
    <i>
      <x v="439"/>
    </i>
    <i>
      <x v="509"/>
    </i>
    <i>
      <x v="240"/>
    </i>
    <i>
      <x v="540"/>
    </i>
    <i>
      <x v="835"/>
    </i>
    <i>
      <x v="174"/>
    </i>
    <i>
      <x v="261"/>
    </i>
    <i>
      <x v="430"/>
    </i>
    <i>
      <x v="111"/>
    </i>
    <i>
      <x v="771"/>
    </i>
    <i>
      <x v="314"/>
    </i>
    <i>
      <x v="45"/>
    </i>
    <i>
      <x v="303"/>
    </i>
    <i>
      <x v="568"/>
    </i>
    <i>
      <x v="29"/>
    </i>
    <i>
      <x v="468"/>
    </i>
    <i>
      <x v="147"/>
    </i>
    <i>
      <x v="800"/>
    </i>
    <i>
      <x v="675"/>
    </i>
    <i>
      <x v="259"/>
    </i>
    <i>
      <x v="421"/>
    </i>
    <i>
      <x v="908"/>
    </i>
    <i>
      <x v="600"/>
    </i>
    <i>
      <x v="171"/>
    </i>
    <i>
      <x v="282"/>
    </i>
    <i>
      <x v="696"/>
    </i>
    <i>
      <x v="266"/>
    </i>
    <i>
      <x v="580"/>
    </i>
    <i>
      <x v="272"/>
    </i>
    <i>
      <x v="90"/>
    </i>
    <i>
      <x v="119"/>
    </i>
    <i>
      <x v="863"/>
    </i>
    <i>
      <x v="768"/>
    </i>
    <i>
      <x v="385"/>
    </i>
    <i>
      <x v="77"/>
    </i>
    <i>
      <x v="81"/>
    </i>
    <i>
      <x v="401"/>
    </i>
    <i>
      <x v="96"/>
    </i>
    <i>
      <x v="399"/>
    </i>
    <i>
      <x v="716"/>
    </i>
    <i>
      <x v="695"/>
    </i>
    <i>
      <x v="900"/>
    </i>
    <i>
      <x v="486"/>
    </i>
    <i>
      <x v="960"/>
    </i>
    <i>
      <x v="219"/>
    </i>
    <i>
      <x v="131"/>
    </i>
    <i>
      <x v="593"/>
    </i>
    <i>
      <x v="329"/>
    </i>
    <i>
      <x v="953"/>
    </i>
    <i>
      <x v="983"/>
    </i>
    <i>
      <x v="599"/>
    </i>
    <i>
      <x v="539"/>
    </i>
    <i>
      <x v="383"/>
    </i>
    <i>
      <x v="6"/>
    </i>
    <i>
      <x v="664"/>
    </i>
    <i>
      <x v="8"/>
    </i>
    <i>
      <x v="832"/>
    </i>
    <i>
      <x v="213"/>
    </i>
    <i>
      <x v="64"/>
    </i>
    <i>
      <x v="113"/>
    </i>
    <i>
      <x v="722"/>
    </i>
    <i>
      <x v="402"/>
    </i>
    <i>
      <x v="701"/>
    </i>
    <i>
      <x v="46"/>
    </i>
    <i>
      <x v="43"/>
    </i>
    <i>
      <x v="233"/>
    </i>
    <i>
      <x v="52"/>
    </i>
    <i>
      <x v="236"/>
    </i>
    <i>
      <x v="962"/>
    </i>
    <i>
      <x v="95"/>
    </i>
    <i>
      <x v="274"/>
    </i>
    <i>
      <x v="961"/>
    </i>
    <i>
      <x v="890"/>
    </i>
    <i>
      <x v="859"/>
    </i>
    <i>
      <x v="780"/>
    </i>
    <i>
      <x v="721"/>
    </i>
    <i>
      <x v="450"/>
    </i>
    <i>
      <x v="28"/>
    </i>
    <i>
      <x v="16"/>
    </i>
    <i>
      <x v="255"/>
    </i>
    <i>
      <x v="831"/>
    </i>
    <i>
      <x v="440"/>
    </i>
    <i>
      <x v="449"/>
    </i>
    <i>
      <x v="705"/>
    </i>
    <i>
      <x v="690"/>
    </i>
    <i>
      <x v="573"/>
    </i>
    <i>
      <x v="65"/>
    </i>
    <i>
      <x v="838"/>
    </i>
    <i>
      <x v="189"/>
    </i>
    <i>
      <x v="289"/>
    </i>
    <i>
      <x v="555"/>
    </i>
    <i>
      <x v="767"/>
    </i>
    <i>
      <x v="646"/>
    </i>
    <i>
      <x v="887"/>
    </i>
    <i>
      <x v="403"/>
    </i>
    <i>
      <x v="330"/>
    </i>
    <i>
      <x v="407"/>
    </i>
    <i>
      <x v="338"/>
    </i>
    <i>
      <x v="116"/>
    </i>
    <i>
      <x v="352"/>
    </i>
    <i>
      <x v="125"/>
    </i>
    <i>
      <x v="674"/>
    </i>
    <i>
      <x v="410"/>
    </i>
    <i>
      <x v="704"/>
    </i>
    <i>
      <x v="413"/>
    </i>
    <i>
      <x v="777"/>
    </i>
    <i>
      <x v="7"/>
    </i>
    <i>
      <x v="866"/>
    </i>
    <i>
      <x v="206"/>
    </i>
    <i>
      <x v="896"/>
    </i>
    <i>
      <x v="425"/>
    </i>
    <i>
      <x v="84"/>
    </i>
    <i>
      <x v="321"/>
    </i>
    <i>
      <x v="658"/>
    </i>
    <i>
      <x v="434"/>
    </i>
    <i>
      <x v="679"/>
    </i>
    <i>
      <x v="435"/>
    </i>
    <i>
      <x v="208"/>
    </i>
    <i>
      <x v="271"/>
    </i>
    <i>
      <x v="717"/>
    </i>
    <i>
      <x v="357"/>
    </i>
    <i>
      <x v="296"/>
    </i>
    <i>
      <x v="365"/>
    </i>
    <i>
      <x v="813"/>
    </i>
    <i>
      <x v="444"/>
    </i>
    <i>
      <x v="229"/>
    </i>
    <i>
      <x v="368"/>
    </i>
    <i>
      <x v="870"/>
    </i>
    <i>
      <x v="372"/>
    </i>
    <i>
      <x v="302"/>
    </i>
    <i>
      <x v="452"/>
    </i>
    <i>
      <x v="105"/>
    </i>
    <i>
      <x v="458"/>
    </i>
    <i>
      <x v="941"/>
    </i>
    <i>
      <x v="138"/>
    </i>
    <i>
      <x v="356"/>
    </i>
    <i>
      <x v="467"/>
    </i>
    <i>
      <x v="651"/>
    </i>
    <i>
      <x v="243"/>
    </i>
    <i>
      <x v="21"/>
    </i>
    <i>
      <x v="472"/>
    </i>
    <i>
      <x v="677"/>
    </i>
    <i>
      <x v="475"/>
    </i>
    <i>
      <x v="161"/>
    </i>
    <i>
      <x v="478"/>
    </i>
    <i>
      <x v="691"/>
    </i>
    <i>
      <x v="479"/>
    </i>
    <i>
      <x v="699"/>
    </i>
    <i>
      <x v="34"/>
    </i>
    <i>
      <x v="212"/>
    </i>
    <i>
      <x v="993"/>
    </i>
    <i>
      <x v="27"/>
    </i>
    <i>
      <x v="485"/>
    </i>
    <i>
      <x v="769"/>
    </i>
    <i>
      <x v="207"/>
    </i>
    <i>
      <x v="63"/>
    </i>
    <i>
      <x v="139"/>
    </i>
    <i>
      <x v="779"/>
    </i>
    <i>
      <x v="492"/>
    </i>
    <i>
      <x v="830"/>
    </i>
    <i>
      <x v="142"/>
    </i>
    <i>
      <x v="234"/>
    </i>
    <i>
      <x v="494"/>
    </i>
    <i>
      <x v="864"/>
    </i>
    <i>
      <x v="359"/>
    </i>
    <i>
      <x v="868"/>
    </i>
    <i>
      <x v="146"/>
    </i>
    <i>
      <x v="872"/>
    </i>
    <i>
      <x v="501"/>
    </i>
    <i>
      <x v="363"/>
    </i>
    <i>
      <x v="244"/>
    </i>
    <i>
      <x v="83"/>
    </i>
    <i>
      <x v="508"/>
    </i>
    <i>
      <x v="898"/>
    </i>
    <i>
      <x v="275"/>
    </i>
    <i>
      <x v="360"/>
    </i>
    <i>
      <x v="984"/>
    </i>
    <i>
      <x v="926"/>
    </i>
    <i>
      <x v="322"/>
    </i>
    <i>
      <x v="400"/>
    </i>
    <i>
      <x v="518"/>
    </i>
    <i>
      <x v="304"/>
    </i>
    <i>
      <x v="148"/>
    </i>
    <i>
      <x v="641"/>
    </i>
    <i>
      <x v="526"/>
    </i>
    <i>
      <x v="156"/>
    </i>
    <i>
      <x v="529"/>
    </i>
    <i>
      <x v="653"/>
    </i>
    <i>
      <x v="532"/>
    </i>
    <i>
      <x v="663"/>
    </i>
    <i>
      <x v="150"/>
    </i>
    <i>
      <x v="669"/>
    </i>
    <i>
      <x v="534"/>
    </i>
    <i>
      <x v="247"/>
    </i>
    <i>
      <x v="535"/>
    </i>
    <i>
      <x v="159"/>
    </i>
    <i>
      <x v="537"/>
    </i>
    <i>
      <x v="680"/>
    </i>
    <i>
      <x v="538"/>
    </i>
    <i>
      <x v="683"/>
    </i>
    <i>
      <x v="118"/>
    </i>
    <i>
      <x v="381"/>
    </i>
    <i>
      <x v="108"/>
    </i>
    <i>
      <x v="332"/>
    </i>
    <i>
      <x v="541"/>
    </i>
    <i>
      <x v="251"/>
    </i>
    <i>
      <x v="543"/>
    </i>
    <i>
      <x v="334"/>
    </i>
    <i>
      <x v="544"/>
    </i>
    <i>
      <x v="382"/>
    </i>
    <i>
      <x v="550"/>
    </i>
    <i>
      <x v="290"/>
    </i>
    <i>
      <x v="386"/>
    </i>
    <i>
      <x v="265"/>
    </i>
    <i>
      <x v="54"/>
    </i>
    <i>
      <x v="765"/>
    </i>
    <i>
      <x v="764"/>
    </i>
    <i>
      <x v="559"/>
    </i>
    <i>
      <x v="766"/>
    </i>
    <i>
      <x v="561"/>
    </i>
    <i>
      <x v="293"/>
    </i>
    <i>
      <x v="563"/>
    </i>
    <i>
      <x v="56"/>
    </i>
    <i>
      <x v="567"/>
    </i>
    <i>
      <x v="60"/>
    </i>
    <i>
      <x v="982"/>
    </i>
    <i>
      <x v="776"/>
    </i>
    <i>
      <x v="200"/>
    </i>
    <i>
      <x v="778"/>
    </i>
    <i>
      <x v="387"/>
    </i>
    <i>
      <x v="268"/>
    </i>
    <i>
      <x v="258"/>
    </i>
    <i>
      <x v="810"/>
    </i>
    <i>
      <x v="839"/>
    </i>
    <i>
      <x v="336"/>
    </i>
    <i>
      <x v="842"/>
    </i>
    <i>
      <x v="393"/>
    </i>
    <i>
      <x v="844"/>
    </i>
    <i>
      <x v="172"/>
    </i>
    <i>
      <x v="178"/>
    </i>
    <i>
      <x v="222"/>
    </i>
    <i>
      <x v="364"/>
    </i>
    <i>
      <x v="394"/>
    </i>
    <i>
      <x v="89"/>
    </i>
    <i>
      <x v="840"/>
    </i>
    <i>
      <x v="972"/>
    </i>
    <i>
      <x v="843"/>
    </i>
    <i>
      <x v="973"/>
    </i>
    <i>
      <x v="13"/>
    </i>
    <i>
      <x v="199"/>
    </i>
    <i>
      <x v="857"/>
    </i>
    <i>
      <x v="858"/>
    </i>
    <i>
      <x v="98"/>
    </i>
    <i>
      <x v="981"/>
    </i>
    <i>
      <x v="184"/>
    </i>
    <i>
      <x v="235"/>
    </i>
    <i>
      <x v="343"/>
    </i>
    <i>
      <x v="327"/>
    </i>
    <i>
      <x v="865"/>
    </i>
    <i>
      <x v="596"/>
    </i>
    <i>
      <x v="867"/>
    </i>
    <i>
      <x v="109"/>
    </i>
    <i>
      <x v="869"/>
    </i>
    <i>
      <x v="246"/>
    </i>
    <i>
      <x v="871"/>
    </i>
    <i>
      <x v="602"/>
    </i>
    <i>
      <x v="115"/>
    </i>
    <i>
      <x v="606"/>
    </i>
    <i>
      <x v="889"/>
    </i>
    <i>
      <x v="609"/>
    </i>
    <i>
      <x v="891"/>
    </i>
    <i>
      <x v="154"/>
    </i>
    <i>
      <x v="187"/>
    </i>
    <i>
      <x v="611"/>
    </i>
    <i>
      <x v="895"/>
    </i>
    <i>
      <x v="615"/>
    </i>
    <i>
      <x v="897"/>
    </i>
    <i>
      <x v="618"/>
    </i>
    <i>
      <x v="899"/>
    </i>
    <i>
      <x v="902"/>
    </i>
    <i>
      <x v="901"/>
    </i>
    <i>
      <x v="903"/>
    </i>
    <i>
      <x v="906"/>
    </i>
    <i>
      <x v="904"/>
    </i>
    <i>
      <x v="963"/>
    </i>
    <i>
      <x v="907"/>
    </i>
    <i>
      <x v="196"/>
    </i>
    <i>
      <x v="909"/>
    </i>
    <i>
      <x v="311"/>
    </i>
    <i>
      <x v="939"/>
    </i>
    <i>
      <x v="626"/>
    </i>
    <i>
      <x v="942"/>
    </i>
    <i>
      <x v="218"/>
    </i>
    <i>
      <x v="102"/>
    </i>
    <i>
      <x v="628"/>
    </i>
    <i>
      <x v="952"/>
    </i>
    <i>
      <x v="629"/>
    </i>
    <i>
      <x v="306"/>
    </i>
    <i>
      <x v="328"/>
    </i>
    <i>
      <x v="639"/>
    </i>
    <i>
      <x v="620"/>
    </i>
    <i>
      <x v="964"/>
    </i>
    <i>
      <x v="621"/>
    </i>
    <i>
      <x v="971"/>
    </i>
    <i>
      <x v="622"/>
    </i>
    <i>
      <x v="625"/>
    </i>
    <i>
      <x v="976"/>
    </i>
    <i>
      <x v="151"/>
    </i>
    <i>
      <x v="980"/>
    </i>
    <i>
      <x v="39"/>
    </i>
    <i>
      <x v="19"/>
    </i>
    <i>
      <x v="583"/>
    </i>
    <i>
      <x v="569"/>
    </i>
    <i>
      <x v="986"/>
    </i>
    <i>
      <x v="511"/>
    </i>
    <i>
      <x v="515"/>
    </i>
    <i>
      <x v="482"/>
    </i>
    <i>
      <x v="1"/>
    </i>
    <i>
      <x v="994"/>
    </i>
    <i>
      <x v="483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90" tableType="queryTable" totalsRowShown="0">
  <autoFilter ref="A1:AH590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97"/>
    <tableColumn id="3" xr3:uid="{18F07A36-2C9E-4BE1-8501-06CA1389E4C9}" uniqueName="3" name="Tm" queryTableFieldId="3" dataDxfId="96"/>
    <tableColumn id="4" xr3:uid="{1C1F2A62-78EF-4D13-A712-713214C24214}" uniqueName="4" name="FantPos" queryTableFieldId="4" dataDxfId="95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09" tableType="queryTable" totalsRowShown="0">
  <autoFilter ref="A1:AH609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94"/>
    <tableColumn id="3" xr3:uid="{92779759-E704-48B3-94C8-14085B897B7A}" uniqueName="3" name="Tm" queryTableFieldId="3" dataDxfId="93"/>
    <tableColumn id="4" xr3:uid="{626B35BA-F915-4639-931E-2B81E3DA8EA0}" uniqueName="4" name="FantPos" queryTableFieldId="4" dataDxfId="92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0" tableType="queryTable" totalsRowShown="0">
  <autoFilter ref="A1:AH620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91"/>
    <tableColumn id="3" xr3:uid="{1E64F683-ADFF-47D9-91D7-747AE64035CB}" uniqueName="3" name="Tm" queryTableFieldId="3" dataDxfId="90"/>
    <tableColumn id="4" xr3:uid="{30C7A038-9F80-4F8F-80F7-833626678896}" uniqueName="4" name="FantPos" queryTableFieldId="4" dataDxfId="89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28"/>
    <tableColumn id="2" xr3:uid="{72E614CB-2388-486E-868B-47FD694E751B}" uniqueName="2" name="Player" queryTableFieldId="2" dataDxfId="127"/>
    <tableColumn id="16" xr3:uid="{33DCF832-5875-47E3-B6CB-32718DA89F7B}" uniqueName="16" name="Player Name" queryTableFieldId="16"/>
    <tableColumn id="3" xr3:uid="{C87E0496-0508-4ACA-B765-388E74D39D3A}" uniqueName="3" name="Team" queryTableFieldId="3" dataDxfId="126"/>
    <tableColumn id="4" xr3:uid="{8635CB10-044F-420C-81BE-6AE9A43900B1}" uniqueName="4" name="Age" queryTableFieldId="4" dataDxfId="125"/>
    <tableColumn id="5" xr3:uid="{0CAD01E0-C76E-468B-9EDE-99E0B87F019D}" uniqueName="5" name="Pos" queryTableFieldId="5" dataDxfId="124"/>
    <tableColumn id="6" xr3:uid="{4CE30062-E7D3-44EA-888E-666D1A51C5BD}" uniqueName="6" name="Games" queryTableFieldId="6" dataDxfId="123"/>
    <tableColumn id="7" xr3:uid="{0615EEE5-05D9-47DC-99E2-A6F74F2BFF43}" uniqueName="7" name="Games Started" queryTableFieldId="7" dataDxfId="122"/>
    <tableColumn id="17" xr3:uid="{2891BDA6-7E89-4369-B005-B254D44BE188}" uniqueName="17" name="QB Record" queryTableFieldId="18" dataDxfId="121"/>
    <tableColumn id="18" xr3:uid="{F05D8213-FDEC-4A6C-84EB-136F060DF1E6}" uniqueName="18" name="Completion" queryTableFieldId="19" dataDxfId="120"/>
    <tableColumn id="19" xr3:uid="{52F349A1-CD48-490B-9DEC-AE4DA225962B}" uniqueName="19" name="Attempts" queryTableFieldId="20" dataDxfId="119"/>
    <tableColumn id="20" xr3:uid="{138035D3-DF6C-4258-BD4F-2FBF55B6CB6C}" uniqueName="20" name="Comp %" queryTableFieldId="21" dataDxfId="118"/>
    <tableColumn id="21" xr3:uid="{B3DCE500-988A-4A2B-B3BC-A3A5E0E054C7}" uniqueName="21" name="Yds" queryTableFieldId="22" dataDxfId="117"/>
    <tableColumn id="22" xr3:uid="{1FD954DE-FA22-4C2A-A926-043CA09CC540}" uniqueName="22" name="TD" queryTableFieldId="23" dataDxfId="116"/>
    <tableColumn id="23" xr3:uid="{335E374D-48B5-4DAA-8C01-9102E2B5B444}" uniqueName="23" name="TD%" queryTableFieldId="24" dataDxfId="115"/>
    <tableColumn id="24" xr3:uid="{3A1AEB1F-12EE-4BBC-A354-175420F7EC10}" uniqueName="24" name="Int" queryTableFieldId="25" dataDxfId="114"/>
    <tableColumn id="25" xr3:uid="{195F90BE-6103-4993-A7BC-F1B156F44956}" uniqueName="25" name="Int%" queryTableFieldId="26" dataDxfId="113"/>
    <tableColumn id="26" xr3:uid="{D451D14D-2F9C-4234-8AED-7AED92C4BA4B}" uniqueName="26" name="First Down" queryTableFieldId="27" dataDxfId="112"/>
    <tableColumn id="27" xr3:uid="{D69371C0-11FB-4175-826C-3E7C4B899DA9}" uniqueName="27" name="Lng" queryTableFieldId="28" dataDxfId="111"/>
    <tableColumn id="28" xr3:uid="{52AB3CCA-6914-4497-9730-027483D58E95}" uniqueName="28" name="Yds/Att" queryTableFieldId="29" dataDxfId="110"/>
    <tableColumn id="29" xr3:uid="{86D447BC-613C-47A4-85E4-B427DFCC3B82}" uniqueName="29" name="Adj Yds/Att" queryTableFieldId="30" dataDxfId="109"/>
    <tableColumn id="30" xr3:uid="{1828C2F7-DDC9-49AF-8642-D34CD6F6266D}" uniqueName="30" name="Yds/Comp" queryTableFieldId="31" dataDxfId="108"/>
    <tableColumn id="31" xr3:uid="{77B64A7D-F110-492C-A97A-833FEE0F5FCF}" uniqueName="31" name="Yds/Game" queryTableFieldId="32" dataDxfId="107"/>
    <tableColumn id="32" xr3:uid="{A19D5630-29A0-4783-9DAA-AC23C3F00FF3}" uniqueName="32" name="QB Rating" queryTableFieldId="33" dataDxfId="106"/>
    <tableColumn id="33" xr3:uid="{A90479C3-37E2-4F63-8AA8-C8DD5D2FE45D}" uniqueName="33" name="QBR" queryTableFieldId="34" dataDxfId="105"/>
    <tableColumn id="34" xr3:uid="{A701F319-1DCB-401C-B9E3-3DFA15B5185E}" uniqueName="34" name="Sacks" queryTableFieldId="35" dataDxfId="104"/>
    <tableColumn id="35" xr3:uid="{751528FC-D625-4DA8-B168-B923BC9FC646}" uniqueName="35" name="Yds Lost to Sack" queryTableFieldId="36" dataDxfId="103"/>
    <tableColumn id="36" xr3:uid="{660E9317-8852-4DB0-AF26-7CAFF2083EFF}" uniqueName="36" name="Net Yds/Att" queryTableFieldId="37" dataDxfId="102"/>
    <tableColumn id="37" xr3:uid="{D85189D5-C7DC-4CF4-BEEC-DC31C7226292}" uniqueName="37" name="Adj. Net Yds/Att" queryTableFieldId="38" dataDxfId="101"/>
    <tableColumn id="38" xr3:uid="{A8058C2D-8D07-4696-A326-534FFE00B69B}" uniqueName="38" name="Sk%" queryTableFieldId="39" dataDxfId="100"/>
    <tableColumn id="39" xr3:uid="{1E594B30-7BCF-4DF9-87CC-66E8C7150C8B}" uniqueName="39" name="4QC" queryTableFieldId="40" dataDxfId="99"/>
    <tableColumn id="40" xr3:uid="{C3C74958-124C-414E-975F-EE134D189863}" uniqueName="40" name="GWD" queryTableFieldId="41" dataDxfId="9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20" displayName="Passing_Table20" ref="A1:AF93" tableType="queryTable" totalsRowShown="0">
  <autoFilter ref="A1:AF93" xr:uid="{107D06C7-BCDE-4489-9659-158926E41F4C}"/>
  <tableColumns count="32">
    <tableColumn id="1" xr3:uid="{95E19CA2-7A45-4170-9836-86151E1F14FE}" uniqueName="1" name="Rk" queryTableFieldId="1" dataDxfId="174"/>
    <tableColumn id="2" xr3:uid="{5A9D624D-FAB9-44C7-AB7C-1E7AF401B08D}" uniqueName="2" name="Player" queryTableFieldId="2" dataDxfId="173"/>
    <tableColumn id="16" xr3:uid="{16CE8E3D-8E20-403F-9409-A655AA646D4C}" uniqueName="16" name="Player Name" queryTableFieldId="16"/>
    <tableColumn id="3" xr3:uid="{CEB1C6AC-2D87-4432-821D-C1E9B7FA783A}" uniqueName="3" name="Team" queryTableFieldId="3" dataDxfId="172"/>
    <tableColumn id="4" xr3:uid="{9CB69393-458E-4D37-8217-E70D4393553C}" uniqueName="4" name="Age" queryTableFieldId="4" dataDxfId="171"/>
    <tableColumn id="5" xr3:uid="{74585211-D336-4FA0-A7C6-878A1581626B}" uniqueName="5" name="Pos" queryTableFieldId="5" dataDxfId="170"/>
    <tableColumn id="6" xr3:uid="{E9773834-FDE1-4746-8D8A-4821196CF4FF}" uniqueName="6" name="Games" queryTableFieldId="6" dataDxfId="169"/>
    <tableColumn id="7" xr3:uid="{8BBD6757-3303-4AB7-9D60-92626D0785C7}" uniqueName="7" name="Games Started" queryTableFieldId="7" dataDxfId="168"/>
    <tableColumn id="17" xr3:uid="{D70E974D-75A9-406E-9220-F55F75045649}" uniqueName="17" name="QB Record" queryTableFieldId="18" dataDxfId="167"/>
    <tableColumn id="18" xr3:uid="{6740D7DC-63DA-46F7-9029-0BBF98CDEFE0}" uniqueName="18" name="Completion" queryTableFieldId="19" dataDxfId="166"/>
    <tableColumn id="19" xr3:uid="{9A8563B8-CA94-4202-B609-704A66113A2F}" uniqueName="19" name="Attempts" queryTableFieldId="20" dataDxfId="165"/>
    <tableColumn id="20" xr3:uid="{7EBD79DC-A895-4263-92F2-225BBF74329B}" uniqueName="20" name="Comp %" queryTableFieldId="21" dataDxfId="164"/>
    <tableColumn id="21" xr3:uid="{EDDE251B-41AE-4B6C-A0B0-D3CF80EC71E9}" uniqueName="21" name="Yds" queryTableFieldId="22" dataDxfId="163"/>
    <tableColumn id="22" xr3:uid="{D2C5D096-B808-41F0-9303-B674C0B7D9AF}" uniqueName="22" name="TD" queryTableFieldId="23" dataDxfId="162"/>
    <tableColumn id="23" xr3:uid="{414A209C-DE2D-4520-920A-B97C7C0CF078}" uniqueName="23" name="TD%" queryTableFieldId="24" dataDxfId="161"/>
    <tableColumn id="24" xr3:uid="{25E3F6A3-17DF-43DF-9326-423BA9A77D2E}" uniqueName="24" name="Int" queryTableFieldId="25" dataDxfId="160"/>
    <tableColumn id="25" xr3:uid="{991C5C7A-C284-4B77-84F3-A55DE6A4D914}" uniqueName="25" name="Int%" queryTableFieldId="26" dataDxfId="159"/>
    <tableColumn id="26" xr3:uid="{9DBE0A26-2807-4FDF-9AF5-61008E78E57A}" uniqueName="26" name="First Down" queryTableFieldId="27" dataDxfId="158"/>
    <tableColumn id="27" xr3:uid="{E9F7B4B5-78B0-4D21-AA9D-8F24C9AF8590}" uniqueName="27" name="Lng" queryTableFieldId="28" dataDxfId="157"/>
    <tableColumn id="28" xr3:uid="{94092C43-332B-4867-9006-34D48C0200D2}" uniqueName="28" name="Yds/Att" queryTableFieldId="29" dataDxfId="156"/>
    <tableColumn id="29" xr3:uid="{0855596D-C18D-4C5F-B2EB-8140848F5EFE}" uniqueName="29" name="Adj Yds/Att" queryTableFieldId="30" dataDxfId="155"/>
    <tableColumn id="30" xr3:uid="{A2527F99-9913-454A-AB10-9FD3B80A366A}" uniqueName="30" name="Yds/Comp" queryTableFieldId="31" dataDxfId="154"/>
    <tableColumn id="31" xr3:uid="{E57A855B-182E-473E-B5F3-13EAFD49443C}" uniqueName="31" name="Yds/Game" queryTableFieldId="32" dataDxfId="153"/>
    <tableColumn id="32" xr3:uid="{3F5B986B-B9AA-4A1D-B3EC-CE1DBF44F94B}" uniqueName="32" name="QB Rating" queryTableFieldId="33" dataDxfId="152"/>
    <tableColumn id="33" xr3:uid="{8F20C275-B418-486C-8DDF-51C267E5127D}" uniqueName="33" name="QBR" queryTableFieldId="34" dataDxfId="151"/>
    <tableColumn id="34" xr3:uid="{F751C971-72AD-4730-8E24-7086AC49ED58}" uniqueName="34" name="Sacks" queryTableFieldId="35" dataDxfId="150"/>
    <tableColumn id="35" xr3:uid="{B1DD677E-74C6-4F72-BF57-C975DE835285}" uniqueName="35" name="Yds Lost to Sack" queryTableFieldId="36" dataDxfId="149"/>
    <tableColumn id="36" xr3:uid="{CAA6DAE7-0433-400D-8102-B8CAB17FDAEF}" uniqueName="36" name="Net Yds/Att" queryTableFieldId="37" dataDxfId="148"/>
    <tableColumn id="37" xr3:uid="{D477645B-2E2A-4E5B-8110-B18D6A9A95F0}" uniqueName="37" name="Adj. Net Yds/Att" queryTableFieldId="38" dataDxfId="147"/>
    <tableColumn id="38" xr3:uid="{C6A1955F-B33D-4B7A-9B46-18DC76016BFF}" uniqueName="38" name="Sk%" queryTableFieldId="39" dataDxfId="146"/>
    <tableColumn id="39" xr3:uid="{BADC7ADA-AB5A-49D7-BF31-0299E8D3E552}" uniqueName="39" name="4QC" queryTableFieldId="40" dataDxfId="145"/>
    <tableColumn id="40" xr3:uid="{0241DD1B-96C2-4FC0-822B-35D545C0C8AD}" uniqueName="40" name="GWD" queryTableFieldId="41" dataDxfId="14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143"/>
    <tableColumn id="2" xr3:uid="{53A87728-A419-4E85-B148-D5ECE063BD4E}" uniqueName="2" name="Player" queryTableFieldId="2" dataDxfId="142"/>
    <tableColumn id="16" xr3:uid="{E8BCF257-C585-443C-BC11-7252E391D84C}" uniqueName="16" name="Player Name" queryTableFieldId="16"/>
    <tableColumn id="3" xr3:uid="{FAD15B3F-4B7E-4D0E-B7C4-688D89895F82}" uniqueName="3" name="Team" queryTableFieldId="3" dataDxfId="141"/>
    <tableColumn id="4" xr3:uid="{270440BC-B20C-442F-A97D-5109C8F4E168}" uniqueName="4" name="Age" queryTableFieldId="4" dataDxfId="140"/>
    <tableColumn id="5" xr3:uid="{8BB47D27-84B5-4DBC-84AE-AAE470AC3174}" uniqueName="5" name="Pos" queryTableFieldId="5" dataDxfId="139"/>
    <tableColumn id="6" xr3:uid="{62844BD4-F6C9-4D1C-BD23-CDE4AB8FDA25}" uniqueName="6" name="Games" queryTableFieldId="6" dataDxfId="138"/>
    <tableColumn id="7" xr3:uid="{03AD6BD2-9B68-46CB-BB76-F5D018908B5B}" uniqueName="7" name="Games Started" queryTableFieldId="7" dataDxfId="137"/>
    <tableColumn id="8" xr3:uid="{934CAB78-A264-40EB-A5C2-AA353B05C4B6}" uniqueName="8" name="Rushing Att" queryTableFieldId="8" dataDxfId="136"/>
    <tableColumn id="9" xr3:uid="{6B6621F4-D0E2-432B-A931-262E81A57551}" uniqueName="9" name="Rushing Yds" queryTableFieldId="9" dataDxfId="135"/>
    <tableColumn id="10" xr3:uid="{38526792-C516-4E31-BA23-B37AF790B071}" uniqueName="10" name="Rushing TD" queryTableFieldId="10" dataDxfId="134"/>
    <tableColumn id="11" xr3:uid="{7B820E1B-3B4C-4FF6-AA7E-6F4610EC74A3}" uniqueName="11" name="Rushing 1D" queryTableFieldId="11" dataDxfId="133"/>
    <tableColumn id="12" xr3:uid="{6EFE93CE-7DEA-4BC2-88D5-ABC38C5FCC23}" uniqueName="12" name="Rushing Lng" queryTableFieldId="12" dataDxfId="132"/>
    <tableColumn id="13" xr3:uid="{0FFC00DB-FC63-4249-809A-B16D542409F8}" uniqueName="13" name="Rushing Yds/Att" queryTableFieldId="13" dataDxfId="131"/>
    <tableColumn id="14" xr3:uid="{354AE88E-10F0-4B29-9F0F-2EF8936C5611}" uniqueName="14" name="Rushing Yds/Gm" queryTableFieldId="14" dataDxfId="130"/>
    <tableColumn id="15" xr3:uid="{30B8770D-B5CC-4B55-B540-B1F858492BA0}" uniqueName="15" name="Fmb" queryTableFieldId="15" dataDxfId="12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20" displayName="Rushing_Table20" ref="A1:P337" tableType="queryTable" totalsRowShown="0">
  <autoFilter ref="A1:P337" xr:uid="{107D06C7-BCDE-4489-9659-158926E41F4C}"/>
  <tableColumns count="16">
    <tableColumn id="1" xr3:uid="{7217C03E-D37A-40C9-BDD1-A2EA6666882D}" uniqueName="1" name="Rk" queryTableFieldId="1" dataDxfId="88"/>
    <tableColumn id="2" xr3:uid="{11E0A2FE-5615-4909-B1EB-8A0672496370}" uniqueName="2" name="Player" queryTableFieldId="2" dataDxfId="87"/>
    <tableColumn id="16" xr3:uid="{4E0E7A20-2D06-4488-82E4-9374C20D4D69}" uniqueName="16" name="Player Name" queryTableFieldId="16"/>
    <tableColumn id="3" xr3:uid="{A3B5D012-9074-411E-9E51-9AF5D124C98A}" uniqueName="3" name="Team" queryTableFieldId="3" dataDxfId="86"/>
    <tableColumn id="4" xr3:uid="{B39F44B0-D22F-4D8B-9EDF-1A98DCE09B76}" uniqueName="4" name="Age" queryTableFieldId="4" dataDxfId="85"/>
    <tableColumn id="5" xr3:uid="{298B5521-22CC-4F28-8668-7EFD83539015}" uniqueName="5" name="Pos" queryTableFieldId="5" dataDxfId="84"/>
    <tableColumn id="6" xr3:uid="{90ADFCC4-0145-48D9-B457-47D22F7E6F68}" uniqueName="6" name="Games" queryTableFieldId="6" dataDxfId="83"/>
    <tableColumn id="7" xr3:uid="{3FB79749-9A66-4EAA-8ADE-B033BF01865B}" uniqueName="7" name="Games Started" queryTableFieldId="7" dataDxfId="82"/>
    <tableColumn id="8" xr3:uid="{619AD74C-AA82-4D4F-959D-3467FC9C8DD8}" uniqueName="8" name="Rushing Att" queryTableFieldId="8" dataDxfId="81"/>
    <tableColumn id="9" xr3:uid="{D70DEC2F-D78F-4230-BB82-D19690B17E7E}" uniqueName="9" name="Rushing Yds" queryTableFieldId="9" dataDxfId="80"/>
    <tableColumn id="10" xr3:uid="{EF662DEE-6B43-4C37-A150-307B4911CB5F}" uniqueName="10" name="Rushing TD" queryTableFieldId="10" dataDxfId="79"/>
    <tableColumn id="11" xr3:uid="{9F0AF24E-57A0-4AF8-A1CF-3EE3E1D791C4}" uniqueName="11" name="Rushing 1D" queryTableFieldId="11" dataDxfId="78"/>
    <tableColumn id="12" xr3:uid="{CCDC2780-D16D-48A6-AB4F-E211BF0ADCFD}" uniqueName="12" name="Rushing Lng" queryTableFieldId="12" dataDxfId="77"/>
    <tableColumn id="13" xr3:uid="{1295DB5B-BCBE-41F1-9CED-54C11E8C6FBA}" uniqueName="13" name="Rushing Yds/Att" queryTableFieldId="13" dataDxfId="76"/>
    <tableColumn id="14" xr3:uid="{A33C741B-2CAE-448E-BE03-DE54610EE29D}" uniqueName="14" name="Rushing Yds/Gm" queryTableFieldId="14" dataDxfId="75"/>
    <tableColumn id="15" xr3:uid="{10AA8393-4B2A-4B2E-AEEF-488AF855E562}" uniqueName="15" name="Fmb" queryTableFieldId="15" dataDxfId="7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73"/>
    <tableColumn id="20" xr3:uid="{6517C30C-1A68-4E78-9FF8-0BE30E63E9D4}" uniqueName="20" name="Lookup Name" queryTableFieldId="20"/>
    <tableColumn id="3" xr3:uid="{C3262D34-3863-407E-92F2-9532F9863EB9}" uniqueName="3" name="Team" queryTableFieldId="3" dataDxfId="72"/>
    <tableColumn id="4" xr3:uid="{607C55BE-2703-4B3B-AC42-C1A08326C99B}" uniqueName="4" name="Age" queryTableFieldId="4"/>
    <tableColumn id="5" xr3:uid="{0D529144-DBF3-4320-B7B7-2AC6155676F9}" uniqueName="5" name="Pos" queryTableFieldId="5" dataDxfId="71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20" displayName="Receiving_Table20" ref="A1:T462" tableType="queryTable" totalsRowShown="0">
  <autoFilter ref="A1:T462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53"/>
    <tableColumn id="20" xr3:uid="{F604782C-E2D6-4E93-91BB-72F7295188B5}" uniqueName="20" name="Lookup Name" queryTableFieldId="20"/>
    <tableColumn id="3" xr3:uid="{0DACD82B-F514-40A7-894C-822262A4358F}" uniqueName="3" name="Team" queryTableFieldId="3" dataDxfId="52"/>
    <tableColumn id="4" xr3:uid="{0D346822-6A62-4138-B20C-FB31195831BB}" uniqueName="4" name="Age" queryTableFieldId="4"/>
    <tableColumn id="5" xr3:uid="{880A8C58-CDE5-4D05-ADAE-15E850BCD327}" uniqueName="5" name="Pos" queryTableFieldId="5" dataDxfId="51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178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42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41" totalsRowDxfId="43">
      <calculatedColumnFormula>VLOOKUP(Team_Offense_Table[[#This Row],[Team]],'Name Bridge'!$A$1:$B$410,2,FALSE)</calculatedColumnFormula>
    </tableColumn>
    <tableColumn id="30" xr3:uid="{9E1010FE-0E93-428D-980B-5DE0428E9B2F}" uniqueName="30" name="Points/gm" totalsRowFunction="average" queryTableFieldId="30" dataDxfId="40" totalsRowDxfId="44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39" totalsRowDxfId="45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38" totalsRowDxfId="46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37" totalsRowDxfId="47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36" totalsRowDxfId="48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35" totalsRowDxfId="49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34" totalsRowDxfId="50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20" displayName="Team_Offense_Table20" ref="A1:AJ34" tableType="queryTable" totalsRowCount="1" headerRowDxfId="177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62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61" totalsRowDxfId="63">
      <calculatedColumnFormula>VLOOKUP(Team_Offense_Table20[[#This Row],[Team]],'Name Bridge'!$A$1:$B$410,2,FALSE)</calculatedColumnFormula>
    </tableColumn>
    <tableColumn id="30" xr3:uid="{8EFEF383-1E3F-4E0D-A5A6-3F4CFDF29F96}" uniqueName="30" name="Points/gm" totalsRowFunction="average" queryTableFieldId="30" dataDxfId="60" totalsRowDxfId="64" dataCellStyle="Comma">
      <calculatedColumnFormula>Team_Offense_Table20[[#This Row],[Points For]]/Team_Offense_Table20[[#This Row],[Games]]</calculatedColumnFormula>
    </tableColumn>
    <tableColumn id="31" xr3:uid="{BF16C3C0-BDDE-4409-98B4-CE343EBBAD0A}" uniqueName="31" name="Passing/Game" totalsRowFunction="average" queryTableFieldId="31" dataDxfId="59" totalsRowDxfId="65" dataCellStyle="Comma">
      <calculatedColumnFormula>Team_Offense_Table20[[#This Row],[Passing Yds]]/Team_Offense_Table20[[#This Row],[Games]]</calculatedColumnFormula>
    </tableColumn>
    <tableColumn id="32" xr3:uid="{F6F19F78-5ACF-4448-81CA-FEFFB7D494CA}" uniqueName="32" name="Rushing yds/Game" totalsRowFunction="average" queryTableFieldId="32" dataDxfId="58" totalsRowDxfId="66" dataCellStyle="Comma">
      <calculatedColumnFormula>Team_Offense_Table20[[#This Row],[Rushing Yds]]/Team_Offense_Table20[[#This Row],[Games]]</calculatedColumnFormula>
    </tableColumn>
    <tableColumn id="33" xr3:uid="{D4C42C0A-7938-4448-81B0-036BE7A0DA7D}" uniqueName="33" name="Rushing att per gm" totalsRowFunction="average" queryTableFieldId="33" dataDxfId="57" totalsRowDxfId="67" dataCellStyle="Comma">
      <calculatedColumnFormula>Team_Offense_Table20[[#This Row],[Rushing Att]]/Team_Offense_Table20[[#This Row],[Games]]</calculatedColumnFormula>
    </tableColumn>
    <tableColumn id="34" xr3:uid="{B6490B61-6090-4D8D-8F09-6254A916EDF0}" uniqueName="34" name="Passing att per gm" totalsRowFunction="average" queryTableFieldId="34" dataDxfId="56" totalsRowDxfId="68" dataCellStyle="Comma">
      <calculatedColumnFormula>Team_Offense_Table20[[#This Row],[Attempts]]/Team_Offense_Table20[[#This Row],[Games]]</calculatedColumnFormula>
    </tableColumn>
    <tableColumn id="35" xr3:uid="{E4506887-23CA-4B66-9ABE-C13EEADDF0C5}" uniqueName="35" name="% Run" queryTableFieldId="35" dataDxfId="55" totalsRowDxfId="69" dataCellStyle="Percent">
      <calculatedColumnFormula>Team_Offense_Table20[[#This Row],[Rushing att per gm]]/(Team_Offense_Table20[[#This Row],[Rushing att per gm]]+Team_Offense_Table20[[#This Row],[Passing att per gm]])</calculatedColumnFormula>
    </tableColumn>
    <tableColumn id="36" xr3:uid="{FDBC2EA6-B8A1-4473-9594-87191985E207}" uniqueName="36" name="% Pass" queryTableFieldId="36" dataDxfId="54" totalsRowDxfId="70" dataCellStyle="Percent">
      <calculatedColumnFormula>1-Team_Offense_Table20[[#This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176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6" totalsRowDxfId="27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25" totalsRowDxfId="28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24" totalsRowDxfId="29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23" totalsRowDxfId="30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22" totalsRowDxfId="31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21" totalsRowDxfId="32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20" totalsRowDxfId="33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20" displayName="Team_Defense_Table20" ref="A1:AH34" tableType="queryTable" totalsRowCount="1" headerRowDxfId="175">
  <autoFilter ref="A1:AH33" xr:uid="{DBA64B30-9627-462C-854D-3AFFB2D5A03B}"/>
  <sortState xmlns:xlrd2="http://schemas.microsoft.com/office/spreadsheetml/2017/richdata2" ref="A2:AH33">
    <sortCondition ref="A1:A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12" totalsRowDxfId="13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11" totalsRowDxfId="14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10" totalsRowDxfId="15">
      <calculatedColumnFormula>Team_Defense_Table20[[#This Row],[Passing Yds]]/Team_Defense_Table20[[#This Row],[Passing Att]]</calculatedColumnFormula>
    </tableColumn>
    <tableColumn id="45" xr3:uid="{6BC7F0C7-C1F7-4D2E-A244-88312DA2DD74}" uniqueName="45" name="Passing Rank" queryTableFieldId="55" dataDxfId="9" totalsRowDxfId="16">
      <calculatedColumnFormula>_xlfn.RANK.EQ(Team_Defense_Table20[[#This Row],[Passing Yds]],Team_Defense_Table20[Passing Yds],1)</calculatedColumnFormula>
    </tableColumn>
    <tableColumn id="46" xr3:uid="{07535103-4318-4DFB-AA84-8E44D2B77937}" uniqueName="46" name="Rushing Yds/att" totalsRowFunction="average" queryTableFieldId="56" dataDxfId="8" totalsRowDxfId="17">
      <calculatedColumnFormula>Team_Defense_Table20[[#This Row],[Rushing Yds]]/Team_Defense_Table20[[#This Row],[Rushing Att]]</calculatedColumnFormula>
    </tableColumn>
    <tableColumn id="47" xr3:uid="{258D75F3-E7B8-4EE8-9A56-FF09578CCFAE}" uniqueName="47" name="Rushing Rank" queryTableFieldId="57" dataDxfId="7" totalsRowDxfId="18">
      <calculatedColumnFormula>_xlfn.RANK.EQ(Team_Defense_Table20[[#This Row],[Rushing Yds]],Team_Defense_Table20[Rushing Yds],1)</calculatedColumnFormula>
    </tableColumn>
    <tableColumn id="48" xr3:uid="{435F5D72-8EB1-4F58-865D-31ABA92E1208}" uniqueName="48" name="Yards per completion" totalsRowFunction="average" queryTableFieldId="58" dataDxfId="6" totalsRowDxfId="19">
      <calculatedColumnFormula>Team_Defense_Table20[[#This Row],[Passing Yds]]/Team_Defense_Table20[[#This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iis2.donbest.com/nfl/odd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90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2600</v>
      </c>
      <c r="G1" t="s">
        <v>2601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690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96</v>
      </c>
      <c r="C13" s="2" t="s">
        <v>56</v>
      </c>
      <c r="D13" s="2" t="s">
        <v>49</v>
      </c>
      <c r="E13">
        <v>25</v>
      </c>
      <c r="F13">
        <v>16</v>
      </c>
      <c r="G13">
        <v>15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9</v>
      </c>
      <c r="O13">
        <v>4.5</v>
      </c>
      <c r="P13">
        <v>0</v>
      </c>
      <c r="Q13">
        <v>159</v>
      </c>
      <c r="R13">
        <v>102</v>
      </c>
      <c r="S13">
        <v>1393</v>
      </c>
      <c r="T13">
        <v>13.66</v>
      </c>
      <c r="U13">
        <v>6</v>
      </c>
      <c r="V13">
        <v>1</v>
      </c>
      <c r="W13">
        <v>0</v>
      </c>
      <c r="X13">
        <v>7</v>
      </c>
      <c r="Y13">
        <v>0</v>
      </c>
      <c r="Z13">
        <v>0</v>
      </c>
      <c r="AA13">
        <v>182</v>
      </c>
      <c r="AB13">
        <v>284.2</v>
      </c>
      <c r="AC13">
        <v>287.2</v>
      </c>
      <c r="AD13">
        <v>233.2</v>
      </c>
      <c r="AE13">
        <v>71</v>
      </c>
      <c r="AF13">
        <v>3</v>
      </c>
      <c r="AG13">
        <v>12</v>
      </c>
      <c r="AH13" t="s">
        <v>35</v>
      </c>
    </row>
    <row r="14" spans="1:34" x14ac:dyDescent="0.3">
      <c r="A14">
        <v>13</v>
      </c>
      <c r="B14" s="2" t="s">
        <v>50</v>
      </c>
      <c r="C14" s="2" t="s">
        <v>51</v>
      </c>
      <c r="D14" s="2" t="s">
        <v>52</v>
      </c>
      <c r="E14">
        <v>28</v>
      </c>
      <c r="F14">
        <v>15</v>
      </c>
      <c r="G14">
        <v>15</v>
      </c>
      <c r="H14">
        <v>0</v>
      </c>
      <c r="I14">
        <v>1</v>
      </c>
      <c r="J14">
        <v>0</v>
      </c>
      <c r="K14">
        <v>0</v>
      </c>
      <c r="L14">
        <v>1</v>
      </c>
      <c r="M14">
        <v>2</v>
      </c>
      <c r="N14">
        <v>7</v>
      </c>
      <c r="O14">
        <v>3.5</v>
      </c>
      <c r="P14">
        <v>0</v>
      </c>
      <c r="Q14">
        <v>122</v>
      </c>
      <c r="R14">
        <v>83</v>
      </c>
      <c r="S14">
        <v>1038</v>
      </c>
      <c r="T14">
        <v>12.51</v>
      </c>
      <c r="U14">
        <v>8</v>
      </c>
      <c r="V14">
        <v>0</v>
      </c>
      <c r="W14">
        <v>0</v>
      </c>
      <c r="X14">
        <v>8</v>
      </c>
      <c r="Y14">
        <v>0</v>
      </c>
      <c r="Z14">
        <v>0</v>
      </c>
      <c r="AA14">
        <v>151</v>
      </c>
      <c r="AB14">
        <v>233.5</v>
      </c>
      <c r="AC14">
        <v>237.5</v>
      </c>
      <c r="AD14">
        <v>193</v>
      </c>
      <c r="AE14">
        <v>69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87</v>
      </c>
      <c r="C15" s="2" t="s">
        <v>88</v>
      </c>
      <c r="D15" s="2" t="s">
        <v>34</v>
      </c>
      <c r="E15">
        <v>22</v>
      </c>
      <c r="F15">
        <v>13</v>
      </c>
      <c r="G15">
        <v>13</v>
      </c>
      <c r="H15">
        <v>0</v>
      </c>
      <c r="I15">
        <v>0</v>
      </c>
      <c r="J15">
        <v>0</v>
      </c>
      <c r="K15">
        <v>0</v>
      </c>
      <c r="L15">
        <v>0</v>
      </c>
      <c r="M15">
        <v>268</v>
      </c>
      <c r="N15">
        <v>1040</v>
      </c>
      <c r="O15">
        <v>3.88</v>
      </c>
      <c r="P15">
        <v>9</v>
      </c>
      <c r="Q15">
        <v>48</v>
      </c>
      <c r="R15">
        <v>36</v>
      </c>
      <c r="S15">
        <v>302</v>
      </c>
      <c r="T15">
        <v>8.39</v>
      </c>
      <c r="U15">
        <v>1</v>
      </c>
      <c r="V15">
        <v>2</v>
      </c>
      <c r="W15">
        <v>0</v>
      </c>
      <c r="X15">
        <v>10</v>
      </c>
      <c r="Y15">
        <v>0</v>
      </c>
      <c r="Z15">
        <v>0</v>
      </c>
      <c r="AA15">
        <v>194</v>
      </c>
      <c r="AB15">
        <v>230.2</v>
      </c>
      <c r="AC15">
        <v>236.2</v>
      </c>
      <c r="AD15">
        <v>212.2</v>
      </c>
      <c r="AE15">
        <v>67</v>
      </c>
      <c r="AF15">
        <v>8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694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692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698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689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191</v>
      </c>
      <c r="C45" s="2" t="s">
        <v>72</v>
      </c>
      <c r="D45" s="2" t="s">
        <v>49</v>
      </c>
      <c r="E45">
        <v>29</v>
      </c>
      <c r="F45">
        <v>16</v>
      </c>
      <c r="G45">
        <v>12</v>
      </c>
      <c r="H45">
        <v>0</v>
      </c>
      <c r="I45">
        <v>0</v>
      </c>
      <c r="J45">
        <v>0</v>
      </c>
      <c r="K45">
        <v>0</v>
      </c>
      <c r="L45">
        <v>0</v>
      </c>
      <c r="M45">
        <v>5</v>
      </c>
      <c r="N45">
        <v>22</v>
      </c>
      <c r="O45">
        <v>4.4000000000000004</v>
      </c>
      <c r="P45">
        <v>0</v>
      </c>
      <c r="Q45">
        <v>120</v>
      </c>
      <c r="R45">
        <v>92</v>
      </c>
      <c r="S45">
        <v>1003</v>
      </c>
      <c r="T45">
        <v>10.9</v>
      </c>
      <c r="U45">
        <v>5</v>
      </c>
      <c r="V45">
        <v>1</v>
      </c>
      <c r="W45">
        <v>1</v>
      </c>
      <c r="X45">
        <v>5</v>
      </c>
      <c r="Y45">
        <v>0</v>
      </c>
      <c r="Z45">
        <v>1</v>
      </c>
      <c r="AA45">
        <v>133</v>
      </c>
      <c r="AB45">
        <v>224.5</v>
      </c>
      <c r="AC45">
        <v>228.5</v>
      </c>
      <c r="AD45">
        <v>178.5</v>
      </c>
      <c r="AE45">
        <v>22</v>
      </c>
      <c r="AF45">
        <v>19</v>
      </c>
      <c r="AG45">
        <v>44</v>
      </c>
      <c r="AH45" t="s">
        <v>35</v>
      </c>
    </row>
    <row r="46" spans="1:34" x14ac:dyDescent="0.3">
      <c r="A46">
        <v>45</v>
      </c>
      <c r="B46" s="2" t="s">
        <v>32</v>
      </c>
      <c r="C46" s="2" t="s">
        <v>33</v>
      </c>
      <c r="D46" s="2" t="s">
        <v>34</v>
      </c>
      <c r="E46">
        <v>21</v>
      </c>
      <c r="F46">
        <v>16</v>
      </c>
      <c r="G46">
        <v>10</v>
      </c>
      <c r="H46">
        <v>0</v>
      </c>
      <c r="I46">
        <v>0</v>
      </c>
      <c r="J46">
        <v>0</v>
      </c>
      <c r="K46">
        <v>0</v>
      </c>
      <c r="L46">
        <v>0</v>
      </c>
      <c r="M46">
        <v>117</v>
      </c>
      <c r="N46">
        <v>435</v>
      </c>
      <c r="O46">
        <v>3.72</v>
      </c>
      <c r="P46">
        <v>2</v>
      </c>
      <c r="Q46">
        <v>113</v>
      </c>
      <c r="R46">
        <v>80</v>
      </c>
      <c r="S46">
        <v>651</v>
      </c>
      <c r="T46">
        <v>8.14</v>
      </c>
      <c r="U46">
        <v>5</v>
      </c>
      <c r="V46">
        <v>2</v>
      </c>
      <c r="W46">
        <v>1</v>
      </c>
      <c r="X46">
        <v>7</v>
      </c>
      <c r="Y46">
        <v>0</v>
      </c>
      <c r="Z46">
        <v>0</v>
      </c>
      <c r="AA46">
        <v>149</v>
      </c>
      <c r="AB46">
        <v>228.6</v>
      </c>
      <c r="AC46">
        <v>235.6</v>
      </c>
      <c r="AD46">
        <v>188.6</v>
      </c>
      <c r="AE46">
        <v>22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532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696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268</v>
      </c>
      <c r="C50" s="2" t="s">
        <v>76</v>
      </c>
      <c r="D50" s="2" t="s">
        <v>49</v>
      </c>
      <c r="E50">
        <v>24</v>
      </c>
      <c r="F50">
        <v>16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7</v>
      </c>
      <c r="O50">
        <v>7</v>
      </c>
      <c r="P50">
        <v>0</v>
      </c>
      <c r="Q50">
        <v>95</v>
      </c>
      <c r="R50">
        <v>62</v>
      </c>
      <c r="S50">
        <v>768</v>
      </c>
      <c r="T50">
        <v>12.39</v>
      </c>
      <c r="U50">
        <v>8</v>
      </c>
      <c r="V50">
        <v>0</v>
      </c>
      <c r="W50">
        <v>0</v>
      </c>
      <c r="X50">
        <v>9</v>
      </c>
      <c r="Y50">
        <v>0</v>
      </c>
      <c r="Z50">
        <v>0</v>
      </c>
      <c r="AA50">
        <v>132</v>
      </c>
      <c r="AB50">
        <v>193.5</v>
      </c>
      <c r="AC50">
        <v>196.5</v>
      </c>
      <c r="AD50">
        <v>162.5</v>
      </c>
      <c r="AE50">
        <v>21</v>
      </c>
      <c r="AF50">
        <v>22</v>
      </c>
      <c r="AG50">
        <v>49</v>
      </c>
      <c r="AH50" t="s">
        <v>35</v>
      </c>
    </row>
    <row r="51" spans="1:34" x14ac:dyDescent="0.3">
      <c r="A51">
        <v>50</v>
      </c>
      <c r="B51" s="2" t="s">
        <v>519</v>
      </c>
      <c r="C51" s="2" t="s">
        <v>114</v>
      </c>
      <c r="D51" s="2" t="s">
        <v>34</v>
      </c>
      <c r="E51">
        <v>26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245</v>
      </c>
      <c r="N51">
        <v>1007</v>
      </c>
      <c r="O51">
        <v>4.1100000000000003</v>
      </c>
      <c r="P51">
        <v>3</v>
      </c>
      <c r="Q51">
        <v>40</v>
      </c>
      <c r="R51">
        <v>28</v>
      </c>
      <c r="S51">
        <v>224</v>
      </c>
      <c r="T51">
        <v>8</v>
      </c>
      <c r="U51">
        <v>1</v>
      </c>
      <c r="V51">
        <v>1</v>
      </c>
      <c r="W51">
        <v>1</v>
      </c>
      <c r="X51">
        <v>4</v>
      </c>
      <c r="Y51">
        <v>1</v>
      </c>
      <c r="Z51">
        <v>0</v>
      </c>
      <c r="AA51">
        <v>147</v>
      </c>
      <c r="AB51">
        <v>175.1</v>
      </c>
      <c r="AC51">
        <v>182.1</v>
      </c>
      <c r="AD51">
        <v>161.1</v>
      </c>
      <c r="AE51">
        <v>20</v>
      </c>
      <c r="AF51">
        <v>17</v>
      </c>
      <c r="AG51">
        <v>50</v>
      </c>
      <c r="AH51" t="s">
        <v>35</v>
      </c>
    </row>
    <row r="52" spans="1:34" x14ac:dyDescent="0.3">
      <c r="A52">
        <v>51</v>
      </c>
      <c r="B52" s="2" t="s">
        <v>230</v>
      </c>
      <c r="C52" s="2" t="s">
        <v>46</v>
      </c>
      <c r="D52" s="2" t="s">
        <v>52</v>
      </c>
      <c r="E52">
        <v>28</v>
      </c>
      <c r="F52">
        <v>16</v>
      </c>
      <c r="G52">
        <v>16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81</v>
      </c>
      <c r="R52">
        <v>57</v>
      </c>
      <c r="S52">
        <v>532</v>
      </c>
      <c r="T52">
        <v>9.33</v>
      </c>
      <c r="U52">
        <v>8</v>
      </c>
      <c r="V52">
        <v>0</v>
      </c>
      <c r="W52">
        <v>0</v>
      </c>
      <c r="X52">
        <v>8</v>
      </c>
      <c r="Y52">
        <v>0</v>
      </c>
      <c r="Z52">
        <v>0</v>
      </c>
      <c r="AA52">
        <v>101</v>
      </c>
      <c r="AB52">
        <v>158.19999999999999</v>
      </c>
      <c r="AC52">
        <v>161.19999999999999</v>
      </c>
      <c r="AD52">
        <v>129.69999999999999</v>
      </c>
      <c r="AE52">
        <v>19</v>
      </c>
      <c r="AF52">
        <v>6</v>
      </c>
      <c r="AG52">
        <v>51</v>
      </c>
      <c r="AH52" t="s">
        <v>35</v>
      </c>
    </row>
    <row r="53" spans="1:34" x14ac:dyDescent="0.3">
      <c r="A53">
        <v>52</v>
      </c>
      <c r="B53" s="2" t="s">
        <v>338</v>
      </c>
      <c r="C53" s="2" t="s">
        <v>40</v>
      </c>
      <c r="D53" s="2" t="s">
        <v>52</v>
      </c>
      <c r="E53">
        <v>33</v>
      </c>
      <c r="F53">
        <v>16</v>
      </c>
      <c r="G53">
        <v>11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-2</v>
      </c>
      <c r="O53">
        <v>-1</v>
      </c>
      <c r="P53">
        <v>1</v>
      </c>
      <c r="Q53">
        <v>111</v>
      </c>
      <c r="R53">
        <v>74</v>
      </c>
      <c r="S53">
        <v>807</v>
      </c>
      <c r="T53">
        <v>10.91</v>
      </c>
      <c r="U53">
        <v>3</v>
      </c>
      <c r="V53">
        <v>2</v>
      </c>
      <c r="W53">
        <v>2</v>
      </c>
      <c r="X53">
        <v>4</v>
      </c>
      <c r="Y53">
        <v>0</v>
      </c>
      <c r="Z53">
        <v>0</v>
      </c>
      <c r="AA53">
        <v>101</v>
      </c>
      <c r="AB53">
        <v>174.5</v>
      </c>
      <c r="AC53">
        <v>179.5</v>
      </c>
      <c r="AD53">
        <v>137.5</v>
      </c>
      <c r="AE53">
        <v>19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163</v>
      </c>
      <c r="C54" s="2" t="s">
        <v>72</v>
      </c>
      <c r="D54" s="2" t="s">
        <v>38</v>
      </c>
      <c r="E54">
        <v>29</v>
      </c>
      <c r="F54">
        <v>16</v>
      </c>
      <c r="G54">
        <v>16</v>
      </c>
      <c r="H54">
        <v>371</v>
      </c>
      <c r="I54">
        <v>565</v>
      </c>
      <c r="J54">
        <v>4446</v>
      </c>
      <c r="K54">
        <v>29</v>
      </c>
      <c r="L54">
        <v>10</v>
      </c>
      <c r="M54">
        <v>29</v>
      </c>
      <c r="N54">
        <v>98</v>
      </c>
      <c r="O54">
        <v>3.38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11</v>
      </c>
      <c r="W54">
        <v>7</v>
      </c>
      <c r="X54">
        <v>0</v>
      </c>
      <c r="Y54">
        <v>1</v>
      </c>
      <c r="Z54">
        <v>1</v>
      </c>
      <c r="AA54">
        <v>274</v>
      </c>
      <c r="AB54">
        <v>273.60000000000002</v>
      </c>
      <c r="AC54">
        <v>293.60000000000002</v>
      </c>
      <c r="AD54">
        <v>283.60000000000002</v>
      </c>
      <c r="AE54">
        <v>18</v>
      </c>
      <c r="AF54">
        <v>7</v>
      </c>
      <c r="AG54">
        <v>53</v>
      </c>
      <c r="AH54" t="s">
        <v>35</v>
      </c>
    </row>
    <row r="55" spans="1:34" x14ac:dyDescent="0.3">
      <c r="A55">
        <v>54</v>
      </c>
      <c r="B55" s="2" t="s">
        <v>219</v>
      </c>
      <c r="C55" s="2" t="s">
        <v>104</v>
      </c>
      <c r="D55" s="2" t="s">
        <v>34</v>
      </c>
      <c r="E55">
        <v>34</v>
      </c>
      <c r="F55">
        <v>16</v>
      </c>
      <c r="G55">
        <v>16</v>
      </c>
      <c r="H55">
        <v>0</v>
      </c>
      <c r="I55">
        <v>0</v>
      </c>
      <c r="J55">
        <v>0</v>
      </c>
      <c r="K55">
        <v>0</v>
      </c>
      <c r="L55">
        <v>0</v>
      </c>
      <c r="M55">
        <v>261</v>
      </c>
      <c r="N55">
        <v>961</v>
      </c>
      <c r="O55">
        <v>3.68</v>
      </c>
      <c r="P55">
        <v>3</v>
      </c>
      <c r="Q55">
        <v>38</v>
      </c>
      <c r="R55">
        <v>29</v>
      </c>
      <c r="S55">
        <v>245</v>
      </c>
      <c r="T55">
        <v>8.4499999999999993</v>
      </c>
      <c r="U55">
        <v>1</v>
      </c>
      <c r="V55">
        <v>3</v>
      </c>
      <c r="W55">
        <v>0</v>
      </c>
      <c r="X55">
        <v>4</v>
      </c>
      <c r="Y55">
        <v>0</v>
      </c>
      <c r="Z55">
        <v>0</v>
      </c>
      <c r="AA55">
        <v>145</v>
      </c>
      <c r="AB55">
        <v>173.6</v>
      </c>
      <c r="AC55">
        <v>179.6</v>
      </c>
      <c r="AD55">
        <v>159.1</v>
      </c>
      <c r="AE55">
        <v>18</v>
      </c>
      <c r="AF55">
        <v>18</v>
      </c>
      <c r="AG55">
        <v>54</v>
      </c>
      <c r="AH55" t="s">
        <v>35</v>
      </c>
    </row>
    <row r="56" spans="1:34" x14ac:dyDescent="0.3">
      <c r="A56">
        <v>55</v>
      </c>
      <c r="B56" s="2" t="s">
        <v>473</v>
      </c>
      <c r="C56" s="2" t="s">
        <v>70</v>
      </c>
      <c r="D56" s="2" t="s">
        <v>34</v>
      </c>
      <c r="E56">
        <v>31</v>
      </c>
      <c r="F56">
        <v>15</v>
      </c>
      <c r="G56">
        <v>15</v>
      </c>
      <c r="H56">
        <v>0</v>
      </c>
      <c r="I56">
        <v>0</v>
      </c>
      <c r="J56">
        <v>0</v>
      </c>
      <c r="K56">
        <v>0</v>
      </c>
      <c r="L56">
        <v>0</v>
      </c>
      <c r="M56">
        <v>207</v>
      </c>
      <c r="N56">
        <v>891</v>
      </c>
      <c r="O56">
        <v>4.3</v>
      </c>
      <c r="P56">
        <v>7</v>
      </c>
      <c r="Q56">
        <v>31</v>
      </c>
      <c r="R56">
        <v>20</v>
      </c>
      <c r="S56">
        <v>151</v>
      </c>
      <c r="T56">
        <v>7.55</v>
      </c>
      <c r="U56">
        <v>0</v>
      </c>
      <c r="V56">
        <v>1</v>
      </c>
      <c r="W56">
        <v>1</v>
      </c>
      <c r="X56">
        <v>7</v>
      </c>
      <c r="Y56">
        <v>0</v>
      </c>
      <c r="Z56">
        <v>0</v>
      </c>
      <c r="AA56">
        <v>144</v>
      </c>
      <c r="AB56">
        <v>164.2</v>
      </c>
      <c r="AC56">
        <v>171.2</v>
      </c>
      <c r="AD56">
        <v>154.19999999999999</v>
      </c>
      <c r="AE56">
        <v>17</v>
      </c>
      <c r="AF56">
        <v>19</v>
      </c>
      <c r="AG56">
        <v>55</v>
      </c>
      <c r="AH56" t="s">
        <v>35</v>
      </c>
    </row>
    <row r="57" spans="1:34" x14ac:dyDescent="0.3">
      <c r="A57">
        <v>56</v>
      </c>
      <c r="B57" s="2" t="s">
        <v>172</v>
      </c>
      <c r="C57" s="2" t="s">
        <v>46</v>
      </c>
      <c r="D57" s="2" t="s">
        <v>34</v>
      </c>
      <c r="E57">
        <v>27</v>
      </c>
      <c r="F57">
        <v>16</v>
      </c>
      <c r="G57">
        <v>11</v>
      </c>
      <c r="H57">
        <v>0</v>
      </c>
      <c r="I57">
        <v>0</v>
      </c>
      <c r="J57">
        <v>0</v>
      </c>
      <c r="K57">
        <v>0</v>
      </c>
      <c r="L57">
        <v>0</v>
      </c>
      <c r="M57">
        <v>216</v>
      </c>
      <c r="N57">
        <v>842</v>
      </c>
      <c r="O57">
        <v>3.9</v>
      </c>
      <c r="P57">
        <v>8</v>
      </c>
      <c r="Q57">
        <v>17</v>
      </c>
      <c r="R57">
        <v>15</v>
      </c>
      <c r="S57">
        <v>103</v>
      </c>
      <c r="T57">
        <v>6.87</v>
      </c>
      <c r="U57">
        <v>0</v>
      </c>
      <c r="V57">
        <v>1</v>
      </c>
      <c r="W57">
        <v>0</v>
      </c>
      <c r="X57">
        <v>8</v>
      </c>
      <c r="Y57">
        <v>0</v>
      </c>
      <c r="Z57">
        <v>0</v>
      </c>
      <c r="AA57">
        <v>143</v>
      </c>
      <c r="AB57">
        <v>157.5</v>
      </c>
      <c r="AC57">
        <v>163.5</v>
      </c>
      <c r="AD57">
        <v>150</v>
      </c>
      <c r="AE57">
        <v>15</v>
      </c>
      <c r="AF57">
        <v>20</v>
      </c>
      <c r="AG57">
        <v>56</v>
      </c>
      <c r="AH57" t="s">
        <v>35</v>
      </c>
    </row>
    <row r="58" spans="1:34" x14ac:dyDescent="0.3">
      <c r="A58">
        <v>57</v>
      </c>
      <c r="B58" s="2" t="s">
        <v>152</v>
      </c>
      <c r="C58" s="2" t="s">
        <v>56</v>
      </c>
      <c r="D58" s="2" t="s">
        <v>38</v>
      </c>
      <c r="E58">
        <v>36</v>
      </c>
      <c r="F58">
        <v>16</v>
      </c>
      <c r="G58">
        <v>16</v>
      </c>
      <c r="H58">
        <v>360</v>
      </c>
      <c r="I58">
        <v>575</v>
      </c>
      <c r="J58">
        <v>4515</v>
      </c>
      <c r="K58">
        <v>28</v>
      </c>
      <c r="L58">
        <v>10</v>
      </c>
      <c r="M58">
        <v>18</v>
      </c>
      <c r="N58">
        <v>-2</v>
      </c>
      <c r="O58">
        <v>-0.11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8</v>
      </c>
      <c r="W58">
        <v>1</v>
      </c>
      <c r="X58">
        <v>0</v>
      </c>
      <c r="Y58">
        <v>0</v>
      </c>
      <c r="Z58">
        <v>0</v>
      </c>
      <c r="AA58">
        <v>270</v>
      </c>
      <c r="AB58">
        <v>270.39999999999998</v>
      </c>
      <c r="AC58">
        <v>284.39999999999998</v>
      </c>
      <c r="AD58">
        <v>280.39999999999998</v>
      </c>
      <c r="AE58">
        <v>15</v>
      </c>
      <c r="AF58">
        <v>8</v>
      </c>
      <c r="AG58">
        <v>57</v>
      </c>
      <c r="AH58" t="s">
        <v>35</v>
      </c>
    </row>
    <row r="59" spans="1:34" x14ac:dyDescent="0.3">
      <c r="A59">
        <v>58</v>
      </c>
      <c r="B59" s="2" t="s">
        <v>185</v>
      </c>
      <c r="C59" s="2" t="s">
        <v>54</v>
      </c>
      <c r="D59" s="2" t="s">
        <v>34</v>
      </c>
      <c r="E59">
        <v>24</v>
      </c>
      <c r="F59">
        <v>16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82</v>
      </c>
      <c r="N59">
        <v>348</v>
      </c>
      <c r="O59">
        <v>4.24</v>
      </c>
      <c r="P59">
        <v>4</v>
      </c>
      <c r="Q59">
        <v>93</v>
      </c>
      <c r="R59">
        <v>74</v>
      </c>
      <c r="S59">
        <v>693</v>
      </c>
      <c r="T59">
        <v>9.36</v>
      </c>
      <c r="U59">
        <v>3</v>
      </c>
      <c r="V59">
        <v>4</v>
      </c>
      <c r="W59">
        <v>2</v>
      </c>
      <c r="X59">
        <v>7</v>
      </c>
      <c r="Y59">
        <v>0</v>
      </c>
      <c r="Z59">
        <v>0</v>
      </c>
      <c r="AA59">
        <v>142</v>
      </c>
      <c r="AB59">
        <v>216.1</v>
      </c>
      <c r="AC59">
        <v>224.1</v>
      </c>
      <c r="AD59">
        <v>179.1</v>
      </c>
      <c r="AE59">
        <v>15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859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860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550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2836</v>
      </c>
      <c r="C76" s="2" t="s">
        <v>54</v>
      </c>
      <c r="D76" s="2"/>
      <c r="E76">
        <v>23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F76">
        <v>1</v>
      </c>
      <c r="AG76">
        <v>75</v>
      </c>
      <c r="AH76" t="s">
        <v>35</v>
      </c>
    </row>
    <row r="77" spans="1:34" x14ac:dyDescent="0.3">
      <c r="A77">
        <v>76</v>
      </c>
      <c r="B77" s="2" t="s">
        <v>691</v>
      </c>
      <c r="C77" s="2" t="s">
        <v>74</v>
      </c>
      <c r="D77" s="2"/>
      <c r="E77">
        <v>24</v>
      </c>
      <c r="F77">
        <v>11</v>
      </c>
      <c r="G77">
        <v>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F77">
        <v>3</v>
      </c>
      <c r="AG77">
        <v>76</v>
      </c>
      <c r="AH77" t="s">
        <v>35</v>
      </c>
    </row>
    <row r="78" spans="1:34" x14ac:dyDescent="0.3">
      <c r="A78">
        <v>77</v>
      </c>
      <c r="B78" s="2" t="s">
        <v>713</v>
      </c>
      <c r="C78" s="2" t="s">
        <v>130</v>
      </c>
      <c r="D78" s="2" t="s">
        <v>49</v>
      </c>
      <c r="E78">
        <v>27</v>
      </c>
      <c r="F78">
        <v>16</v>
      </c>
      <c r="G78">
        <v>14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102</v>
      </c>
      <c r="R78">
        <v>65</v>
      </c>
      <c r="S78">
        <v>810</v>
      </c>
      <c r="T78">
        <v>12.46</v>
      </c>
      <c r="U78">
        <v>5</v>
      </c>
      <c r="V78">
        <v>1</v>
      </c>
      <c r="W78">
        <v>0</v>
      </c>
      <c r="X78">
        <v>5</v>
      </c>
      <c r="Y78">
        <v>0</v>
      </c>
      <c r="Z78">
        <v>0</v>
      </c>
      <c r="AA78">
        <v>111</v>
      </c>
      <c r="AB78">
        <v>176</v>
      </c>
      <c r="AC78">
        <v>179</v>
      </c>
      <c r="AD78">
        <v>143.5</v>
      </c>
      <c r="AF78">
        <v>30</v>
      </c>
      <c r="AG78">
        <v>77</v>
      </c>
      <c r="AH78" t="s">
        <v>35</v>
      </c>
    </row>
    <row r="79" spans="1:34" x14ac:dyDescent="0.3">
      <c r="A79">
        <v>78</v>
      </c>
      <c r="B79" s="2" t="s">
        <v>862</v>
      </c>
      <c r="C79" s="2" t="s">
        <v>46</v>
      </c>
      <c r="D79" s="2" t="s">
        <v>34</v>
      </c>
      <c r="E79">
        <v>25</v>
      </c>
      <c r="F79">
        <v>16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150</v>
      </c>
      <c r="N79">
        <v>570</v>
      </c>
      <c r="O79">
        <v>3.8</v>
      </c>
      <c r="P79">
        <v>3</v>
      </c>
      <c r="Q79">
        <v>68</v>
      </c>
      <c r="R79">
        <v>51</v>
      </c>
      <c r="S79">
        <v>421</v>
      </c>
      <c r="T79">
        <v>8.25</v>
      </c>
      <c r="U79">
        <v>2</v>
      </c>
      <c r="V79">
        <v>3</v>
      </c>
      <c r="W79">
        <v>2</v>
      </c>
      <c r="X79">
        <v>5</v>
      </c>
      <c r="Y79">
        <v>1</v>
      </c>
      <c r="Z79">
        <v>0</v>
      </c>
      <c r="AA79">
        <v>127</v>
      </c>
      <c r="AB79">
        <v>178.1</v>
      </c>
      <c r="AC79">
        <v>186.1</v>
      </c>
      <c r="AD79">
        <v>152.6</v>
      </c>
      <c r="AF79">
        <v>24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23</v>
      </c>
      <c r="F80">
        <v>15</v>
      </c>
      <c r="G80">
        <v>15</v>
      </c>
      <c r="H80">
        <v>296</v>
      </c>
      <c r="I80">
        <v>477</v>
      </c>
      <c r="J80">
        <v>3804</v>
      </c>
      <c r="K80">
        <v>28</v>
      </c>
      <c r="L80">
        <v>7</v>
      </c>
      <c r="M80">
        <v>28</v>
      </c>
      <c r="N80">
        <v>51</v>
      </c>
      <c r="O80">
        <v>1.82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8</v>
      </c>
      <c r="W80">
        <v>3</v>
      </c>
      <c r="X80">
        <v>1</v>
      </c>
      <c r="Y80">
        <v>0</v>
      </c>
      <c r="Z80">
        <v>0</v>
      </c>
      <c r="AA80">
        <v>255</v>
      </c>
      <c r="AB80">
        <v>255.3</v>
      </c>
      <c r="AC80">
        <v>268.3</v>
      </c>
      <c r="AD80">
        <v>262.3</v>
      </c>
      <c r="AF80">
        <v>12</v>
      </c>
      <c r="AH80" t="s">
        <v>35</v>
      </c>
    </row>
    <row r="81" spans="1:34" x14ac:dyDescent="0.3">
      <c r="A81">
        <v>80</v>
      </c>
      <c r="B81" s="2" t="s">
        <v>679</v>
      </c>
      <c r="C81" s="2" t="s">
        <v>88</v>
      </c>
      <c r="D81" s="2" t="s">
        <v>38</v>
      </c>
      <c r="E81">
        <v>25</v>
      </c>
      <c r="F81">
        <v>16</v>
      </c>
      <c r="G81">
        <v>16</v>
      </c>
      <c r="H81">
        <v>315</v>
      </c>
      <c r="I81">
        <v>523</v>
      </c>
      <c r="J81">
        <v>3687</v>
      </c>
      <c r="K81">
        <v>21</v>
      </c>
      <c r="L81">
        <v>13</v>
      </c>
      <c r="M81">
        <v>57</v>
      </c>
      <c r="N81">
        <v>322</v>
      </c>
      <c r="O81">
        <v>5.65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9</v>
      </c>
      <c r="W81">
        <v>3</v>
      </c>
      <c r="X81">
        <v>2</v>
      </c>
      <c r="Y81">
        <v>0</v>
      </c>
      <c r="Z81">
        <v>3</v>
      </c>
      <c r="AA81">
        <v>250</v>
      </c>
      <c r="AB81">
        <v>249.7</v>
      </c>
      <c r="AC81">
        <v>271.7</v>
      </c>
      <c r="AD81">
        <v>262.7</v>
      </c>
      <c r="AF81">
        <v>13</v>
      </c>
      <c r="AH81" t="s">
        <v>35</v>
      </c>
    </row>
    <row r="82" spans="1:34" x14ac:dyDescent="0.3">
      <c r="A82">
        <v>81</v>
      </c>
      <c r="B82" s="2" t="s">
        <v>190</v>
      </c>
      <c r="C82" s="2" t="s">
        <v>46</v>
      </c>
      <c r="D82" s="2" t="s">
        <v>38</v>
      </c>
      <c r="E82">
        <v>29</v>
      </c>
      <c r="F82">
        <v>15</v>
      </c>
      <c r="G82">
        <v>14</v>
      </c>
      <c r="H82">
        <v>325</v>
      </c>
      <c r="I82">
        <v>481</v>
      </c>
      <c r="J82">
        <v>3547</v>
      </c>
      <c r="K82">
        <v>22</v>
      </c>
      <c r="L82">
        <v>7</v>
      </c>
      <c r="M82">
        <v>40</v>
      </c>
      <c r="N82">
        <v>160</v>
      </c>
      <c r="O82">
        <v>4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1</v>
      </c>
      <c r="X82">
        <v>1</v>
      </c>
      <c r="Y82">
        <v>0</v>
      </c>
      <c r="Z82">
        <v>1</v>
      </c>
      <c r="AA82">
        <v>238</v>
      </c>
      <c r="AB82">
        <v>237.9</v>
      </c>
      <c r="AC82">
        <v>251.9</v>
      </c>
      <c r="AD82">
        <v>244.9</v>
      </c>
      <c r="AF82">
        <v>14</v>
      </c>
      <c r="AH82" t="s">
        <v>35</v>
      </c>
    </row>
    <row r="83" spans="1:34" x14ac:dyDescent="0.3">
      <c r="A83">
        <v>82</v>
      </c>
      <c r="B83" s="2" t="s">
        <v>137</v>
      </c>
      <c r="C83" s="2" t="s">
        <v>84</v>
      </c>
      <c r="D83" s="2" t="s">
        <v>38</v>
      </c>
      <c r="E83">
        <v>32</v>
      </c>
      <c r="F83">
        <v>16</v>
      </c>
      <c r="G83">
        <v>16</v>
      </c>
      <c r="H83">
        <v>342</v>
      </c>
      <c r="I83">
        <v>529</v>
      </c>
      <c r="J83">
        <v>4095</v>
      </c>
      <c r="K83">
        <v>20</v>
      </c>
      <c r="L83">
        <v>12</v>
      </c>
      <c r="M83">
        <v>32</v>
      </c>
      <c r="N83">
        <v>143</v>
      </c>
      <c r="O83">
        <v>4.47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3</v>
      </c>
      <c r="X83">
        <v>0</v>
      </c>
      <c r="Y83">
        <v>0</v>
      </c>
      <c r="Z83">
        <v>0</v>
      </c>
      <c r="AA83">
        <v>228</v>
      </c>
      <c r="AB83">
        <v>228.1</v>
      </c>
      <c r="AC83">
        <v>249.1</v>
      </c>
      <c r="AD83">
        <v>240.1</v>
      </c>
      <c r="AF83">
        <v>15</v>
      </c>
      <c r="AH83" t="s">
        <v>35</v>
      </c>
    </row>
    <row r="84" spans="1:34" x14ac:dyDescent="0.3">
      <c r="A84">
        <v>83</v>
      </c>
      <c r="B84" s="2" t="s">
        <v>503</v>
      </c>
      <c r="C84" s="2" t="s">
        <v>107</v>
      </c>
      <c r="D84" s="2" t="s">
        <v>38</v>
      </c>
      <c r="E84">
        <v>28</v>
      </c>
      <c r="F84">
        <v>15</v>
      </c>
      <c r="G84">
        <v>14</v>
      </c>
      <c r="H84">
        <v>263</v>
      </c>
      <c r="I84">
        <v>420</v>
      </c>
      <c r="J84">
        <v>2799</v>
      </c>
      <c r="K84">
        <v>14</v>
      </c>
      <c r="L84">
        <v>4</v>
      </c>
      <c r="M84">
        <v>84</v>
      </c>
      <c r="N84">
        <v>427</v>
      </c>
      <c r="O84">
        <v>5.08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2</v>
      </c>
      <c r="X84">
        <v>4</v>
      </c>
      <c r="Y84">
        <v>0</v>
      </c>
      <c r="Z84">
        <v>0</v>
      </c>
      <c r="AA84">
        <v>223</v>
      </c>
      <c r="AB84">
        <v>222.7</v>
      </c>
      <c r="AC84">
        <v>234.7</v>
      </c>
      <c r="AD84">
        <v>226.7</v>
      </c>
      <c r="AF84">
        <v>16</v>
      </c>
      <c r="AH84" t="s">
        <v>35</v>
      </c>
    </row>
    <row r="85" spans="1:34" x14ac:dyDescent="0.3">
      <c r="A85">
        <v>84</v>
      </c>
      <c r="B85" s="2" t="s">
        <v>159</v>
      </c>
      <c r="C85" s="2" t="s">
        <v>78</v>
      </c>
      <c r="D85" s="2" t="s">
        <v>38</v>
      </c>
      <c r="E85">
        <v>30</v>
      </c>
      <c r="F85">
        <v>16</v>
      </c>
      <c r="G85">
        <v>16</v>
      </c>
      <c r="H85">
        <v>297</v>
      </c>
      <c r="I85">
        <v>496</v>
      </c>
      <c r="J85">
        <v>3320</v>
      </c>
      <c r="K85">
        <v>25</v>
      </c>
      <c r="L85">
        <v>12</v>
      </c>
      <c r="M85">
        <v>38</v>
      </c>
      <c r="N85">
        <v>99</v>
      </c>
      <c r="O85">
        <v>2.61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4</v>
      </c>
      <c r="W85">
        <v>4</v>
      </c>
      <c r="X85">
        <v>0</v>
      </c>
      <c r="Y85">
        <v>0</v>
      </c>
      <c r="Z85">
        <v>0</v>
      </c>
      <c r="AA85">
        <v>211</v>
      </c>
      <c r="AB85">
        <v>210.7</v>
      </c>
      <c r="AC85">
        <v>229.7</v>
      </c>
      <c r="AD85">
        <v>222.7</v>
      </c>
      <c r="AF85">
        <v>17</v>
      </c>
      <c r="AH85" t="s">
        <v>35</v>
      </c>
    </row>
    <row r="86" spans="1:34" x14ac:dyDescent="0.3">
      <c r="A86">
        <v>85</v>
      </c>
      <c r="B86" s="2" t="s">
        <v>213</v>
      </c>
      <c r="C86" s="2" t="s">
        <v>40</v>
      </c>
      <c r="D86" s="2" t="s">
        <v>38</v>
      </c>
      <c r="E86">
        <v>24</v>
      </c>
      <c r="F86">
        <v>15</v>
      </c>
      <c r="G86">
        <v>15</v>
      </c>
      <c r="H86">
        <v>281</v>
      </c>
      <c r="I86">
        <v>453</v>
      </c>
      <c r="J86">
        <v>3232</v>
      </c>
      <c r="K86">
        <v>13</v>
      </c>
      <c r="L86">
        <v>15</v>
      </c>
      <c r="M86">
        <v>60</v>
      </c>
      <c r="N86">
        <v>312</v>
      </c>
      <c r="O86">
        <v>5.2</v>
      </c>
      <c r="P86">
        <v>5</v>
      </c>
      <c r="Q86">
        <v>0</v>
      </c>
      <c r="R86">
        <v>0</v>
      </c>
      <c r="S86">
        <v>0</v>
      </c>
      <c r="T86">
        <v>0</v>
      </c>
      <c r="U86">
        <v>0</v>
      </c>
      <c r="V86">
        <v>2</v>
      </c>
      <c r="W86">
        <v>1</v>
      </c>
      <c r="X86">
        <v>5</v>
      </c>
      <c r="Y86">
        <v>0</v>
      </c>
      <c r="Z86">
        <v>0</v>
      </c>
      <c r="AA86">
        <v>210</v>
      </c>
      <c r="AB86">
        <v>210.5</v>
      </c>
      <c r="AC86">
        <v>232.5</v>
      </c>
      <c r="AD86">
        <v>225.5</v>
      </c>
      <c r="AF86">
        <v>18</v>
      </c>
      <c r="AH86" t="s">
        <v>35</v>
      </c>
    </row>
    <row r="87" spans="1:34" x14ac:dyDescent="0.3">
      <c r="A87">
        <v>86</v>
      </c>
      <c r="B87" s="2" t="s">
        <v>157</v>
      </c>
      <c r="C87" s="2" t="s">
        <v>104</v>
      </c>
      <c r="D87" s="2" t="s">
        <v>38</v>
      </c>
      <c r="E87">
        <v>25</v>
      </c>
      <c r="F87">
        <v>16</v>
      </c>
      <c r="G87">
        <v>15</v>
      </c>
      <c r="H87">
        <v>276</v>
      </c>
      <c r="I87">
        <v>469</v>
      </c>
      <c r="J87">
        <v>3098</v>
      </c>
      <c r="K87">
        <v>13</v>
      </c>
      <c r="L87">
        <v>7</v>
      </c>
      <c r="M87">
        <v>63</v>
      </c>
      <c r="N87">
        <v>260</v>
      </c>
      <c r="O87">
        <v>4.13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4</v>
      </c>
      <c r="Y87">
        <v>0</v>
      </c>
      <c r="Z87">
        <v>0</v>
      </c>
      <c r="AA87">
        <v>206</v>
      </c>
      <c r="AB87">
        <v>205.9</v>
      </c>
      <c r="AC87">
        <v>221.9</v>
      </c>
      <c r="AD87">
        <v>212.9</v>
      </c>
      <c r="AF87">
        <v>20</v>
      </c>
      <c r="AH87" t="s">
        <v>35</v>
      </c>
    </row>
    <row r="88" spans="1:34" x14ac:dyDescent="0.3">
      <c r="A88">
        <v>87</v>
      </c>
      <c r="B88" s="2" t="s">
        <v>149</v>
      </c>
      <c r="C88" s="2" t="s">
        <v>70</v>
      </c>
      <c r="D88" s="2" t="s">
        <v>38</v>
      </c>
      <c r="E88">
        <v>26</v>
      </c>
      <c r="F88">
        <v>15</v>
      </c>
      <c r="G88">
        <v>15</v>
      </c>
      <c r="H88">
        <v>323</v>
      </c>
      <c r="I88">
        <v>515</v>
      </c>
      <c r="J88">
        <v>3496</v>
      </c>
      <c r="K88">
        <v>22</v>
      </c>
      <c r="L88">
        <v>13</v>
      </c>
      <c r="M88">
        <v>23</v>
      </c>
      <c r="N88">
        <v>66</v>
      </c>
      <c r="O88">
        <v>2.87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8</v>
      </c>
      <c r="W88">
        <v>3</v>
      </c>
      <c r="X88">
        <v>0</v>
      </c>
      <c r="Y88">
        <v>0</v>
      </c>
      <c r="Z88">
        <v>2</v>
      </c>
      <c r="AA88">
        <v>206</v>
      </c>
      <c r="AB88">
        <v>206.4</v>
      </c>
      <c r="AC88">
        <v>225.4</v>
      </c>
      <c r="AD88">
        <v>219.4</v>
      </c>
      <c r="AF88">
        <v>19</v>
      </c>
      <c r="AH88" t="s">
        <v>35</v>
      </c>
    </row>
    <row r="89" spans="1:34" x14ac:dyDescent="0.3">
      <c r="A89">
        <v>88</v>
      </c>
      <c r="B89" s="2" t="s">
        <v>587</v>
      </c>
      <c r="C89" s="2" t="s">
        <v>130</v>
      </c>
      <c r="D89" s="2" t="s">
        <v>38</v>
      </c>
      <c r="E89">
        <v>38</v>
      </c>
      <c r="F89">
        <v>13</v>
      </c>
      <c r="G89">
        <v>13</v>
      </c>
      <c r="H89">
        <v>267</v>
      </c>
      <c r="I89">
        <v>397</v>
      </c>
      <c r="J89">
        <v>2926</v>
      </c>
      <c r="K89">
        <v>18</v>
      </c>
      <c r="L89">
        <v>9</v>
      </c>
      <c r="M89">
        <v>37</v>
      </c>
      <c r="N89">
        <v>124</v>
      </c>
      <c r="O89">
        <v>3.35</v>
      </c>
      <c r="P89">
        <v>5</v>
      </c>
      <c r="Q89">
        <v>0</v>
      </c>
      <c r="R89">
        <v>0</v>
      </c>
      <c r="S89">
        <v>0</v>
      </c>
      <c r="T89">
        <v>0</v>
      </c>
      <c r="U89">
        <v>0</v>
      </c>
      <c r="V89">
        <v>11</v>
      </c>
      <c r="W89">
        <v>4</v>
      </c>
      <c r="X89">
        <v>5</v>
      </c>
      <c r="Y89">
        <v>0</v>
      </c>
      <c r="Z89">
        <v>0</v>
      </c>
      <c r="AA89">
        <v>205</v>
      </c>
      <c r="AB89">
        <v>205.4</v>
      </c>
      <c r="AC89">
        <v>224.4</v>
      </c>
      <c r="AD89">
        <v>214.4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23</v>
      </c>
      <c r="F90">
        <v>13</v>
      </c>
      <c r="G90">
        <v>13</v>
      </c>
      <c r="H90">
        <v>282</v>
      </c>
      <c r="I90">
        <v>442</v>
      </c>
      <c r="J90">
        <v>3504</v>
      </c>
      <c r="K90">
        <v>19</v>
      </c>
      <c r="L90">
        <v>11</v>
      </c>
      <c r="M90">
        <v>33</v>
      </c>
      <c r="N90">
        <v>135</v>
      </c>
      <c r="O90">
        <v>4.09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15</v>
      </c>
      <c r="W90">
        <v>7</v>
      </c>
      <c r="X90">
        <v>1</v>
      </c>
      <c r="Y90">
        <v>0</v>
      </c>
      <c r="Z90">
        <v>1</v>
      </c>
      <c r="AA90">
        <v>202</v>
      </c>
      <c r="AB90">
        <v>201.7</v>
      </c>
      <c r="AC90">
        <v>225.7</v>
      </c>
      <c r="AD90">
        <v>212.7</v>
      </c>
      <c r="AF90">
        <v>22</v>
      </c>
      <c r="AH90" t="s">
        <v>35</v>
      </c>
    </row>
    <row r="91" spans="1:34" x14ac:dyDescent="0.3">
      <c r="A91">
        <v>90</v>
      </c>
      <c r="B91" s="2" t="s">
        <v>275</v>
      </c>
      <c r="C91" s="2" t="s">
        <v>74</v>
      </c>
      <c r="D91" s="2" t="s">
        <v>38</v>
      </c>
      <c r="E91">
        <v>36</v>
      </c>
      <c r="F91">
        <v>15</v>
      </c>
      <c r="G91">
        <v>15</v>
      </c>
      <c r="H91">
        <v>352</v>
      </c>
      <c r="I91">
        <v>571</v>
      </c>
      <c r="J91">
        <v>3468</v>
      </c>
      <c r="K91">
        <v>19</v>
      </c>
      <c r="L91">
        <v>13</v>
      </c>
      <c r="M91">
        <v>12</v>
      </c>
      <c r="N91">
        <v>26</v>
      </c>
      <c r="O91">
        <v>2.17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11</v>
      </c>
      <c r="W91">
        <v>5</v>
      </c>
      <c r="X91">
        <v>1</v>
      </c>
      <c r="Y91">
        <v>0</v>
      </c>
      <c r="Z91">
        <v>0</v>
      </c>
      <c r="AA91">
        <v>187</v>
      </c>
      <c r="AB91">
        <v>187.3</v>
      </c>
      <c r="AC91">
        <v>208.3</v>
      </c>
      <c r="AD91">
        <v>200.3</v>
      </c>
      <c r="AF91">
        <v>23</v>
      </c>
      <c r="AH91" t="s">
        <v>35</v>
      </c>
    </row>
    <row r="92" spans="1:34" x14ac:dyDescent="0.3">
      <c r="A92">
        <v>91</v>
      </c>
      <c r="B92" s="2" t="s">
        <v>211</v>
      </c>
      <c r="C92" s="2" t="s">
        <v>37</v>
      </c>
      <c r="D92" s="2" t="s">
        <v>38</v>
      </c>
      <c r="E92">
        <v>32</v>
      </c>
      <c r="F92">
        <v>16</v>
      </c>
      <c r="G92">
        <v>16</v>
      </c>
      <c r="H92">
        <v>352</v>
      </c>
      <c r="I92">
        <v>549</v>
      </c>
      <c r="J92">
        <v>3141</v>
      </c>
      <c r="K92">
        <v>18</v>
      </c>
      <c r="L92">
        <v>13</v>
      </c>
      <c r="M92">
        <v>25</v>
      </c>
      <c r="N92">
        <v>54</v>
      </c>
      <c r="O92">
        <v>2.16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6</v>
      </c>
      <c r="W92">
        <v>0</v>
      </c>
      <c r="X92">
        <v>1</v>
      </c>
      <c r="Y92">
        <v>0</v>
      </c>
      <c r="Z92">
        <v>1</v>
      </c>
      <c r="AA92">
        <v>185</v>
      </c>
      <c r="AB92">
        <v>185</v>
      </c>
      <c r="AC92">
        <v>201</v>
      </c>
      <c r="AD92">
        <v>198</v>
      </c>
      <c r="AF92">
        <v>24</v>
      </c>
      <c r="AH92" t="s">
        <v>35</v>
      </c>
    </row>
    <row r="93" spans="1:34" x14ac:dyDescent="0.3">
      <c r="A93">
        <v>92</v>
      </c>
      <c r="B93" s="2" t="s">
        <v>767</v>
      </c>
      <c r="C93" s="2" t="s">
        <v>54</v>
      </c>
      <c r="D93" s="2" t="s">
        <v>38</v>
      </c>
      <c r="E93">
        <v>21</v>
      </c>
      <c r="F93">
        <v>15</v>
      </c>
      <c r="G93">
        <v>15</v>
      </c>
      <c r="H93">
        <v>255</v>
      </c>
      <c r="I93">
        <v>476</v>
      </c>
      <c r="J93">
        <v>2894</v>
      </c>
      <c r="K93">
        <v>11</v>
      </c>
      <c r="L93">
        <v>22</v>
      </c>
      <c r="M93">
        <v>77</v>
      </c>
      <c r="N93">
        <v>419</v>
      </c>
      <c r="O93">
        <v>5.44</v>
      </c>
      <c r="P93">
        <v>5</v>
      </c>
      <c r="Q93">
        <v>0</v>
      </c>
      <c r="R93">
        <v>0</v>
      </c>
      <c r="S93">
        <v>0</v>
      </c>
      <c r="T93">
        <v>0</v>
      </c>
      <c r="U93">
        <v>0</v>
      </c>
      <c r="V93">
        <v>9</v>
      </c>
      <c r="W93">
        <v>6</v>
      </c>
      <c r="X93">
        <v>5</v>
      </c>
      <c r="Y93">
        <v>0</v>
      </c>
      <c r="Z93">
        <v>0</v>
      </c>
      <c r="AA93">
        <v>176</v>
      </c>
      <c r="AB93">
        <v>175.7</v>
      </c>
      <c r="AC93">
        <v>209.7</v>
      </c>
      <c r="AD93">
        <v>197.7</v>
      </c>
      <c r="AF93">
        <v>25</v>
      </c>
      <c r="AH93" t="s">
        <v>35</v>
      </c>
    </row>
    <row r="94" spans="1:34" x14ac:dyDescent="0.3">
      <c r="A94">
        <v>93</v>
      </c>
      <c r="B94" s="2" t="s">
        <v>66</v>
      </c>
      <c r="C94" s="2" t="s">
        <v>67</v>
      </c>
      <c r="D94" s="2" t="s">
        <v>38</v>
      </c>
      <c r="E94">
        <v>22</v>
      </c>
      <c r="F94">
        <v>7</v>
      </c>
      <c r="G94">
        <v>6</v>
      </c>
      <c r="H94">
        <v>126</v>
      </c>
      <c r="I94">
        <v>204</v>
      </c>
      <c r="J94">
        <v>1699</v>
      </c>
      <c r="K94">
        <v>19</v>
      </c>
      <c r="L94">
        <v>8</v>
      </c>
      <c r="M94">
        <v>36</v>
      </c>
      <c r="N94">
        <v>269</v>
      </c>
      <c r="O94">
        <v>7.47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3</v>
      </c>
      <c r="W94">
        <v>1</v>
      </c>
      <c r="X94">
        <v>2</v>
      </c>
      <c r="Y94">
        <v>1</v>
      </c>
      <c r="Z94">
        <v>1</v>
      </c>
      <c r="AA94">
        <v>169</v>
      </c>
      <c r="AB94">
        <v>168.9</v>
      </c>
      <c r="AC94">
        <v>183.9</v>
      </c>
      <c r="AD94">
        <v>176.9</v>
      </c>
      <c r="AF94">
        <v>26</v>
      </c>
      <c r="AH94" t="s">
        <v>35</v>
      </c>
    </row>
    <row r="95" spans="1:34" x14ac:dyDescent="0.3">
      <c r="A95">
        <v>94</v>
      </c>
      <c r="B95" s="2" t="s">
        <v>861</v>
      </c>
      <c r="C95" s="2" t="s">
        <v>86</v>
      </c>
      <c r="D95" s="2" t="s">
        <v>38</v>
      </c>
      <c r="E95">
        <v>34</v>
      </c>
      <c r="F95">
        <v>14</v>
      </c>
      <c r="G95">
        <v>14</v>
      </c>
      <c r="H95">
        <v>266</v>
      </c>
      <c r="I95">
        <v>429</v>
      </c>
      <c r="J95">
        <v>2666</v>
      </c>
      <c r="K95">
        <v>19</v>
      </c>
      <c r="L95">
        <v>14</v>
      </c>
      <c r="M95">
        <v>19</v>
      </c>
      <c r="N95">
        <v>32</v>
      </c>
      <c r="O95">
        <v>1.68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6</v>
      </c>
      <c r="W95">
        <v>0</v>
      </c>
      <c r="X95">
        <v>0</v>
      </c>
      <c r="Y95">
        <v>0</v>
      </c>
      <c r="Z95">
        <v>0</v>
      </c>
      <c r="AA95">
        <v>158</v>
      </c>
      <c r="AB95">
        <v>157.80000000000001</v>
      </c>
      <c r="AC95">
        <v>174.8</v>
      </c>
      <c r="AD95">
        <v>171.8</v>
      </c>
      <c r="AF95">
        <v>27</v>
      </c>
      <c r="AH95" t="s">
        <v>35</v>
      </c>
    </row>
    <row r="96" spans="1:34" x14ac:dyDescent="0.3">
      <c r="A96">
        <v>95</v>
      </c>
      <c r="B96" s="2" t="s">
        <v>160</v>
      </c>
      <c r="C96" s="2" t="s">
        <v>99</v>
      </c>
      <c r="D96" s="2" t="s">
        <v>38</v>
      </c>
      <c r="E96">
        <v>23</v>
      </c>
      <c r="F96">
        <v>12</v>
      </c>
      <c r="G96">
        <v>12</v>
      </c>
      <c r="H96">
        <v>196</v>
      </c>
      <c r="I96">
        <v>330</v>
      </c>
      <c r="J96">
        <v>2193</v>
      </c>
      <c r="K96">
        <v>7</v>
      </c>
      <c r="L96">
        <v>7</v>
      </c>
      <c r="M96">
        <v>41</v>
      </c>
      <c r="N96">
        <v>248</v>
      </c>
      <c r="O96">
        <v>6.05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10</v>
      </c>
      <c r="W96">
        <v>3</v>
      </c>
      <c r="X96">
        <v>2</v>
      </c>
      <c r="Y96">
        <v>1</v>
      </c>
      <c r="Z96">
        <v>0</v>
      </c>
      <c r="AA96">
        <v>135</v>
      </c>
      <c r="AB96">
        <v>134.5</v>
      </c>
      <c r="AC96">
        <v>150.5</v>
      </c>
      <c r="AD96">
        <v>141.5</v>
      </c>
      <c r="AF96">
        <v>28</v>
      </c>
      <c r="AH96" t="s">
        <v>35</v>
      </c>
    </row>
    <row r="97" spans="1:34" x14ac:dyDescent="0.3">
      <c r="A97">
        <v>96</v>
      </c>
      <c r="B97" s="2" t="s">
        <v>122</v>
      </c>
      <c r="C97" s="2" t="s">
        <v>42</v>
      </c>
      <c r="D97" s="2" t="s">
        <v>38</v>
      </c>
      <c r="E97">
        <v>34</v>
      </c>
      <c r="F97">
        <v>7</v>
      </c>
      <c r="G97">
        <v>7</v>
      </c>
      <c r="H97">
        <v>154</v>
      </c>
      <c r="I97">
        <v>238</v>
      </c>
      <c r="J97">
        <v>1675</v>
      </c>
      <c r="K97">
        <v>16</v>
      </c>
      <c r="L97">
        <v>6</v>
      </c>
      <c r="M97">
        <v>24</v>
      </c>
      <c r="N97">
        <v>126</v>
      </c>
      <c r="O97">
        <v>5.25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0</v>
      </c>
      <c r="Y97">
        <v>0</v>
      </c>
      <c r="Z97">
        <v>0</v>
      </c>
      <c r="AA97">
        <v>130</v>
      </c>
      <c r="AB97">
        <v>129.6</v>
      </c>
      <c r="AC97">
        <v>142.6</v>
      </c>
      <c r="AD97">
        <v>135.6</v>
      </c>
      <c r="AF97">
        <v>29</v>
      </c>
      <c r="AH97" t="s">
        <v>35</v>
      </c>
    </row>
    <row r="98" spans="1:34" x14ac:dyDescent="0.3">
      <c r="A98">
        <v>97</v>
      </c>
      <c r="B98" s="2" t="s">
        <v>663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863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693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526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797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795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864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706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699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848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527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556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701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712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562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623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697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727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865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687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120</v>
      </c>
      <c r="C145" s="2" t="s">
        <v>56</v>
      </c>
      <c r="D145" s="2" t="s">
        <v>52</v>
      </c>
      <c r="E145">
        <v>23</v>
      </c>
      <c r="F145">
        <v>14</v>
      </c>
      <c r="G145">
        <v>13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62</v>
      </c>
      <c r="R145">
        <v>45</v>
      </c>
      <c r="S145">
        <v>579</v>
      </c>
      <c r="T145">
        <v>12.87</v>
      </c>
      <c r="U145">
        <v>4</v>
      </c>
      <c r="V145">
        <v>0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126.9</v>
      </c>
      <c r="AC145">
        <v>129.9</v>
      </c>
      <c r="AD145">
        <v>104.4</v>
      </c>
      <c r="AF145">
        <v>12</v>
      </c>
      <c r="AH145" t="s">
        <v>35</v>
      </c>
    </row>
    <row r="146" spans="1:34" x14ac:dyDescent="0.3">
      <c r="A146">
        <v>145</v>
      </c>
      <c r="B146" s="2" t="s">
        <v>103</v>
      </c>
      <c r="C146" s="2" t="s">
        <v>104</v>
      </c>
      <c r="D146" s="2" t="s">
        <v>34</v>
      </c>
      <c r="E146">
        <v>21</v>
      </c>
      <c r="F146">
        <v>14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93</v>
      </c>
      <c r="N146">
        <v>358</v>
      </c>
      <c r="O146">
        <v>3.85</v>
      </c>
      <c r="P146">
        <v>3</v>
      </c>
      <c r="Q146">
        <v>33</v>
      </c>
      <c r="R146">
        <v>21</v>
      </c>
      <c r="S146">
        <v>225</v>
      </c>
      <c r="T146">
        <v>10.71</v>
      </c>
      <c r="U146">
        <v>1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82</v>
      </c>
      <c r="AB146">
        <v>103.3</v>
      </c>
      <c r="AC146">
        <v>109.3</v>
      </c>
      <c r="AD146">
        <v>92.8</v>
      </c>
      <c r="AF146">
        <v>46</v>
      </c>
      <c r="AH146" t="s">
        <v>35</v>
      </c>
    </row>
    <row r="147" spans="1:34" x14ac:dyDescent="0.3">
      <c r="A147">
        <v>146</v>
      </c>
      <c r="B147" s="2" t="s">
        <v>575</v>
      </c>
      <c r="C147" s="2" t="s">
        <v>135</v>
      </c>
      <c r="D147" s="2" t="s">
        <v>49</v>
      </c>
      <c r="E147">
        <v>27</v>
      </c>
      <c r="F147">
        <v>16</v>
      </c>
      <c r="G147">
        <v>7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65</v>
      </c>
      <c r="R147">
        <v>45</v>
      </c>
      <c r="S147">
        <v>573</v>
      </c>
      <c r="T147">
        <v>12.73</v>
      </c>
      <c r="U147">
        <v>4</v>
      </c>
      <c r="V147">
        <v>0</v>
      </c>
      <c r="W147">
        <v>0</v>
      </c>
      <c r="X147">
        <v>4</v>
      </c>
      <c r="Y147">
        <v>0</v>
      </c>
      <c r="Z147">
        <v>0</v>
      </c>
      <c r="AA147">
        <v>81</v>
      </c>
      <c r="AB147">
        <v>126.3</v>
      </c>
      <c r="AC147">
        <v>129.30000000000001</v>
      </c>
      <c r="AD147">
        <v>103.8</v>
      </c>
      <c r="AF147">
        <v>52</v>
      </c>
      <c r="AH147" t="s">
        <v>35</v>
      </c>
    </row>
    <row r="148" spans="1:34" x14ac:dyDescent="0.3">
      <c r="A148">
        <v>147</v>
      </c>
      <c r="B148" s="2" t="s">
        <v>55</v>
      </c>
      <c r="C148" s="2" t="s">
        <v>56</v>
      </c>
      <c r="D148" s="2" t="s">
        <v>34</v>
      </c>
      <c r="E148">
        <v>22</v>
      </c>
      <c r="F148">
        <v>16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47</v>
      </c>
      <c r="N148">
        <v>260</v>
      </c>
      <c r="O148">
        <v>5.53</v>
      </c>
      <c r="P148">
        <v>2</v>
      </c>
      <c r="Q148">
        <v>35</v>
      </c>
      <c r="R148">
        <v>27</v>
      </c>
      <c r="S148">
        <v>279</v>
      </c>
      <c r="T148">
        <v>10.33</v>
      </c>
      <c r="U148">
        <v>3</v>
      </c>
      <c r="V148">
        <v>2</v>
      </c>
      <c r="W148">
        <v>2</v>
      </c>
      <c r="X148">
        <v>5</v>
      </c>
      <c r="Y148">
        <v>0</v>
      </c>
      <c r="Z148">
        <v>0</v>
      </c>
      <c r="AA148">
        <v>80</v>
      </c>
      <c r="AB148">
        <v>106.9</v>
      </c>
      <c r="AC148">
        <v>114.9</v>
      </c>
      <c r="AD148">
        <v>93.4</v>
      </c>
      <c r="AF148">
        <v>47</v>
      </c>
      <c r="AH148" t="s">
        <v>35</v>
      </c>
    </row>
    <row r="149" spans="1:34" x14ac:dyDescent="0.3">
      <c r="A149">
        <v>148</v>
      </c>
      <c r="B149" s="2" t="s">
        <v>81</v>
      </c>
      <c r="C149" s="2" t="s">
        <v>70</v>
      </c>
      <c r="D149" s="2" t="s">
        <v>52</v>
      </c>
      <c r="E149">
        <v>30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86</v>
      </c>
      <c r="R149">
        <v>54</v>
      </c>
      <c r="S149">
        <v>688</v>
      </c>
      <c r="T149">
        <v>12.74</v>
      </c>
      <c r="U149">
        <v>2</v>
      </c>
      <c r="V149">
        <v>1</v>
      </c>
      <c r="W149">
        <v>1</v>
      </c>
      <c r="X149">
        <v>2</v>
      </c>
      <c r="Y149">
        <v>0</v>
      </c>
      <c r="Z149">
        <v>0</v>
      </c>
      <c r="AA149">
        <v>79</v>
      </c>
      <c r="AB149">
        <v>132.80000000000001</v>
      </c>
      <c r="AC149">
        <v>136.80000000000001</v>
      </c>
      <c r="AD149">
        <v>105.8</v>
      </c>
      <c r="AF149">
        <v>15</v>
      </c>
      <c r="AH149" t="s">
        <v>35</v>
      </c>
    </row>
    <row r="150" spans="1:34" x14ac:dyDescent="0.3">
      <c r="A150">
        <v>149</v>
      </c>
      <c r="B150" s="2" t="s">
        <v>410</v>
      </c>
      <c r="C150" s="2" t="s">
        <v>135</v>
      </c>
      <c r="D150" s="2" t="s">
        <v>52</v>
      </c>
      <c r="E150">
        <v>33</v>
      </c>
      <c r="F150">
        <v>16</v>
      </c>
      <c r="G150">
        <v>16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69</v>
      </c>
      <c r="R150">
        <v>43</v>
      </c>
      <c r="S150">
        <v>648</v>
      </c>
      <c r="T150">
        <v>15.07</v>
      </c>
      <c r="U150">
        <v>3</v>
      </c>
      <c r="V150">
        <v>2</v>
      </c>
      <c r="W150">
        <v>2</v>
      </c>
      <c r="X150">
        <v>3</v>
      </c>
      <c r="Y150">
        <v>0</v>
      </c>
      <c r="Z150">
        <v>0</v>
      </c>
      <c r="AA150">
        <v>79</v>
      </c>
      <c r="AB150">
        <v>121.8</v>
      </c>
      <c r="AC150">
        <v>126.8</v>
      </c>
      <c r="AD150">
        <v>100.3</v>
      </c>
      <c r="AF150">
        <v>14</v>
      </c>
      <c r="AH150" t="s">
        <v>35</v>
      </c>
    </row>
    <row r="151" spans="1:34" x14ac:dyDescent="0.3">
      <c r="A151">
        <v>150</v>
      </c>
      <c r="B151" s="2" t="s">
        <v>266</v>
      </c>
      <c r="C151" s="2" t="s">
        <v>72</v>
      </c>
      <c r="D151" s="2" t="s">
        <v>52</v>
      </c>
      <c r="E151">
        <v>24</v>
      </c>
      <c r="F151">
        <v>16</v>
      </c>
      <c r="G151">
        <v>9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86</v>
      </c>
      <c r="R151">
        <v>53</v>
      </c>
      <c r="S151">
        <v>574</v>
      </c>
      <c r="T151">
        <v>10.83</v>
      </c>
      <c r="U151">
        <v>4</v>
      </c>
      <c r="V151">
        <v>1</v>
      </c>
      <c r="W151">
        <v>1</v>
      </c>
      <c r="X151">
        <v>4</v>
      </c>
      <c r="Y151">
        <v>0</v>
      </c>
      <c r="Z151">
        <v>0</v>
      </c>
      <c r="AA151">
        <v>79</v>
      </c>
      <c r="AB151">
        <v>132.4</v>
      </c>
      <c r="AC151">
        <v>136.4</v>
      </c>
      <c r="AD151">
        <v>105.9</v>
      </c>
      <c r="AF151">
        <v>13</v>
      </c>
      <c r="AH151" t="s">
        <v>35</v>
      </c>
    </row>
    <row r="152" spans="1:34" x14ac:dyDescent="0.3">
      <c r="A152">
        <v>151</v>
      </c>
      <c r="B152" s="2" t="s">
        <v>108</v>
      </c>
      <c r="C152" s="2" t="s">
        <v>61</v>
      </c>
      <c r="D152" s="2" t="s">
        <v>49</v>
      </c>
      <c r="E152">
        <v>25</v>
      </c>
      <c r="F152">
        <v>16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10</v>
      </c>
      <c r="N152">
        <v>58</v>
      </c>
      <c r="O152">
        <v>5.8</v>
      </c>
      <c r="P152">
        <v>0</v>
      </c>
      <c r="Q152">
        <v>71</v>
      </c>
      <c r="R152">
        <v>45</v>
      </c>
      <c r="S152">
        <v>555</v>
      </c>
      <c r="T152">
        <v>12.33</v>
      </c>
      <c r="U152">
        <v>2</v>
      </c>
      <c r="V152">
        <v>0</v>
      </c>
      <c r="W152">
        <v>0</v>
      </c>
      <c r="X152">
        <v>3</v>
      </c>
      <c r="Y152">
        <v>0</v>
      </c>
      <c r="Z152">
        <v>0</v>
      </c>
      <c r="AA152">
        <v>79</v>
      </c>
      <c r="AB152">
        <v>124.3</v>
      </c>
      <c r="AC152">
        <v>127.3</v>
      </c>
      <c r="AD152">
        <v>101.8</v>
      </c>
      <c r="AF152">
        <v>53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54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55</v>
      </c>
      <c r="AH158" t="s">
        <v>35</v>
      </c>
    </row>
    <row r="159" spans="1:34" x14ac:dyDescent="0.3">
      <c r="A159">
        <v>158</v>
      </c>
      <c r="B159" s="2" t="s">
        <v>729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57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56</v>
      </c>
      <c r="AH160" t="s">
        <v>35</v>
      </c>
    </row>
    <row r="161" spans="1:34" x14ac:dyDescent="0.3">
      <c r="A161">
        <v>160</v>
      </c>
      <c r="B161" s="2" t="s">
        <v>665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58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34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53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782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55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59</v>
      </c>
      <c r="AH170" t="s">
        <v>35</v>
      </c>
    </row>
    <row r="171" spans="1:34" x14ac:dyDescent="0.3">
      <c r="A171">
        <v>170</v>
      </c>
      <c r="B171" s="2" t="s">
        <v>702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54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60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63</v>
      </c>
      <c r="AH174" t="s">
        <v>35</v>
      </c>
    </row>
    <row r="175" spans="1:34" x14ac:dyDescent="0.3">
      <c r="A175">
        <v>174</v>
      </c>
      <c r="B175" s="2" t="s">
        <v>695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56</v>
      </c>
      <c r="AH175" t="s">
        <v>35</v>
      </c>
    </row>
    <row r="176" spans="1:34" x14ac:dyDescent="0.3">
      <c r="A176">
        <v>175</v>
      </c>
      <c r="B176" s="2" t="s">
        <v>734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62</v>
      </c>
      <c r="AH176" t="s">
        <v>35</v>
      </c>
    </row>
    <row r="177" spans="1:34" x14ac:dyDescent="0.3">
      <c r="A177">
        <v>176</v>
      </c>
      <c r="B177" s="2" t="s">
        <v>866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61</v>
      </c>
      <c r="AH177" t="s">
        <v>35</v>
      </c>
    </row>
    <row r="178" spans="1:34" x14ac:dyDescent="0.3">
      <c r="A178">
        <v>177</v>
      </c>
      <c r="B178" s="2" t="s">
        <v>651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57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64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705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58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49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65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867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66</v>
      </c>
      <c r="AH186" t="s">
        <v>35</v>
      </c>
    </row>
    <row r="187" spans="1:34" x14ac:dyDescent="0.3">
      <c r="A187">
        <v>186</v>
      </c>
      <c r="B187" s="2" t="s">
        <v>718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868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67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68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69</v>
      </c>
      <c r="AH191" t="s">
        <v>35</v>
      </c>
    </row>
    <row r="192" spans="1:34" x14ac:dyDescent="0.3">
      <c r="A192">
        <v>191</v>
      </c>
      <c r="B192" s="2" t="s">
        <v>703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612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869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800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70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24</v>
      </c>
      <c r="AH198" t="s">
        <v>35</v>
      </c>
    </row>
    <row r="199" spans="1:34" x14ac:dyDescent="0.3">
      <c r="A199">
        <v>198</v>
      </c>
      <c r="B199" s="2" t="s">
        <v>870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25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71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72</v>
      </c>
      <c r="AH202" t="s">
        <v>35</v>
      </c>
    </row>
    <row r="203" spans="1:34" x14ac:dyDescent="0.3">
      <c r="A203">
        <v>202</v>
      </c>
      <c r="B203" s="2" t="s">
        <v>719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73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871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74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722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75</v>
      </c>
      <c r="AH207" t="s">
        <v>35</v>
      </c>
    </row>
    <row r="208" spans="1:34" x14ac:dyDescent="0.3">
      <c r="A208">
        <v>207</v>
      </c>
      <c r="B208" s="2" t="s">
        <v>738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753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558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77</v>
      </c>
      <c r="AH210" t="s">
        <v>35</v>
      </c>
    </row>
    <row r="211" spans="1:34" x14ac:dyDescent="0.3">
      <c r="A211">
        <v>210</v>
      </c>
      <c r="B211" s="2" t="s">
        <v>872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745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80</v>
      </c>
      <c r="AH213" t="s">
        <v>35</v>
      </c>
    </row>
    <row r="214" spans="1:34" x14ac:dyDescent="0.3">
      <c r="A214">
        <v>213</v>
      </c>
      <c r="B214" s="2" t="s">
        <v>873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78</v>
      </c>
      <c r="AH214" t="s">
        <v>35</v>
      </c>
    </row>
    <row r="215" spans="1:34" x14ac:dyDescent="0.3">
      <c r="A215">
        <v>214</v>
      </c>
      <c r="B215" s="2" t="s">
        <v>717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716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79</v>
      </c>
      <c r="AH216" t="s">
        <v>35</v>
      </c>
    </row>
    <row r="217" spans="1:34" x14ac:dyDescent="0.3">
      <c r="A217">
        <v>216</v>
      </c>
      <c r="B217" s="2" t="s">
        <v>709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874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81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82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83</v>
      </c>
      <c r="AH221" t="s">
        <v>35</v>
      </c>
    </row>
    <row r="222" spans="1:34" x14ac:dyDescent="0.3">
      <c r="A222">
        <v>221</v>
      </c>
      <c r="B222" s="2" t="s">
        <v>875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84</v>
      </c>
      <c r="AH223" t="s">
        <v>35</v>
      </c>
    </row>
    <row r="224" spans="1:34" x14ac:dyDescent="0.3">
      <c r="A224">
        <v>223</v>
      </c>
      <c r="B224" s="2" t="s">
        <v>559</v>
      </c>
      <c r="C224" s="2" t="s">
        <v>37</v>
      </c>
      <c r="D224" s="2" t="s">
        <v>49</v>
      </c>
      <c r="E224">
        <v>24</v>
      </c>
      <c r="F224">
        <v>13</v>
      </c>
      <c r="G224">
        <v>4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2</v>
      </c>
      <c r="N224">
        <v>-9</v>
      </c>
      <c r="O224">
        <v>-4.5</v>
      </c>
      <c r="P224">
        <v>0</v>
      </c>
      <c r="Q224">
        <v>38</v>
      </c>
      <c r="R224">
        <v>18</v>
      </c>
      <c r="S224">
        <v>248</v>
      </c>
      <c r="T224">
        <v>13.78</v>
      </c>
      <c r="U224">
        <v>3</v>
      </c>
      <c r="V224">
        <v>0</v>
      </c>
      <c r="W224">
        <v>0</v>
      </c>
      <c r="X224">
        <v>4</v>
      </c>
      <c r="Y224">
        <v>0</v>
      </c>
      <c r="Z224">
        <v>0</v>
      </c>
      <c r="AA224">
        <v>48</v>
      </c>
      <c r="AB224">
        <v>65.900000000000006</v>
      </c>
      <c r="AC224">
        <v>68.900000000000006</v>
      </c>
      <c r="AD224">
        <v>56.9</v>
      </c>
      <c r="AF224">
        <v>85</v>
      </c>
      <c r="AH224" t="s">
        <v>35</v>
      </c>
    </row>
    <row r="225" spans="1:34" x14ac:dyDescent="0.3">
      <c r="A225">
        <v>224</v>
      </c>
      <c r="B225" s="2" t="s">
        <v>321</v>
      </c>
      <c r="C225" s="2" t="s">
        <v>70</v>
      </c>
      <c r="D225" s="2" t="s">
        <v>49</v>
      </c>
      <c r="E225">
        <v>26</v>
      </c>
      <c r="F225">
        <v>15</v>
      </c>
      <c r="G225">
        <v>7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65</v>
      </c>
      <c r="R225">
        <v>43</v>
      </c>
      <c r="S225">
        <v>455</v>
      </c>
      <c r="T225">
        <v>10.58</v>
      </c>
      <c r="U225">
        <v>1</v>
      </c>
      <c r="V225">
        <v>2</v>
      </c>
      <c r="W225">
        <v>2</v>
      </c>
      <c r="X225">
        <v>1</v>
      </c>
      <c r="Y225">
        <v>0</v>
      </c>
      <c r="Z225">
        <v>0</v>
      </c>
      <c r="AA225">
        <v>48</v>
      </c>
      <c r="AB225">
        <v>90.5</v>
      </c>
      <c r="AC225">
        <v>95.5</v>
      </c>
      <c r="AD225">
        <v>69</v>
      </c>
      <c r="AF225">
        <v>86</v>
      </c>
      <c r="AH225" t="s">
        <v>35</v>
      </c>
    </row>
    <row r="226" spans="1:34" x14ac:dyDescent="0.3">
      <c r="A226">
        <v>225</v>
      </c>
      <c r="B226" s="2" t="s">
        <v>723</v>
      </c>
      <c r="C226" s="2" t="s">
        <v>67</v>
      </c>
      <c r="D226" s="2" t="s">
        <v>49</v>
      </c>
      <c r="E226">
        <v>26</v>
      </c>
      <c r="F226">
        <v>11</v>
      </c>
      <c r="G226">
        <v>6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</v>
      </c>
      <c r="N226">
        <v>17</v>
      </c>
      <c r="O226">
        <v>5.67</v>
      </c>
      <c r="P226">
        <v>0</v>
      </c>
      <c r="Q226">
        <v>57</v>
      </c>
      <c r="R226">
        <v>29</v>
      </c>
      <c r="S226">
        <v>330</v>
      </c>
      <c r="T226">
        <v>11.38</v>
      </c>
      <c r="U226">
        <v>2</v>
      </c>
      <c r="V226">
        <v>1</v>
      </c>
      <c r="W226">
        <v>0</v>
      </c>
      <c r="X226">
        <v>2</v>
      </c>
      <c r="Y226">
        <v>0</v>
      </c>
      <c r="Z226">
        <v>0</v>
      </c>
      <c r="AA226">
        <v>47</v>
      </c>
      <c r="AB226">
        <v>75.7</v>
      </c>
      <c r="AC226">
        <v>78.7</v>
      </c>
      <c r="AD226">
        <v>61.2</v>
      </c>
      <c r="AF226">
        <v>87</v>
      </c>
      <c r="AH226" t="s">
        <v>35</v>
      </c>
    </row>
    <row r="227" spans="1:34" x14ac:dyDescent="0.3">
      <c r="A227">
        <v>226</v>
      </c>
      <c r="B227" s="2" t="s">
        <v>751</v>
      </c>
      <c r="C227" s="2" t="s">
        <v>51</v>
      </c>
      <c r="D227" s="2" t="s">
        <v>34</v>
      </c>
      <c r="E227">
        <v>26</v>
      </c>
      <c r="F227">
        <v>13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18</v>
      </c>
      <c r="N227">
        <v>72</v>
      </c>
      <c r="O227">
        <v>4</v>
      </c>
      <c r="P227">
        <v>2</v>
      </c>
      <c r="Q227">
        <v>34</v>
      </c>
      <c r="R227">
        <v>27</v>
      </c>
      <c r="S227">
        <v>150</v>
      </c>
      <c r="T227">
        <v>5.56</v>
      </c>
      <c r="U227">
        <v>2</v>
      </c>
      <c r="V227">
        <v>1</v>
      </c>
      <c r="W227">
        <v>0</v>
      </c>
      <c r="X227">
        <v>4</v>
      </c>
      <c r="Y227">
        <v>0</v>
      </c>
      <c r="Z227">
        <v>0</v>
      </c>
      <c r="AA227">
        <v>46</v>
      </c>
      <c r="AB227">
        <v>73.2</v>
      </c>
      <c r="AC227">
        <v>76.2</v>
      </c>
      <c r="AD227">
        <v>59.7</v>
      </c>
      <c r="AF227">
        <v>68</v>
      </c>
      <c r="AH227" t="s">
        <v>35</v>
      </c>
    </row>
    <row r="228" spans="1:34" x14ac:dyDescent="0.3">
      <c r="A228">
        <v>227</v>
      </c>
      <c r="B228" s="2" t="s">
        <v>802</v>
      </c>
      <c r="C228" s="2" t="s">
        <v>114</v>
      </c>
      <c r="D228" s="2" t="s">
        <v>34</v>
      </c>
      <c r="E228">
        <v>31</v>
      </c>
      <c r="F228">
        <v>14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69</v>
      </c>
      <c r="N228">
        <v>296</v>
      </c>
      <c r="O228">
        <v>4.29</v>
      </c>
      <c r="P228">
        <v>1</v>
      </c>
      <c r="Q228">
        <v>28</v>
      </c>
      <c r="R228">
        <v>23</v>
      </c>
      <c r="S228">
        <v>129</v>
      </c>
      <c r="T228">
        <v>5.61</v>
      </c>
      <c r="U228">
        <v>0</v>
      </c>
      <c r="V228">
        <v>2</v>
      </c>
      <c r="W228">
        <v>2</v>
      </c>
      <c r="X228">
        <v>1</v>
      </c>
      <c r="Y228">
        <v>0</v>
      </c>
      <c r="Z228">
        <v>0</v>
      </c>
      <c r="AA228">
        <v>45</v>
      </c>
      <c r="AB228">
        <v>67.5</v>
      </c>
      <c r="AC228">
        <v>75.5</v>
      </c>
      <c r="AD228">
        <v>56</v>
      </c>
      <c r="AF228">
        <v>69</v>
      </c>
      <c r="AH228" t="s">
        <v>35</v>
      </c>
    </row>
    <row r="229" spans="1:34" x14ac:dyDescent="0.3">
      <c r="A229">
        <v>228</v>
      </c>
      <c r="B229" s="2" t="s">
        <v>548</v>
      </c>
      <c r="C229" s="2" t="s">
        <v>99</v>
      </c>
      <c r="D229" s="2" t="s">
        <v>49</v>
      </c>
      <c r="E229">
        <v>28</v>
      </c>
      <c r="F229">
        <v>15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6</v>
      </c>
      <c r="O229">
        <v>6</v>
      </c>
      <c r="P229">
        <v>0</v>
      </c>
      <c r="Q229">
        <v>46</v>
      </c>
      <c r="R229">
        <v>24</v>
      </c>
      <c r="S229">
        <v>376</v>
      </c>
      <c r="T229">
        <v>15.67</v>
      </c>
      <c r="U229">
        <v>1</v>
      </c>
      <c r="V229">
        <v>0</v>
      </c>
      <c r="W229">
        <v>0</v>
      </c>
      <c r="X229">
        <v>1</v>
      </c>
      <c r="Y229">
        <v>0</v>
      </c>
      <c r="Z229">
        <v>0</v>
      </c>
      <c r="AA229">
        <v>44</v>
      </c>
      <c r="AB229">
        <v>68.2</v>
      </c>
      <c r="AC229">
        <v>71.2</v>
      </c>
      <c r="AD229">
        <v>56.2</v>
      </c>
      <c r="AF229">
        <v>88</v>
      </c>
      <c r="AH229" t="s">
        <v>35</v>
      </c>
    </row>
    <row r="230" spans="1:34" x14ac:dyDescent="0.3">
      <c r="A230">
        <v>229</v>
      </c>
      <c r="B230" s="2" t="s">
        <v>432</v>
      </c>
      <c r="C230" s="2" t="s">
        <v>54</v>
      </c>
      <c r="D230" s="2" t="s">
        <v>52</v>
      </c>
      <c r="E230">
        <v>24</v>
      </c>
      <c r="F230">
        <v>16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58</v>
      </c>
      <c r="R230">
        <v>33</v>
      </c>
      <c r="S230">
        <v>395</v>
      </c>
      <c r="T230">
        <v>11.97</v>
      </c>
      <c r="U230">
        <v>1</v>
      </c>
      <c r="V230">
        <v>1</v>
      </c>
      <c r="W230">
        <v>1</v>
      </c>
      <c r="X230">
        <v>1</v>
      </c>
      <c r="Y230">
        <v>0</v>
      </c>
      <c r="Z230">
        <v>0</v>
      </c>
      <c r="AA230">
        <v>44</v>
      </c>
      <c r="AB230">
        <v>76.5</v>
      </c>
      <c r="AC230">
        <v>80.5</v>
      </c>
      <c r="AD230">
        <v>60</v>
      </c>
      <c r="AF230">
        <v>31</v>
      </c>
      <c r="AH230" t="s">
        <v>35</v>
      </c>
    </row>
    <row r="231" spans="1:34" x14ac:dyDescent="0.3">
      <c r="A231">
        <v>230</v>
      </c>
      <c r="B231" s="2" t="s">
        <v>758</v>
      </c>
      <c r="C231" s="2" t="s">
        <v>116</v>
      </c>
      <c r="D231" s="2" t="s">
        <v>52</v>
      </c>
      <c r="E231">
        <v>29</v>
      </c>
      <c r="F231">
        <v>14</v>
      </c>
      <c r="G231">
        <v>14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46</v>
      </c>
      <c r="R231">
        <v>33</v>
      </c>
      <c r="S231">
        <v>322</v>
      </c>
      <c r="T231">
        <v>9.76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77.2</v>
      </c>
      <c r="AC231">
        <v>80.2</v>
      </c>
      <c r="AD231">
        <v>60.7</v>
      </c>
      <c r="AF231">
        <v>30</v>
      </c>
      <c r="AH231" t="s">
        <v>35</v>
      </c>
    </row>
    <row r="232" spans="1:34" x14ac:dyDescent="0.3">
      <c r="A232">
        <v>231</v>
      </c>
      <c r="B232" s="2" t="s">
        <v>392</v>
      </c>
      <c r="C232" s="2" t="s">
        <v>107</v>
      </c>
      <c r="D232" s="2" t="s">
        <v>49</v>
      </c>
      <c r="E232">
        <v>22</v>
      </c>
      <c r="F232">
        <v>15</v>
      </c>
      <c r="G232">
        <v>10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74</v>
      </c>
      <c r="R232">
        <v>27</v>
      </c>
      <c r="S232">
        <v>316</v>
      </c>
      <c r="T232">
        <v>11.7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44</v>
      </c>
      <c r="AB232">
        <v>70.599999999999994</v>
      </c>
      <c r="AC232">
        <v>73.599999999999994</v>
      </c>
      <c r="AD232">
        <v>57.1</v>
      </c>
      <c r="AF232">
        <v>89</v>
      </c>
      <c r="AH232" t="s">
        <v>35</v>
      </c>
    </row>
    <row r="233" spans="1:34" x14ac:dyDescent="0.3">
      <c r="A233">
        <v>232</v>
      </c>
      <c r="B233" s="2" t="s">
        <v>756</v>
      </c>
      <c r="C233" s="2" t="s">
        <v>54</v>
      </c>
      <c r="D233" s="2" t="s">
        <v>49</v>
      </c>
      <c r="E233">
        <v>23</v>
      </c>
      <c r="F233">
        <v>9</v>
      </c>
      <c r="G233">
        <v>8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58</v>
      </c>
      <c r="R233">
        <v>23</v>
      </c>
      <c r="S233">
        <v>305</v>
      </c>
      <c r="T233">
        <v>13.26</v>
      </c>
      <c r="U233">
        <v>2</v>
      </c>
      <c r="V233">
        <v>0</v>
      </c>
      <c r="W233">
        <v>0</v>
      </c>
      <c r="X233">
        <v>2</v>
      </c>
      <c r="Y233">
        <v>0</v>
      </c>
      <c r="Z233">
        <v>0</v>
      </c>
      <c r="AA233">
        <v>43</v>
      </c>
      <c r="AB233">
        <v>65.5</v>
      </c>
      <c r="AC233">
        <v>68.5</v>
      </c>
      <c r="AD233">
        <v>54</v>
      </c>
      <c r="AF233">
        <v>91</v>
      </c>
      <c r="AH233" t="s">
        <v>35</v>
      </c>
    </row>
    <row r="234" spans="1:34" x14ac:dyDescent="0.3">
      <c r="A234">
        <v>233</v>
      </c>
      <c r="B234" s="2" t="s">
        <v>311</v>
      </c>
      <c r="C234" s="2" t="s">
        <v>114</v>
      </c>
      <c r="D234" s="2" t="s">
        <v>49</v>
      </c>
      <c r="E234">
        <v>25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31</v>
      </c>
      <c r="R234">
        <v>19</v>
      </c>
      <c r="S234">
        <v>287</v>
      </c>
      <c r="T234">
        <v>15.11</v>
      </c>
      <c r="U234">
        <v>2</v>
      </c>
      <c r="V234">
        <v>1</v>
      </c>
      <c r="W234">
        <v>0</v>
      </c>
      <c r="X234">
        <v>2</v>
      </c>
      <c r="Y234">
        <v>1</v>
      </c>
      <c r="Z234">
        <v>0</v>
      </c>
      <c r="AA234">
        <v>43</v>
      </c>
      <c r="AB234">
        <v>61.7</v>
      </c>
      <c r="AC234">
        <v>64.7</v>
      </c>
      <c r="AD234">
        <v>52.2</v>
      </c>
      <c r="AF234">
        <v>90</v>
      </c>
      <c r="AH234" t="s">
        <v>35</v>
      </c>
    </row>
    <row r="235" spans="1:34" x14ac:dyDescent="0.3">
      <c r="A235">
        <v>234</v>
      </c>
      <c r="B235" s="2" t="s">
        <v>876</v>
      </c>
      <c r="C235" s="2" t="s">
        <v>48</v>
      </c>
      <c r="D235" s="2" t="s">
        <v>52</v>
      </c>
      <c r="E235">
        <v>29</v>
      </c>
      <c r="F235">
        <v>11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30</v>
      </c>
      <c r="R235">
        <v>22</v>
      </c>
      <c r="S235">
        <v>295</v>
      </c>
      <c r="T235">
        <v>13.41</v>
      </c>
      <c r="U235">
        <v>2</v>
      </c>
      <c r="V235">
        <v>0</v>
      </c>
      <c r="W235">
        <v>0</v>
      </c>
      <c r="X235">
        <v>2</v>
      </c>
      <c r="Y235">
        <v>0</v>
      </c>
      <c r="Z235">
        <v>0</v>
      </c>
      <c r="AA235">
        <v>42</v>
      </c>
      <c r="AB235">
        <v>63.5</v>
      </c>
      <c r="AC235">
        <v>66.5</v>
      </c>
      <c r="AD235">
        <v>52.5</v>
      </c>
      <c r="AF235">
        <v>32</v>
      </c>
      <c r="AH235" t="s">
        <v>35</v>
      </c>
    </row>
    <row r="236" spans="1:34" x14ac:dyDescent="0.3">
      <c r="A236">
        <v>235</v>
      </c>
      <c r="B236" s="2" t="s">
        <v>448</v>
      </c>
      <c r="C236" s="2" t="s">
        <v>54</v>
      </c>
      <c r="D236" s="2" t="s">
        <v>49</v>
      </c>
      <c r="E236">
        <v>23</v>
      </c>
      <c r="F236">
        <v>15</v>
      </c>
      <c r="G236">
        <v>4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4</v>
      </c>
      <c r="O236">
        <v>4</v>
      </c>
      <c r="P236">
        <v>0</v>
      </c>
      <c r="Q236">
        <v>50</v>
      </c>
      <c r="R236">
        <v>27</v>
      </c>
      <c r="S236">
        <v>312</v>
      </c>
      <c r="T236">
        <v>11.56</v>
      </c>
      <c r="U236">
        <v>2</v>
      </c>
      <c r="V236">
        <v>1</v>
      </c>
      <c r="W236">
        <v>1</v>
      </c>
      <c r="X236">
        <v>2</v>
      </c>
      <c r="Y236">
        <v>0</v>
      </c>
      <c r="Z236">
        <v>0</v>
      </c>
      <c r="AA236">
        <v>42</v>
      </c>
      <c r="AB236">
        <v>68.599999999999994</v>
      </c>
      <c r="AC236">
        <v>72.599999999999994</v>
      </c>
      <c r="AD236">
        <v>55.1</v>
      </c>
      <c r="AF236">
        <v>93</v>
      </c>
      <c r="AH236" t="s">
        <v>35</v>
      </c>
    </row>
    <row r="237" spans="1:34" x14ac:dyDescent="0.3">
      <c r="A237">
        <v>236</v>
      </c>
      <c r="B237" s="2" t="s">
        <v>877</v>
      </c>
      <c r="C237" s="2" t="s">
        <v>74</v>
      </c>
      <c r="D237" s="2" t="s">
        <v>49</v>
      </c>
      <c r="E237">
        <v>27</v>
      </c>
      <c r="F237">
        <v>8</v>
      </c>
      <c r="G237">
        <v>3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3</v>
      </c>
      <c r="O237">
        <v>1.5</v>
      </c>
      <c r="P237">
        <v>0</v>
      </c>
      <c r="Q237">
        <v>37</v>
      </c>
      <c r="R237">
        <v>18</v>
      </c>
      <c r="S237">
        <v>240</v>
      </c>
      <c r="T237">
        <v>13.33</v>
      </c>
      <c r="U237">
        <v>3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42</v>
      </c>
      <c r="AB237">
        <v>60.3</v>
      </c>
      <c r="AC237">
        <v>63.3</v>
      </c>
      <c r="AD237">
        <v>51.3</v>
      </c>
      <c r="AF237">
        <v>92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34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70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606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33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97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95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94</v>
      </c>
      <c r="AH243" t="s">
        <v>35</v>
      </c>
    </row>
    <row r="244" spans="1:34" x14ac:dyDescent="0.3">
      <c r="A244">
        <v>243</v>
      </c>
      <c r="B244" s="2" t="s">
        <v>878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71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96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72</v>
      </c>
      <c r="AH246" t="s">
        <v>35</v>
      </c>
    </row>
    <row r="247" spans="1:34" x14ac:dyDescent="0.3">
      <c r="A247">
        <v>246</v>
      </c>
      <c r="B247" s="2" t="s">
        <v>747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74</v>
      </c>
      <c r="AH247" t="s">
        <v>35</v>
      </c>
    </row>
    <row r="248" spans="1:34" x14ac:dyDescent="0.3">
      <c r="A248">
        <v>247</v>
      </c>
      <c r="B248" s="2" t="s">
        <v>809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73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34</v>
      </c>
      <c r="AH249" t="s">
        <v>35</v>
      </c>
    </row>
    <row r="250" spans="1:34" x14ac:dyDescent="0.3">
      <c r="A250">
        <v>249</v>
      </c>
      <c r="B250" s="2" t="s">
        <v>700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77</v>
      </c>
      <c r="AH250" t="s">
        <v>35</v>
      </c>
    </row>
    <row r="251" spans="1:34" x14ac:dyDescent="0.3">
      <c r="A251">
        <v>250</v>
      </c>
      <c r="B251" s="2" t="s">
        <v>879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98</v>
      </c>
      <c r="AH251" t="s">
        <v>35</v>
      </c>
    </row>
    <row r="252" spans="1:34" x14ac:dyDescent="0.3">
      <c r="A252">
        <v>251</v>
      </c>
      <c r="B252" s="2" t="s">
        <v>711</v>
      </c>
      <c r="C252" s="2" t="s">
        <v>63</v>
      </c>
      <c r="D252" s="2" t="s">
        <v>34</v>
      </c>
      <c r="E252">
        <v>27</v>
      </c>
      <c r="F252">
        <v>16</v>
      </c>
      <c r="G252">
        <v>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64</v>
      </c>
      <c r="N252">
        <v>244</v>
      </c>
      <c r="O252">
        <v>3.81</v>
      </c>
      <c r="P252">
        <v>1</v>
      </c>
      <c r="Q252">
        <v>11</v>
      </c>
      <c r="R252">
        <v>9</v>
      </c>
      <c r="S252">
        <v>74</v>
      </c>
      <c r="T252">
        <v>8.2200000000000006</v>
      </c>
      <c r="U252">
        <v>0</v>
      </c>
      <c r="V252">
        <v>0</v>
      </c>
      <c r="W252">
        <v>0</v>
      </c>
      <c r="X252">
        <v>1</v>
      </c>
      <c r="Y252">
        <v>0</v>
      </c>
      <c r="Z252">
        <v>0</v>
      </c>
      <c r="AA252">
        <v>38</v>
      </c>
      <c r="AB252">
        <v>46.8</v>
      </c>
      <c r="AC252">
        <v>49.8</v>
      </c>
      <c r="AD252">
        <v>42.3</v>
      </c>
      <c r="AF252">
        <v>76</v>
      </c>
      <c r="AH252" t="s">
        <v>35</v>
      </c>
    </row>
    <row r="253" spans="1:34" x14ac:dyDescent="0.3">
      <c r="A253">
        <v>252</v>
      </c>
      <c r="B253" s="2" t="s">
        <v>303</v>
      </c>
      <c r="C253" s="2" t="s">
        <v>116</v>
      </c>
      <c r="D253" s="2" t="s">
        <v>52</v>
      </c>
      <c r="E253">
        <v>22</v>
      </c>
      <c r="F253">
        <v>10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28</v>
      </c>
      <c r="R253">
        <v>12</v>
      </c>
      <c r="S253">
        <v>201</v>
      </c>
      <c r="T253">
        <v>16.75</v>
      </c>
      <c r="U253">
        <v>3</v>
      </c>
      <c r="V253">
        <v>0</v>
      </c>
      <c r="W253">
        <v>0</v>
      </c>
      <c r="X253">
        <v>3</v>
      </c>
      <c r="Y253">
        <v>0</v>
      </c>
      <c r="Z253">
        <v>0</v>
      </c>
      <c r="AA253">
        <v>38</v>
      </c>
      <c r="AB253">
        <v>50.1</v>
      </c>
      <c r="AC253">
        <v>53.1</v>
      </c>
      <c r="AD253">
        <v>44.1</v>
      </c>
      <c r="AF253">
        <v>35</v>
      </c>
      <c r="AH253" t="s">
        <v>35</v>
      </c>
    </row>
    <row r="254" spans="1:34" x14ac:dyDescent="0.3">
      <c r="A254">
        <v>253</v>
      </c>
      <c r="B254" s="2" t="s">
        <v>880</v>
      </c>
      <c r="C254" s="2" t="s">
        <v>63</v>
      </c>
      <c r="D254" s="2" t="s">
        <v>34</v>
      </c>
      <c r="E254">
        <v>27</v>
      </c>
      <c r="F254">
        <v>16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21</v>
      </c>
      <c r="N254">
        <v>95</v>
      </c>
      <c r="O254">
        <v>4.5199999999999996</v>
      </c>
      <c r="P254">
        <v>0</v>
      </c>
      <c r="Q254">
        <v>47</v>
      </c>
      <c r="R254">
        <v>35</v>
      </c>
      <c r="S254">
        <v>249</v>
      </c>
      <c r="T254">
        <v>7.11</v>
      </c>
      <c r="U254">
        <v>1</v>
      </c>
      <c r="V254">
        <v>1</v>
      </c>
      <c r="W254">
        <v>1</v>
      </c>
      <c r="X254">
        <v>1</v>
      </c>
      <c r="Y254">
        <v>0</v>
      </c>
      <c r="Z254">
        <v>0</v>
      </c>
      <c r="AA254">
        <v>38</v>
      </c>
      <c r="AB254">
        <v>73.400000000000006</v>
      </c>
      <c r="AC254">
        <v>77.400000000000006</v>
      </c>
      <c r="AD254">
        <v>55.9</v>
      </c>
      <c r="AF254">
        <v>75</v>
      </c>
      <c r="AH254" t="s">
        <v>35</v>
      </c>
    </row>
    <row r="255" spans="1:34" x14ac:dyDescent="0.3">
      <c r="A255">
        <v>254</v>
      </c>
      <c r="B255" s="2" t="s">
        <v>781</v>
      </c>
      <c r="C255" s="2" t="s">
        <v>99</v>
      </c>
      <c r="D255" s="2" t="s">
        <v>34</v>
      </c>
      <c r="E255">
        <v>27</v>
      </c>
      <c r="F255">
        <v>14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9</v>
      </c>
      <c r="N255">
        <v>29</v>
      </c>
      <c r="O255">
        <v>3.22</v>
      </c>
      <c r="P255">
        <v>0</v>
      </c>
      <c r="Q255">
        <v>26</v>
      </c>
      <c r="R255">
        <v>20</v>
      </c>
      <c r="S255">
        <v>240</v>
      </c>
      <c r="T255">
        <v>12</v>
      </c>
      <c r="U255">
        <v>2</v>
      </c>
      <c r="V255">
        <v>1</v>
      </c>
      <c r="W255">
        <v>1</v>
      </c>
      <c r="X255">
        <v>2</v>
      </c>
      <c r="Y255">
        <v>0</v>
      </c>
      <c r="Z255">
        <v>0</v>
      </c>
      <c r="AA255">
        <v>37</v>
      </c>
      <c r="AB255">
        <v>56.9</v>
      </c>
      <c r="AC255">
        <v>60.9</v>
      </c>
      <c r="AD255">
        <v>46.9</v>
      </c>
      <c r="AF255">
        <v>79</v>
      </c>
      <c r="AH255" t="s">
        <v>35</v>
      </c>
    </row>
    <row r="256" spans="1:34" x14ac:dyDescent="0.3">
      <c r="A256">
        <v>255</v>
      </c>
      <c r="B256" s="2" t="s">
        <v>507</v>
      </c>
      <c r="C256" s="2" t="s">
        <v>61</v>
      </c>
      <c r="D256" s="2" t="s">
        <v>34</v>
      </c>
      <c r="E256">
        <v>24</v>
      </c>
      <c r="F256">
        <v>6</v>
      </c>
      <c r="G256">
        <v>6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68</v>
      </c>
      <c r="N256">
        <v>240</v>
      </c>
      <c r="O256">
        <v>3.53</v>
      </c>
      <c r="P256">
        <v>0</v>
      </c>
      <c r="Q256">
        <v>18</v>
      </c>
      <c r="R256">
        <v>15</v>
      </c>
      <c r="S256">
        <v>131</v>
      </c>
      <c r="T256">
        <v>8.73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37</v>
      </c>
      <c r="AB256">
        <v>52.1</v>
      </c>
      <c r="AC256">
        <v>58.1</v>
      </c>
      <c r="AD256">
        <v>44.6</v>
      </c>
      <c r="AF256">
        <v>78</v>
      </c>
      <c r="AH256" t="s">
        <v>35</v>
      </c>
    </row>
    <row r="257" spans="1:34" x14ac:dyDescent="0.3">
      <c r="A257">
        <v>256</v>
      </c>
      <c r="B257" s="2" t="s">
        <v>347</v>
      </c>
      <c r="C257" s="2" t="s">
        <v>65</v>
      </c>
      <c r="D257" s="2" t="s">
        <v>34</v>
      </c>
      <c r="E257">
        <v>26</v>
      </c>
      <c r="F257">
        <v>14</v>
      </c>
      <c r="G257">
        <v>10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7</v>
      </c>
      <c r="N257">
        <v>31</v>
      </c>
      <c r="O257">
        <v>4.43</v>
      </c>
      <c r="P257">
        <v>0</v>
      </c>
      <c r="Q257">
        <v>42</v>
      </c>
      <c r="R257">
        <v>33</v>
      </c>
      <c r="S257">
        <v>315</v>
      </c>
      <c r="T257">
        <v>9.5500000000000007</v>
      </c>
      <c r="U257">
        <v>1</v>
      </c>
      <c r="V257">
        <v>2</v>
      </c>
      <c r="W257">
        <v>2</v>
      </c>
      <c r="X257">
        <v>1</v>
      </c>
      <c r="Y257">
        <v>0</v>
      </c>
      <c r="Z257">
        <v>0</v>
      </c>
      <c r="AA257">
        <v>37</v>
      </c>
      <c r="AB257">
        <v>69.599999999999994</v>
      </c>
      <c r="AC257">
        <v>74.599999999999994</v>
      </c>
      <c r="AD257">
        <v>53.1</v>
      </c>
      <c r="AF257">
        <v>80</v>
      </c>
      <c r="AH257" t="s">
        <v>35</v>
      </c>
    </row>
    <row r="258" spans="1:34" x14ac:dyDescent="0.3">
      <c r="A258">
        <v>257</v>
      </c>
      <c r="B258" s="2" t="s">
        <v>881</v>
      </c>
      <c r="C258" s="2" t="s">
        <v>107</v>
      </c>
      <c r="D258" s="2" t="s">
        <v>34</v>
      </c>
      <c r="E258">
        <v>32</v>
      </c>
      <c r="F258">
        <v>12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66</v>
      </c>
      <c r="N258">
        <v>247</v>
      </c>
      <c r="O258">
        <v>3.74</v>
      </c>
      <c r="P258">
        <v>1</v>
      </c>
      <c r="Q258">
        <v>17</v>
      </c>
      <c r="R258">
        <v>14</v>
      </c>
      <c r="S258">
        <v>78</v>
      </c>
      <c r="T258">
        <v>5.57</v>
      </c>
      <c r="U258">
        <v>0</v>
      </c>
      <c r="V258">
        <v>2</v>
      </c>
      <c r="W258">
        <v>1</v>
      </c>
      <c r="X258">
        <v>1</v>
      </c>
      <c r="Y258">
        <v>0</v>
      </c>
      <c r="Z258">
        <v>0</v>
      </c>
      <c r="AA258">
        <v>37</v>
      </c>
      <c r="AB258">
        <v>50.5</v>
      </c>
      <c r="AC258">
        <v>54.5</v>
      </c>
      <c r="AD258">
        <v>43.5</v>
      </c>
      <c r="AF258">
        <v>81</v>
      </c>
      <c r="AH258" t="s">
        <v>35</v>
      </c>
    </row>
    <row r="259" spans="1:34" x14ac:dyDescent="0.3">
      <c r="A259">
        <v>258</v>
      </c>
      <c r="B259" s="2" t="s">
        <v>261</v>
      </c>
      <c r="C259" s="2" t="s">
        <v>80</v>
      </c>
      <c r="D259" s="2" t="s">
        <v>34</v>
      </c>
      <c r="E259">
        <v>24</v>
      </c>
      <c r="F259">
        <v>11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63</v>
      </c>
      <c r="N259">
        <v>246</v>
      </c>
      <c r="O259">
        <v>3.9</v>
      </c>
      <c r="P259">
        <v>1</v>
      </c>
      <c r="Q259">
        <v>11</v>
      </c>
      <c r="R259">
        <v>9</v>
      </c>
      <c r="S259">
        <v>53</v>
      </c>
      <c r="T259">
        <v>5.89</v>
      </c>
      <c r="U259">
        <v>0</v>
      </c>
      <c r="V259">
        <v>1</v>
      </c>
      <c r="W259">
        <v>0</v>
      </c>
      <c r="X259">
        <v>1</v>
      </c>
      <c r="Y259">
        <v>0</v>
      </c>
      <c r="Z259">
        <v>0</v>
      </c>
      <c r="AA259">
        <v>36</v>
      </c>
      <c r="AB259">
        <v>44.9</v>
      </c>
      <c r="AC259">
        <v>47.9</v>
      </c>
      <c r="AD259">
        <v>40.4</v>
      </c>
      <c r="AF259">
        <v>82</v>
      </c>
      <c r="AH259" t="s">
        <v>35</v>
      </c>
    </row>
    <row r="260" spans="1:34" x14ac:dyDescent="0.3">
      <c r="A260">
        <v>259</v>
      </c>
      <c r="B260" s="2" t="s">
        <v>235</v>
      </c>
      <c r="C260" s="2" t="s">
        <v>40</v>
      </c>
      <c r="D260" s="2" t="s">
        <v>49</v>
      </c>
      <c r="E260">
        <v>22</v>
      </c>
      <c r="F260">
        <v>11</v>
      </c>
      <c r="G260">
        <v>9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65</v>
      </c>
      <c r="R260">
        <v>34</v>
      </c>
      <c r="S260">
        <v>375</v>
      </c>
      <c r="T260">
        <v>11.03</v>
      </c>
      <c r="U260">
        <v>0</v>
      </c>
      <c r="V260">
        <v>1</v>
      </c>
      <c r="W260">
        <v>1</v>
      </c>
      <c r="X260">
        <v>0</v>
      </c>
      <c r="Y260">
        <v>0</v>
      </c>
      <c r="Z260">
        <v>0</v>
      </c>
      <c r="AA260">
        <v>36</v>
      </c>
      <c r="AB260">
        <v>69.5</v>
      </c>
      <c r="AC260">
        <v>73.5</v>
      </c>
      <c r="AD260">
        <v>52.5</v>
      </c>
      <c r="AF260">
        <v>101</v>
      </c>
      <c r="AH260" t="s">
        <v>35</v>
      </c>
    </row>
    <row r="261" spans="1:34" x14ac:dyDescent="0.3">
      <c r="A261">
        <v>260</v>
      </c>
      <c r="B261" s="2" t="s">
        <v>385</v>
      </c>
      <c r="C261" s="2" t="s">
        <v>74</v>
      </c>
      <c r="D261" s="2" t="s">
        <v>52</v>
      </c>
      <c r="E261">
        <v>29</v>
      </c>
      <c r="F261">
        <v>16</v>
      </c>
      <c r="G261">
        <v>14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32</v>
      </c>
      <c r="R261">
        <v>24</v>
      </c>
      <c r="S261">
        <v>235</v>
      </c>
      <c r="T261">
        <v>9.7899999999999991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36</v>
      </c>
      <c r="AB261">
        <v>59.5</v>
      </c>
      <c r="AC261">
        <v>62.5</v>
      </c>
      <c r="AD261">
        <v>47.5</v>
      </c>
      <c r="AF261">
        <v>40</v>
      </c>
      <c r="AH261" t="s">
        <v>35</v>
      </c>
    </row>
    <row r="262" spans="1:34" x14ac:dyDescent="0.3">
      <c r="A262">
        <v>261</v>
      </c>
      <c r="B262" s="2" t="s">
        <v>277</v>
      </c>
      <c r="C262" s="2" t="s">
        <v>80</v>
      </c>
      <c r="D262" s="2" t="s">
        <v>52</v>
      </c>
      <c r="E262">
        <v>23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13</v>
      </c>
      <c r="O262">
        <v>13</v>
      </c>
      <c r="P262">
        <v>0</v>
      </c>
      <c r="Q262">
        <v>32</v>
      </c>
      <c r="R262">
        <v>16</v>
      </c>
      <c r="S262">
        <v>244</v>
      </c>
      <c r="T262">
        <v>15.25</v>
      </c>
      <c r="U262">
        <v>2</v>
      </c>
      <c r="V262">
        <v>1</v>
      </c>
      <c r="W262">
        <v>1</v>
      </c>
      <c r="X262">
        <v>2</v>
      </c>
      <c r="Y262">
        <v>0</v>
      </c>
      <c r="Z262">
        <v>0</v>
      </c>
      <c r="AA262">
        <v>36</v>
      </c>
      <c r="AB262">
        <v>51.7</v>
      </c>
      <c r="AC262">
        <v>55.7</v>
      </c>
      <c r="AD262">
        <v>43.7</v>
      </c>
      <c r="AF262">
        <v>36</v>
      </c>
      <c r="AH262" t="s">
        <v>35</v>
      </c>
    </row>
    <row r="263" spans="1:34" x14ac:dyDescent="0.3">
      <c r="A263">
        <v>262</v>
      </c>
      <c r="B263" s="2" t="s">
        <v>226</v>
      </c>
      <c r="C263" s="2" t="s">
        <v>72</v>
      </c>
      <c r="D263" s="2" t="s">
        <v>52</v>
      </c>
      <c r="E263">
        <v>31</v>
      </c>
      <c r="F263">
        <v>16</v>
      </c>
      <c r="G263">
        <v>13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26</v>
      </c>
      <c r="R263">
        <v>17</v>
      </c>
      <c r="S263">
        <v>177</v>
      </c>
      <c r="T263">
        <v>10.41</v>
      </c>
      <c r="U263">
        <v>3</v>
      </c>
      <c r="V263">
        <v>0</v>
      </c>
      <c r="W263">
        <v>0</v>
      </c>
      <c r="X263">
        <v>3</v>
      </c>
      <c r="Y263">
        <v>0</v>
      </c>
      <c r="Z263">
        <v>0</v>
      </c>
      <c r="AA263">
        <v>36</v>
      </c>
      <c r="AB263">
        <v>52.7</v>
      </c>
      <c r="AC263">
        <v>55.7</v>
      </c>
      <c r="AD263">
        <v>44.2</v>
      </c>
      <c r="AF263">
        <v>37</v>
      </c>
      <c r="AH263" t="s">
        <v>35</v>
      </c>
    </row>
    <row r="264" spans="1:34" x14ac:dyDescent="0.3">
      <c r="A264">
        <v>263</v>
      </c>
      <c r="B264" s="2" t="s">
        <v>123</v>
      </c>
      <c r="C264" s="2" t="s">
        <v>80</v>
      </c>
      <c r="D264" s="2" t="s">
        <v>52</v>
      </c>
      <c r="E264">
        <v>24</v>
      </c>
      <c r="F264">
        <v>16</v>
      </c>
      <c r="G264">
        <v>16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45</v>
      </c>
      <c r="R264">
        <v>25</v>
      </c>
      <c r="S264">
        <v>295</v>
      </c>
      <c r="T264">
        <v>11.8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60.5</v>
      </c>
      <c r="AC264">
        <v>63.5</v>
      </c>
      <c r="AD264">
        <v>48</v>
      </c>
      <c r="AF264">
        <v>39</v>
      </c>
      <c r="AH264" t="s">
        <v>35</v>
      </c>
    </row>
    <row r="265" spans="1:34" x14ac:dyDescent="0.3">
      <c r="A265">
        <v>264</v>
      </c>
      <c r="B265" s="2" t="s">
        <v>533</v>
      </c>
      <c r="C265" s="2" t="s">
        <v>70</v>
      </c>
      <c r="D265" s="2" t="s">
        <v>49</v>
      </c>
      <c r="E265">
        <v>27</v>
      </c>
      <c r="F265">
        <v>16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18</v>
      </c>
      <c r="R265">
        <v>9</v>
      </c>
      <c r="S265">
        <v>218</v>
      </c>
      <c r="T265">
        <v>24.22</v>
      </c>
      <c r="U265">
        <v>3</v>
      </c>
      <c r="V265">
        <v>3</v>
      </c>
      <c r="W265">
        <v>2</v>
      </c>
      <c r="X265">
        <v>3</v>
      </c>
      <c r="Y265">
        <v>0</v>
      </c>
      <c r="Z265">
        <v>0</v>
      </c>
      <c r="AA265">
        <v>36</v>
      </c>
      <c r="AB265">
        <v>44.8</v>
      </c>
      <c r="AC265">
        <v>49.8</v>
      </c>
      <c r="AD265">
        <v>40.299999999999997</v>
      </c>
      <c r="AF265">
        <v>99</v>
      </c>
      <c r="AH265" t="s">
        <v>35</v>
      </c>
    </row>
    <row r="266" spans="1:34" x14ac:dyDescent="0.3">
      <c r="A266">
        <v>265</v>
      </c>
      <c r="B266" s="2" t="s">
        <v>882</v>
      </c>
      <c r="C266" s="2" t="s">
        <v>54</v>
      </c>
      <c r="D266" s="2" t="s">
        <v>49</v>
      </c>
      <c r="E266">
        <v>23</v>
      </c>
      <c r="F266">
        <v>16</v>
      </c>
      <c r="G266">
        <v>9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61</v>
      </c>
      <c r="R266">
        <v>27</v>
      </c>
      <c r="S266">
        <v>357</v>
      </c>
      <c r="T266">
        <v>13.22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36</v>
      </c>
      <c r="AB266">
        <v>62.7</v>
      </c>
      <c r="AC266">
        <v>65.7</v>
      </c>
      <c r="AD266">
        <v>49.2</v>
      </c>
      <c r="AF266">
        <v>100</v>
      </c>
      <c r="AH266" t="s">
        <v>35</v>
      </c>
    </row>
    <row r="267" spans="1:34" x14ac:dyDescent="0.3">
      <c r="A267">
        <v>266</v>
      </c>
      <c r="B267" s="2" t="s">
        <v>883</v>
      </c>
      <c r="C267" s="2" t="s">
        <v>99</v>
      </c>
      <c r="D267" s="2" t="s">
        <v>52</v>
      </c>
      <c r="E267">
        <v>33</v>
      </c>
      <c r="F267">
        <v>8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35</v>
      </c>
      <c r="R267">
        <v>20</v>
      </c>
      <c r="S267">
        <v>236</v>
      </c>
      <c r="T267">
        <v>11.8</v>
      </c>
      <c r="U267">
        <v>2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36</v>
      </c>
      <c r="AB267">
        <v>55.6</v>
      </c>
      <c r="AC267">
        <v>58.6</v>
      </c>
      <c r="AD267">
        <v>45.6</v>
      </c>
      <c r="AF267">
        <v>38</v>
      </c>
      <c r="AH267" t="s">
        <v>35</v>
      </c>
    </row>
    <row r="268" spans="1:34" x14ac:dyDescent="0.3">
      <c r="A268">
        <v>267</v>
      </c>
      <c r="B268" s="2" t="s">
        <v>136</v>
      </c>
      <c r="C268" s="2" t="s">
        <v>78</v>
      </c>
      <c r="D268" s="2" t="s">
        <v>49</v>
      </c>
      <c r="E268">
        <v>23</v>
      </c>
      <c r="F268">
        <v>10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32</v>
      </c>
      <c r="R268">
        <v>22</v>
      </c>
      <c r="S268">
        <v>225</v>
      </c>
      <c r="T268">
        <v>10.23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35</v>
      </c>
      <c r="AB268">
        <v>56.5</v>
      </c>
      <c r="AC268">
        <v>59.5</v>
      </c>
      <c r="AD268">
        <v>45.5</v>
      </c>
      <c r="AF268">
        <v>103</v>
      </c>
      <c r="AH268" t="s">
        <v>35</v>
      </c>
    </row>
    <row r="269" spans="1:34" x14ac:dyDescent="0.3">
      <c r="A269">
        <v>268</v>
      </c>
      <c r="B269" s="2" t="s">
        <v>351</v>
      </c>
      <c r="C269" s="2" t="s">
        <v>104</v>
      </c>
      <c r="D269" s="2" t="s">
        <v>49</v>
      </c>
      <c r="E269">
        <v>23</v>
      </c>
      <c r="F269">
        <v>11</v>
      </c>
      <c r="G269">
        <v>4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3</v>
      </c>
      <c r="N269">
        <v>8</v>
      </c>
      <c r="O269">
        <v>2.67</v>
      </c>
      <c r="P269">
        <v>0</v>
      </c>
      <c r="Q269">
        <v>37</v>
      </c>
      <c r="R269">
        <v>23</v>
      </c>
      <c r="S269">
        <v>284</v>
      </c>
      <c r="T269">
        <v>12.35</v>
      </c>
      <c r="U269">
        <v>1</v>
      </c>
      <c r="V269">
        <v>0</v>
      </c>
      <c r="W269">
        <v>0</v>
      </c>
      <c r="X269">
        <v>1</v>
      </c>
      <c r="Y269">
        <v>0</v>
      </c>
      <c r="Z269">
        <v>0</v>
      </c>
      <c r="AA269">
        <v>35</v>
      </c>
      <c r="AB269">
        <v>58.2</v>
      </c>
      <c r="AC269">
        <v>61.2</v>
      </c>
      <c r="AD269">
        <v>46.7</v>
      </c>
      <c r="AF269">
        <v>102</v>
      </c>
      <c r="AH269" t="s">
        <v>35</v>
      </c>
    </row>
    <row r="270" spans="1:34" x14ac:dyDescent="0.3">
      <c r="A270">
        <v>269</v>
      </c>
      <c r="B270" s="2" t="s">
        <v>884</v>
      </c>
      <c r="C270" s="2" t="s">
        <v>37</v>
      </c>
      <c r="D270" s="2" t="s">
        <v>49</v>
      </c>
      <c r="E270">
        <v>26</v>
      </c>
      <c r="F270">
        <v>13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5</v>
      </c>
      <c r="N270">
        <v>42</v>
      </c>
      <c r="O270">
        <v>8.4</v>
      </c>
      <c r="P270">
        <v>0</v>
      </c>
      <c r="Q270">
        <v>27</v>
      </c>
      <c r="R270">
        <v>19</v>
      </c>
      <c r="S270">
        <v>173</v>
      </c>
      <c r="T270">
        <v>9.11</v>
      </c>
      <c r="U270">
        <v>1</v>
      </c>
      <c r="V270">
        <v>4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52.5</v>
      </c>
      <c r="AC270">
        <v>55.5</v>
      </c>
      <c r="AD270">
        <v>43</v>
      </c>
      <c r="AF270">
        <v>104</v>
      </c>
      <c r="AH270" t="s">
        <v>35</v>
      </c>
    </row>
    <row r="271" spans="1:34" x14ac:dyDescent="0.3">
      <c r="A271">
        <v>270</v>
      </c>
      <c r="B271" s="2" t="s">
        <v>746</v>
      </c>
      <c r="C271" s="2" t="s">
        <v>111</v>
      </c>
      <c r="D271" s="2" t="s">
        <v>52</v>
      </c>
      <c r="E271">
        <v>26</v>
      </c>
      <c r="F271">
        <v>11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40</v>
      </c>
      <c r="R271">
        <v>21</v>
      </c>
      <c r="S271">
        <v>244</v>
      </c>
      <c r="T271">
        <v>11.62</v>
      </c>
      <c r="U271">
        <v>2</v>
      </c>
      <c r="V271">
        <v>1</v>
      </c>
      <c r="W271">
        <v>1</v>
      </c>
      <c r="X271">
        <v>2</v>
      </c>
      <c r="Y271">
        <v>0</v>
      </c>
      <c r="Z271">
        <v>0</v>
      </c>
      <c r="AA271">
        <v>34</v>
      </c>
      <c r="AB271">
        <v>55.4</v>
      </c>
      <c r="AC271">
        <v>59.4</v>
      </c>
      <c r="AD271">
        <v>44.9</v>
      </c>
      <c r="AF271">
        <v>41</v>
      </c>
      <c r="AH271" t="s">
        <v>35</v>
      </c>
    </row>
    <row r="272" spans="1:34" x14ac:dyDescent="0.3">
      <c r="A272">
        <v>271</v>
      </c>
      <c r="B272" s="2" t="s">
        <v>325</v>
      </c>
      <c r="C272" s="2" t="s">
        <v>76</v>
      </c>
      <c r="D272" s="2" t="s">
        <v>38</v>
      </c>
      <c r="E272">
        <v>28</v>
      </c>
      <c r="F272">
        <v>7</v>
      </c>
      <c r="G272">
        <v>3</v>
      </c>
      <c r="H272">
        <v>57</v>
      </c>
      <c r="I272">
        <v>101</v>
      </c>
      <c r="J272">
        <v>537</v>
      </c>
      <c r="K272">
        <v>5</v>
      </c>
      <c r="L272">
        <v>2</v>
      </c>
      <c r="M272">
        <v>11</v>
      </c>
      <c r="N272">
        <v>3</v>
      </c>
      <c r="O272">
        <v>0.27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6</v>
      </c>
      <c r="W272">
        <v>2</v>
      </c>
      <c r="X272">
        <v>0</v>
      </c>
      <c r="Y272">
        <v>0</v>
      </c>
      <c r="Z272">
        <v>0</v>
      </c>
      <c r="AA272">
        <v>34</v>
      </c>
      <c r="AB272">
        <v>33.799999999999997</v>
      </c>
      <c r="AC272">
        <v>40.799999999999997</v>
      </c>
      <c r="AD272">
        <v>35.799999999999997</v>
      </c>
      <c r="AF272">
        <v>43</v>
      </c>
      <c r="AH272" t="s">
        <v>35</v>
      </c>
    </row>
    <row r="273" spans="1:34" x14ac:dyDescent="0.3">
      <c r="A273">
        <v>272</v>
      </c>
      <c r="B273" s="2" t="s">
        <v>521</v>
      </c>
      <c r="C273" s="2" t="s">
        <v>99</v>
      </c>
      <c r="D273" s="2" t="s">
        <v>38</v>
      </c>
      <c r="E273">
        <v>28</v>
      </c>
      <c r="F273">
        <v>4</v>
      </c>
      <c r="G273">
        <v>4</v>
      </c>
      <c r="H273">
        <v>93</v>
      </c>
      <c r="I273">
        <v>140</v>
      </c>
      <c r="J273">
        <v>833</v>
      </c>
      <c r="K273">
        <v>4</v>
      </c>
      <c r="L273">
        <v>5</v>
      </c>
      <c r="M273">
        <v>4</v>
      </c>
      <c r="N273">
        <v>4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5</v>
      </c>
      <c r="W273">
        <v>3</v>
      </c>
      <c r="X273">
        <v>0</v>
      </c>
      <c r="Y273">
        <v>0</v>
      </c>
      <c r="Z273">
        <v>0</v>
      </c>
      <c r="AA273">
        <v>34</v>
      </c>
      <c r="AB273">
        <v>33.700000000000003</v>
      </c>
      <c r="AC273">
        <v>44.7</v>
      </c>
      <c r="AD273">
        <v>38.700000000000003</v>
      </c>
      <c r="AF273">
        <v>45</v>
      </c>
      <c r="AH273" t="s">
        <v>35</v>
      </c>
    </row>
    <row r="274" spans="1:34" x14ac:dyDescent="0.3">
      <c r="A274">
        <v>273</v>
      </c>
      <c r="B274" s="2" t="s">
        <v>885</v>
      </c>
      <c r="C274" s="2" t="s">
        <v>54</v>
      </c>
      <c r="D274" s="2" t="s">
        <v>38</v>
      </c>
      <c r="E274">
        <v>25</v>
      </c>
      <c r="F274">
        <v>4</v>
      </c>
      <c r="G274">
        <v>1</v>
      </c>
      <c r="H274">
        <v>46</v>
      </c>
      <c r="I274">
        <v>75</v>
      </c>
      <c r="J274">
        <v>517</v>
      </c>
      <c r="K274">
        <v>4</v>
      </c>
      <c r="L274">
        <v>5</v>
      </c>
      <c r="M274">
        <v>10</v>
      </c>
      <c r="N274">
        <v>71</v>
      </c>
      <c r="O274">
        <v>7.1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34</v>
      </c>
      <c r="AB274">
        <v>33.799999999999997</v>
      </c>
      <c r="AC274">
        <v>41.8</v>
      </c>
      <c r="AD274">
        <v>38.799999999999997</v>
      </c>
      <c r="AF274">
        <v>44</v>
      </c>
      <c r="AH274" t="s">
        <v>35</v>
      </c>
    </row>
    <row r="275" spans="1:34" x14ac:dyDescent="0.3">
      <c r="A275">
        <v>274</v>
      </c>
      <c r="B275" s="2" t="s">
        <v>430</v>
      </c>
      <c r="C275" s="2" t="s">
        <v>76</v>
      </c>
      <c r="D275" s="2" t="s">
        <v>34</v>
      </c>
      <c r="E275">
        <v>23</v>
      </c>
      <c r="F275">
        <v>8</v>
      </c>
      <c r="G275">
        <v>3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47</v>
      </c>
      <c r="N275">
        <v>174</v>
      </c>
      <c r="O275">
        <v>3.7</v>
      </c>
      <c r="P275">
        <v>1</v>
      </c>
      <c r="Q275">
        <v>18</v>
      </c>
      <c r="R275">
        <v>13</v>
      </c>
      <c r="S275">
        <v>103</v>
      </c>
      <c r="T275">
        <v>7.92</v>
      </c>
      <c r="U275">
        <v>0</v>
      </c>
      <c r="V275">
        <v>0</v>
      </c>
      <c r="W275">
        <v>0</v>
      </c>
      <c r="X275">
        <v>1</v>
      </c>
      <c r="Y275">
        <v>0</v>
      </c>
      <c r="Z275">
        <v>0</v>
      </c>
      <c r="AA275">
        <v>34</v>
      </c>
      <c r="AB275">
        <v>46.7</v>
      </c>
      <c r="AC275">
        <v>52.7</v>
      </c>
      <c r="AD275">
        <v>40.200000000000003</v>
      </c>
      <c r="AF275">
        <v>83</v>
      </c>
      <c r="AH275" t="s">
        <v>35</v>
      </c>
    </row>
    <row r="276" spans="1:34" x14ac:dyDescent="0.3">
      <c r="A276">
        <v>275</v>
      </c>
      <c r="B276" s="2" t="s">
        <v>886</v>
      </c>
      <c r="C276" s="2" t="s">
        <v>67</v>
      </c>
      <c r="D276" s="2" t="s">
        <v>38</v>
      </c>
      <c r="E276">
        <v>30</v>
      </c>
      <c r="F276">
        <v>4</v>
      </c>
      <c r="G276">
        <v>3</v>
      </c>
      <c r="H276">
        <v>47</v>
      </c>
      <c r="I276">
        <v>97</v>
      </c>
      <c r="J276">
        <v>523</v>
      </c>
      <c r="K276">
        <v>4</v>
      </c>
      <c r="L276">
        <v>3</v>
      </c>
      <c r="M276">
        <v>5</v>
      </c>
      <c r="N276">
        <v>51</v>
      </c>
      <c r="O276">
        <v>10.199999999999999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5</v>
      </c>
      <c r="W276">
        <v>1</v>
      </c>
      <c r="X276">
        <v>0</v>
      </c>
      <c r="Y276">
        <v>0</v>
      </c>
      <c r="Z276">
        <v>0</v>
      </c>
      <c r="AA276">
        <v>34</v>
      </c>
      <c r="AB276">
        <v>34</v>
      </c>
      <c r="AC276">
        <v>41</v>
      </c>
      <c r="AD276">
        <v>37</v>
      </c>
      <c r="AF276">
        <v>42</v>
      </c>
      <c r="AH276" t="s">
        <v>35</v>
      </c>
    </row>
    <row r="277" spans="1:34" x14ac:dyDescent="0.3">
      <c r="A277">
        <v>276</v>
      </c>
      <c r="B277" s="2" t="s">
        <v>68</v>
      </c>
      <c r="C277" s="2" t="s">
        <v>61</v>
      </c>
      <c r="D277" s="2" t="s">
        <v>34</v>
      </c>
      <c r="E277">
        <v>23</v>
      </c>
      <c r="F277">
        <v>4</v>
      </c>
      <c r="G277">
        <v>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49</v>
      </c>
      <c r="N277">
        <v>208</v>
      </c>
      <c r="O277">
        <v>4.24</v>
      </c>
      <c r="P277">
        <v>0</v>
      </c>
      <c r="Q277">
        <v>8</v>
      </c>
      <c r="R277">
        <v>7</v>
      </c>
      <c r="S277">
        <v>59</v>
      </c>
      <c r="T277">
        <v>8.43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33</v>
      </c>
      <c r="AB277">
        <v>39.700000000000003</v>
      </c>
      <c r="AC277">
        <v>42.7</v>
      </c>
      <c r="AD277">
        <v>36.200000000000003</v>
      </c>
      <c r="AF277">
        <v>84</v>
      </c>
      <c r="AH277" t="s">
        <v>35</v>
      </c>
    </row>
    <row r="278" spans="1:34" x14ac:dyDescent="0.3">
      <c r="A278">
        <v>277</v>
      </c>
      <c r="B278" s="2" t="s">
        <v>704</v>
      </c>
      <c r="C278" s="2" t="s">
        <v>135</v>
      </c>
      <c r="D278" s="2" t="s">
        <v>52</v>
      </c>
      <c r="E278">
        <v>27</v>
      </c>
      <c r="F278">
        <v>6</v>
      </c>
      <c r="G278">
        <v>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35</v>
      </c>
      <c r="R278">
        <v>27</v>
      </c>
      <c r="S278">
        <v>211</v>
      </c>
      <c r="T278">
        <v>7.81</v>
      </c>
      <c r="U278">
        <v>2</v>
      </c>
      <c r="V278">
        <v>1</v>
      </c>
      <c r="W278">
        <v>0</v>
      </c>
      <c r="X278">
        <v>2</v>
      </c>
      <c r="Y278">
        <v>0</v>
      </c>
      <c r="Z278">
        <v>0</v>
      </c>
      <c r="AA278">
        <v>33</v>
      </c>
      <c r="AB278">
        <v>60.1</v>
      </c>
      <c r="AC278">
        <v>63.1</v>
      </c>
      <c r="AD278">
        <v>46.6</v>
      </c>
      <c r="AF278">
        <v>42</v>
      </c>
      <c r="AH278" t="s">
        <v>35</v>
      </c>
    </row>
    <row r="279" spans="1:34" x14ac:dyDescent="0.3">
      <c r="A279">
        <v>278</v>
      </c>
      <c r="B279" s="2" t="s">
        <v>669</v>
      </c>
      <c r="C279" s="2" t="s">
        <v>40</v>
      </c>
      <c r="D279" s="2" t="s">
        <v>49</v>
      </c>
      <c r="E279">
        <v>22</v>
      </c>
      <c r="F279">
        <v>16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8</v>
      </c>
      <c r="N279">
        <v>43</v>
      </c>
      <c r="O279">
        <v>5.38</v>
      </c>
      <c r="P279">
        <v>0</v>
      </c>
      <c r="Q279">
        <v>28</v>
      </c>
      <c r="R279">
        <v>16</v>
      </c>
      <c r="S279">
        <v>231</v>
      </c>
      <c r="T279">
        <v>14.44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33</v>
      </c>
      <c r="AB279">
        <v>49.4</v>
      </c>
      <c r="AC279">
        <v>52.4</v>
      </c>
      <c r="AD279">
        <v>41.4</v>
      </c>
      <c r="AF279">
        <v>105</v>
      </c>
      <c r="AH279" t="s">
        <v>35</v>
      </c>
    </row>
    <row r="280" spans="1:34" x14ac:dyDescent="0.3">
      <c r="A280">
        <v>279</v>
      </c>
      <c r="B280" s="2" t="s">
        <v>358</v>
      </c>
      <c r="C280" s="2" t="s">
        <v>86</v>
      </c>
      <c r="D280" s="2" t="s">
        <v>49</v>
      </c>
      <c r="E280">
        <v>25</v>
      </c>
      <c r="F280">
        <v>16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</v>
      </c>
      <c r="N280">
        <v>12</v>
      </c>
      <c r="O280">
        <v>4</v>
      </c>
      <c r="P280">
        <v>0</v>
      </c>
      <c r="Q280">
        <v>22</v>
      </c>
      <c r="R280">
        <v>13</v>
      </c>
      <c r="S280">
        <v>203</v>
      </c>
      <c r="T280">
        <v>15.62</v>
      </c>
      <c r="U280">
        <v>2</v>
      </c>
      <c r="V280">
        <v>2</v>
      </c>
      <c r="W280">
        <v>1</v>
      </c>
      <c r="X280">
        <v>2</v>
      </c>
      <c r="Y280">
        <v>0</v>
      </c>
      <c r="Z280">
        <v>0</v>
      </c>
      <c r="AA280">
        <v>32</v>
      </c>
      <c r="AB280">
        <v>44.5</v>
      </c>
      <c r="AC280">
        <v>48.5</v>
      </c>
      <c r="AD280">
        <v>38</v>
      </c>
      <c r="AF280">
        <v>108</v>
      </c>
      <c r="AH280" t="s">
        <v>35</v>
      </c>
    </row>
    <row r="281" spans="1:34" x14ac:dyDescent="0.3">
      <c r="A281">
        <v>280</v>
      </c>
      <c r="B281" s="2" t="s">
        <v>536</v>
      </c>
      <c r="C281" s="2" t="s">
        <v>107</v>
      </c>
      <c r="D281" s="2" t="s">
        <v>49</v>
      </c>
      <c r="E281">
        <v>25</v>
      </c>
      <c r="F281">
        <v>10</v>
      </c>
      <c r="G281">
        <v>7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36</v>
      </c>
      <c r="R281">
        <v>25</v>
      </c>
      <c r="S281">
        <v>282</v>
      </c>
      <c r="T281">
        <v>11.28</v>
      </c>
      <c r="U281">
        <v>1</v>
      </c>
      <c r="V281">
        <v>1</v>
      </c>
      <c r="W281">
        <v>1</v>
      </c>
      <c r="X281">
        <v>1</v>
      </c>
      <c r="Y281">
        <v>0</v>
      </c>
      <c r="Z281">
        <v>0</v>
      </c>
      <c r="AA281">
        <v>32</v>
      </c>
      <c r="AB281">
        <v>57.2</v>
      </c>
      <c r="AC281">
        <v>61.2</v>
      </c>
      <c r="AD281">
        <v>44.7</v>
      </c>
      <c r="AF281">
        <v>106</v>
      </c>
      <c r="AH281" t="s">
        <v>35</v>
      </c>
    </row>
    <row r="282" spans="1:34" x14ac:dyDescent="0.3">
      <c r="A282">
        <v>281</v>
      </c>
      <c r="B282" s="2" t="s">
        <v>353</v>
      </c>
      <c r="C282" s="2" t="s">
        <v>46</v>
      </c>
      <c r="D282" s="2" t="s">
        <v>49</v>
      </c>
      <c r="E282">
        <v>28</v>
      </c>
      <c r="F282">
        <v>16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25</v>
      </c>
      <c r="R282">
        <v>18</v>
      </c>
      <c r="S282">
        <v>198</v>
      </c>
      <c r="T282">
        <v>11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49.8</v>
      </c>
      <c r="AC282">
        <v>52.8</v>
      </c>
      <c r="AD282">
        <v>40.799999999999997</v>
      </c>
      <c r="AF282">
        <v>107</v>
      </c>
      <c r="AH282" t="s">
        <v>35</v>
      </c>
    </row>
    <row r="283" spans="1:34" x14ac:dyDescent="0.3">
      <c r="A283">
        <v>282</v>
      </c>
      <c r="B283" s="2" t="s">
        <v>491</v>
      </c>
      <c r="C283" s="2" t="s">
        <v>99</v>
      </c>
      <c r="D283" s="2" t="s">
        <v>34</v>
      </c>
      <c r="E283">
        <v>23</v>
      </c>
      <c r="F283">
        <v>13</v>
      </c>
      <c r="G283">
        <v>7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14</v>
      </c>
      <c r="R283">
        <v>12</v>
      </c>
      <c r="S283">
        <v>127</v>
      </c>
      <c r="T283">
        <v>10.58</v>
      </c>
      <c r="U283">
        <v>3</v>
      </c>
      <c r="V283">
        <v>0</v>
      </c>
      <c r="W283">
        <v>0</v>
      </c>
      <c r="X283">
        <v>3</v>
      </c>
      <c r="Y283">
        <v>0</v>
      </c>
      <c r="Z283">
        <v>0</v>
      </c>
      <c r="AA283">
        <v>31</v>
      </c>
      <c r="AB283">
        <v>42.7</v>
      </c>
      <c r="AC283">
        <v>45.7</v>
      </c>
      <c r="AD283">
        <v>36.700000000000003</v>
      </c>
      <c r="AF283">
        <v>85</v>
      </c>
      <c r="AH283" t="s">
        <v>35</v>
      </c>
    </row>
    <row r="284" spans="1:34" x14ac:dyDescent="0.3">
      <c r="A284">
        <v>283</v>
      </c>
      <c r="B284" s="2" t="s">
        <v>337</v>
      </c>
      <c r="C284" s="2" t="s">
        <v>80</v>
      </c>
      <c r="D284" s="2" t="s">
        <v>49</v>
      </c>
      <c r="E284">
        <v>27</v>
      </c>
      <c r="F284">
        <v>16</v>
      </c>
      <c r="G284">
        <v>9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59</v>
      </c>
      <c r="N284">
        <v>270</v>
      </c>
      <c r="O284">
        <v>4.58</v>
      </c>
      <c r="P284">
        <v>1</v>
      </c>
      <c r="Q284">
        <v>22</v>
      </c>
      <c r="R284">
        <v>13</v>
      </c>
      <c r="S284">
        <v>47</v>
      </c>
      <c r="T284">
        <v>3.62</v>
      </c>
      <c r="U284">
        <v>0</v>
      </c>
      <c r="V284">
        <v>5</v>
      </c>
      <c r="W284">
        <v>4</v>
      </c>
      <c r="X284">
        <v>1</v>
      </c>
      <c r="Y284">
        <v>0</v>
      </c>
      <c r="Z284">
        <v>0</v>
      </c>
      <c r="AA284">
        <v>30</v>
      </c>
      <c r="AB284">
        <v>42.7</v>
      </c>
      <c r="AC284">
        <v>49.7</v>
      </c>
      <c r="AD284">
        <v>36.200000000000003</v>
      </c>
      <c r="AF284">
        <v>110</v>
      </c>
      <c r="AH284" t="s">
        <v>35</v>
      </c>
    </row>
    <row r="285" spans="1:34" x14ac:dyDescent="0.3">
      <c r="A285">
        <v>284</v>
      </c>
      <c r="B285" s="2" t="s">
        <v>318</v>
      </c>
      <c r="C285" s="2" t="s">
        <v>33</v>
      </c>
      <c r="D285" s="2" t="s">
        <v>49</v>
      </c>
      <c r="E285">
        <v>24</v>
      </c>
      <c r="F285">
        <v>8</v>
      </c>
      <c r="G285">
        <v>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12</v>
      </c>
      <c r="O285">
        <v>12</v>
      </c>
      <c r="P285">
        <v>0</v>
      </c>
      <c r="Q285">
        <v>17</v>
      </c>
      <c r="R285">
        <v>10</v>
      </c>
      <c r="S285">
        <v>105</v>
      </c>
      <c r="T285">
        <v>10.5</v>
      </c>
      <c r="U285">
        <v>2</v>
      </c>
      <c r="V285">
        <v>0</v>
      </c>
      <c r="W285">
        <v>0</v>
      </c>
      <c r="X285">
        <v>3</v>
      </c>
      <c r="Y285">
        <v>0</v>
      </c>
      <c r="Z285">
        <v>0</v>
      </c>
      <c r="AA285">
        <v>30</v>
      </c>
      <c r="AB285">
        <v>39.700000000000003</v>
      </c>
      <c r="AC285">
        <v>42.7</v>
      </c>
      <c r="AD285">
        <v>34.700000000000003</v>
      </c>
      <c r="AF285">
        <v>109</v>
      </c>
      <c r="AH285" t="s">
        <v>35</v>
      </c>
    </row>
    <row r="286" spans="1:34" x14ac:dyDescent="0.3">
      <c r="A286">
        <v>285</v>
      </c>
      <c r="B286" s="2" t="s">
        <v>887</v>
      </c>
      <c r="C286" s="2" t="s">
        <v>72</v>
      </c>
      <c r="D286" s="2" t="s">
        <v>34</v>
      </c>
      <c r="E286">
        <v>24</v>
      </c>
      <c r="F286">
        <v>5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42</v>
      </c>
      <c r="N286">
        <v>165</v>
      </c>
      <c r="O286">
        <v>3.93</v>
      </c>
      <c r="P286">
        <v>2</v>
      </c>
      <c r="Q286">
        <v>2</v>
      </c>
      <c r="R286">
        <v>2</v>
      </c>
      <c r="S286">
        <v>14</v>
      </c>
      <c r="T286">
        <v>7</v>
      </c>
      <c r="U286">
        <v>0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30</v>
      </c>
      <c r="AB286">
        <v>31.9</v>
      </c>
      <c r="AC286">
        <v>34.9</v>
      </c>
      <c r="AD286">
        <v>30.9</v>
      </c>
      <c r="AF286">
        <v>86</v>
      </c>
      <c r="AH286" t="s">
        <v>35</v>
      </c>
    </row>
    <row r="287" spans="1:34" x14ac:dyDescent="0.3">
      <c r="A287">
        <v>286</v>
      </c>
      <c r="B287" s="2" t="s">
        <v>715</v>
      </c>
      <c r="C287" s="2" t="s">
        <v>135</v>
      </c>
      <c r="D287" s="2" t="s">
        <v>38</v>
      </c>
      <c r="E287">
        <v>28</v>
      </c>
      <c r="F287">
        <v>9</v>
      </c>
      <c r="G287">
        <v>2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37</v>
      </c>
      <c r="R287">
        <v>20</v>
      </c>
      <c r="S287">
        <v>240</v>
      </c>
      <c r="T287">
        <v>12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30</v>
      </c>
      <c r="AB287">
        <v>50</v>
      </c>
      <c r="AC287">
        <v>53</v>
      </c>
      <c r="AD287">
        <v>40</v>
      </c>
      <c r="AF287">
        <v>46</v>
      </c>
      <c r="AH287" t="s">
        <v>35</v>
      </c>
    </row>
    <row r="288" spans="1:34" x14ac:dyDescent="0.3">
      <c r="A288">
        <v>287</v>
      </c>
      <c r="B288" s="2" t="s">
        <v>888</v>
      </c>
      <c r="C288" s="2" t="s">
        <v>111</v>
      </c>
      <c r="D288" s="2" t="s">
        <v>52</v>
      </c>
      <c r="E288">
        <v>30</v>
      </c>
      <c r="F288">
        <v>9</v>
      </c>
      <c r="G288">
        <v>7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</v>
      </c>
      <c r="R288">
        <v>30</v>
      </c>
      <c r="S288">
        <v>286</v>
      </c>
      <c r="T288">
        <v>9.5299999999999994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29</v>
      </c>
      <c r="AB288">
        <v>58.6</v>
      </c>
      <c r="AC288">
        <v>61.6</v>
      </c>
      <c r="AD288">
        <v>43.6</v>
      </c>
      <c r="AF288">
        <v>43</v>
      </c>
      <c r="AH288" t="s">
        <v>35</v>
      </c>
    </row>
    <row r="289" spans="1:34" x14ac:dyDescent="0.3">
      <c r="A289">
        <v>288</v>
      </c>
      <c r="B289" s="2" t="s">
        <v>440</v>
      </c>
      <c r="C289" s="2" t="s">
        <v>76</v>
      </c>
      <c r="D289" s="2" t="s">
        <v>49</v>
      </c>
      <c r="E289">
        <v>24</v>
      </c>
      <c r="F289">
        <v>16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22</v>
      </c>
      <c r="R289">
        <v>16</v>
      </c>
      <c r="S289">
        <v>226</v>
      </c>
      <c r="T289">
        <v>14.13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29</v>
      </c>
      <c r="AB289">
        <v>44.6</v>
      </c>
      <c r="AC289">
        <v>47.6</v>
      </c>
      <c r="AD289">
        <v>36.6</v>
      </c>
      <c r="AF289">
        <v>111</v>
      </c>
      <c r="AH289" t="s">
        <v>35</v>
      </c>
    </row>
    <row r="290" spans="1:34" x14ac:dyDescent="0.3">
      <c r="A290">
        <v>289</v>
      </c>
      <c r="B290" s="2" t="s">
        <v>335</v>
      </c>
      <c r="C290" s="2" t="s">
        <v>51</v>
      </c>
      <c r="D290" s="2" t="s">
        <v>52</v>
      </c>
      <c r="E290">
        <v>26</v>
      </c>
      <c r="F290">
        <v>16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35</v>
      </c>
      <c r="R290">
        <v>18</v>
      </c>
      <c r="S290">
        <v>224</v>
      </c>
      <c r="T290">
        <v>12.44</v>
      </c>
      <c r="U290">
        <v>1</v>
      </c>
      <c r="V290">
        <v>0</v>
      </c>
      <c r="W290">
        <v>0</v>
      </c>
      <c r="X290">
        <v>1</v>
      </c>
      <c r="Y290">
        <v>0</v>
      </c>
      <c r="Z290">
        <v>0</v>
      </c>
      <c r="AA290">
        <v>28</v>
      </c>
      <c r="AB290">
        <v>46.4</v>
      </c>
      <c r="AC290">
        <v>49.4</v>
      </c>
      <c r="AD290">
        <v>37.4</v>
      </c>
      <c r="AF290">
        <v>44</v>
      </c>
      <c r="AH290" t="s">
        <v>35</v>
      </c>
    </row>
    <row r="291" spans="1:34" x14ac:dyDescent="0.3">
      <c r="A291">
        <v>290</v>
      </c>
      <c r="B291" s="2" t="s">
        <v>514</v>
      </c>
      <c r="C291" s="2" t="s">
        <v>116</v>
      </c>
      <c r="D291" s="2" t="s">
        <v>34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31</v>
      </c>
      <c r="N291">
        <v>124</v>
      </c>
      <c r="O291">
        <v>4</v>
      </c>
      <c r="P291">
        <v>2</v>
      </c>
      <c r="Q291">
        <v>6</v>
      </c>
      <c r="R291">
        <v>4</v>
      </c>
      <c r="S291">
        <v>38</v>
      </c>
      <c r="T291">
        <v>9.5</v>
      </c>
      <c r="U291">
        <v>0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28</v>
      </c>
      <c r="AB291">
        <v>32.200000000000003</v>
      </c>
      <c r="AC291">
        <v>35.200000000000003</v>
      </c>
      <c r="AD291">
        <v>30.2</v>
      </c>
      <c r="AF291">
        <v>87</v>
      </c>
      <c r="AH291" t="s">
        <v>35</v>
      </c>
    </row>
    <row r="292" spans="1:34" x14ac:dyDescent="0.3">
      <c r="A292">
        <v>291</v>
      </c>
      <c r="B292" s="2" t="s">
        <v>542</v>
      </c>
      <c r="C292" s="2" t="s">
        <v>33</v>
      </c>
      <c r="D292" s="2" t="s">
        <v>49</v>
      </c>
      <c r="E292">
        <v>27</v>
      </c>
      <c r="F292">
        <v>15</v>
      </c>
      <c r="G292">
        <v>3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2</v>
      </c>
      <c r="N292">
        <v>19</v>
      </c>
      <c r="O292">
        <v>9.5</v>
      </c>
      <c r="P292">
        <v>0</v>
      </c>
      <c r="Q292">
        <v>32</v>
      </c>
      <c r="R292">
        <v>17</v>
      </c>
      <c r="S292">
        <v>202</v>
      </c>
      <c r="T292">
        <v>11.88</v>
      </c>
      <c r="U292">
        <v>1</v>
      </c>
      <c r="V292">
        <v>1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45.1</v>
      </c>
      <c r="AC292">
        <v>48.1</v>
      </c>
      <c r="AD292">
        <v>36.6</v>
      </c>
      <c r="AF292">
        <v>112</v>
      </c>
      <c r="AH292" t="s">
        <v>35</v>
      </c>
    </row>
    <row r="293" spans="1:34" x14ac:dyDescent="0.3">
      <c r="A293">
        <v>292</v>
      </c>
      <c r="B293" s="2" t="s">
        <v>241</v>
      </c>
      <c r="C293" s="2" t="s">
        <v>40</v>
      </c>
      <c r="D293" s="2" t="s">
        <v>52</v>
      </c>
      <c r="E293">
        <v>22</v>
      </c>
      <c r="F293">
        <v>16</v>
      </c>
      <c r="G293">
        <v>13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30</v>
      </c>
      <c r="R293">
        <v>18</v>
      </c>
      <c r="S293">
        <v>157</v>
      </c>
      <c r="T293">
        <v>8.7200000000000006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45.7</v>
      </c>
      <c r="AC293">
        <v>48.7</v>
      </c>
      <c r="AD293">
        <v>36.700000000000003</v>
      </c>
      <c r="AF293">
        <v>45</v>
      </c>
      <c r="AH293" t="s">
        <v>35</v>
      </c>
    </row>
    <row r="294" spans="1:34" x14ac:dyDescent="0.3">
      <c r="A294">
        <v>293</v>
      </c>
      <c r="B294" s="2" t="s">
        <v>710</v>
      </c>
      <c r="C294" s="2" t="s">
        <v>135</v>
      </c>
      <c r="D294" s="2" t="s">
        <v>34</v>
      </c>
      <c r="E294">
        <v>24</v>
      </c>
      <c r="F294">
        <v>3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21</v>
      </c>
      <c r="N294">
        <v>79</v>
      </c>
      <c r="O294">
        <v>3.76</v>
      </c>
      <c r="P294">
        <v>0</v>
      </c>
      <c r="Q294">
        <v>17</v>
      </c>
      <c r="R294">
        <v>14</v>
      </c>
      <c r="S294">
        <v>128</v>
      </c>
      <c r="T294">
        <v>9.14</v>
      </c>
      <c r="U294">
        <v>1</v>
      </c>
      <c r="V294">
        <v>0</v>
      </c>
      <c r="W294">
        <v>0</v>
      </c>
      <c r="X294">
        <v>1</v>
      </c>
      <c r="Y294">
        <v>0</v>
      </c>
      <c r="Z294">
        <v>0</v>
      </c>
      <c r="AA294">
        <v>27</v>
      </c>
      <c r="AB294">
        <v>40.700000000000003</v>
      </c>
      <c r="AC294">
        <v>43.7</v>
      </c>
      <c r="AD294">
        <v>33.700000000000003</v>
      </c>
      <c r="AF294">
        <v>88</v>
      </c>
      <c r="AH294" t="s">
        <v>35</v>
      </c>
    </row>
    <row r="295" spans="1:34" x14ac:dyDescent="0.3">
      <c r="A295">
        <v>294</v>
      </c>
      <c r="B295" s="2" t="s">
        <v>742</v>
      </c>
      <c r="C295" s="2" t="s">
        <v>46</v>
      </c>
      <c r="D295" s="2" t="s">
        <v>38</v>
      </c>
      <c r="E295">
        <v>30</v>
      </c>
      <c r="F295">
        <v>2</v>
      </c>
      <c r="G295">
        <v>2</v>
      </c>
      <c r="H295">
        <v>32</v>
      </c>
      <c r="I295">
        <v>43</v>
      </c>
      <c r="J295">
        <v>382</v>
      </c>
      <c r="K295">
        <v>3</v>
      </c>
      <c r="L295">
        <v>0</v>
      </c>
      <c r="M295">
        <v>2</v>
      </c>
      <c r="N295">
        <v>-3</v>
      </c>
      <c r="O295">
        <v>-1.5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27</v>
      </c>
      <c r="AB295">
        <v>27</v>
      </c>
      <c r="AC295">
        <v>30</v>
      </c>
      <c r="AD295">
        <v>27</v>
      </c>
      <c r="AF295">
        <v>47</v>
      </c>
      <c r="AH295" t="s">
        <v>35</v>
      </c>
    </row>
    <row r="296" spans="1:34" x14ac:dyDescent="0.3">
      <c r="A296">
        <v>295</v>
      </c>
      <c r="B296" s="2" t="s">
        <v>598</v>
      </c>
      <c r="C296" s="2" t="s">
        <v>51</v>
      </c>
      <c r="D296" s="2" t="s">
        <v>49</v>
      </c>
      <c r="E296">
        <v>24</v>
      </c>
      <c r="F296">
        <v>16</v>
      </c>
      <c r="G296">
        <v>2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4</v>
      </c>
      <c r="O296">
        <v>4</v>
      </c>
      <c r="P296">
        <v>0</v>
      </c>
      <c r="Q296">
        <v>16</v>
      </c>
      <c r="R296">
        <v>14</v>
      </c>
      <c r="S296">
        <v>143</v>
      </c>
      <c r="T296">
        <v>10.210000000000001</v>
      </c>
      <c r="U296">
        <v>2</v>
      </c>
      <c r="V296">
        <v>1</v>
      </c>
      <c r="W296">
        <v>0</v>
      </c>
      <c r="X296">
        <v>2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113</v>
      </c>
      <c r="AH296" t="s">
        <v>35</v>
      </c>
    </row>
    <row r="297" spans="1:34" x14ac:dyDescent="0.3">
      <c r="A297">
        <v>296</v>
      </c>
      <c r="B297" s="2" t="s">
        <v>244</v>
      </c>
      <c r="C297" s="2" t="s">
        <v>65</v>
      </c>
      <c r="D297" s="2" t="s">
        <v>49</v>
      </c>
      <c r="E297">
        <v>22</v>
      </c>
      <c r="F297">
        <v>11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34</v>
      </c>
      <c r="R297">
        <v>16</v>
      </c>
      <c r="S297">
        <v>257</v>
      </c>
      <c r="T297">
        <v>16.059999999999999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26</v>
      </c>
      <c r="AB297">
        <v>41.7</v>
      </c>
      <c r="AC297">
        <v>44.7</v>
      </c>
      <c r="AD297">
        <v>33.700000000000003</v>
      </c>
      <c r="AF297">
        <v>114</v>
      </c>
      <c r="AH297" t="s">
        <v>35</v>
      </c>
    </row>
    <row r="298" spans="1:34" x14ac:dyDescent="0.3">
      <c r="A298">
        <v>297</v>
      </c>
      <c r="B298" s="2" t="s">
        <v>414</v>
      </c>
      <c r="C298" s="2" t="s">
        <v>114</v>
      </c>
      <c r="D298" s="2" t="s">
        <v>52</v>
      </c>
      <c r="E298">
        <v>25</v>
      </c>
      <c r="F298">
        <v>14</v>
      </c>
      <c r="G298">
        <v>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21</v>
      </c>
      <c r="R298">
        <v>9</v>
      </c>
      <c r="S298">
        <v>142</v>
      </c>
      <c r="T298">
        <v>15.78</v>
      </c>
      <c r="U298">
        <v>2</v>
      </c>
      <c r="V298">
        <v>0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35.200000000000003</v>
      </c>
      <c r="AC298">
        <v>38.200000000000003</v>
      </c>
      <c r="AD298">
        <v>30.7</v>
      </c>
      <c r="AF298">
        <v>47</v>
      </c>
      <c r="AH298" t="s">
        <v>35</v>
      </c>
    </row>
    <row r="299" spans="1:34" x14ac:dyDescent="0.3">
      <c r="A299">
        <v>298</v>
      </c>
      <c r="B299" s="2" t="s">
        <v>512</v>
      </c>
      <c r="C299" s="2" t="s">
        <v>42</v>
      </c>
      <c r="D299" s="2" t="s">
        <v>52</v>
      </c>
      <c r="E299">
        <v>29</v>
      </c>
      <c r="F299">
        <v>16</v>
      </c>
      <c r="G299">
        <v>9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35</v>
      </c>
      <c r="R299">
        <v>18</v>
      </c>
      <c r="S299">
        <v>203</v>
      </c>
      <c r="T299">
        <v>11.28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44.3</v>
      </c>
      <c r="AC299">
        <v>47.3</v>
      </c>
      <c r="AD299">
        <v>35.299999999999997</v>
      </c>
      <c r="AF299">
        <v>46</v>
      </c>
      <c r="AH299" t="s">
        <v>35</v>
      </c>
    </row>
    <row r="300" spans="1:34" x14ac:dyDescent="0.3">
      <c r="A300">
        <v>299</v>
      </c>
      <c r="B300" s="2" t="s">
        <v>889</v>
      </c>
      <c r="C300" s="2" t="s">
        <v>37</v>
      </c>
      <c r="D300" s="2" t="s">
        <v>34</v>
      </c>
      <c r="E300">
        <v>26</v>
      </c>
      <c r="F300">
        <v>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39</v>
      </c>
      <c r="N300">
        <v>138</v>
      </c>
      <c r="O300">
        <v>3.54</v>
      </c>
      <c r="P300">
        <v>2</v>
      </c>
      <c r="Q300">
        <v>4</v>
      </c>
      <c r="R300">
        <v>2</v>
      </c>
      <c r="S300">
        <v>23</v>
      </c>
      <c r="T300">
        <v>11.5</v>
      </c>
      <c r="U300">
        <v>0</v>
      </c>
      <c r="V300">
        <v>1</v>
      </c>
      <c r="W300">
        <v>1</v>
      </c>
      <c r="X300">
        <v>2</v>
      </c>
      <c r="Y300">
        <v>0</v>
      </c>
      <c r="Z300">
        <v>0</v>
      </c>
      <c r="AA300">
        <v>26</v>
      </c>
      <c r="AB300">
        <v>28.1</v>
      </c>
      <c r="AC300">
        <v>32.1</v>
      </c>
      <c r="AD300">
        <v>27.1</v>
      </c>
      <c r="AF300">
        <v>89</v>
      </c>
      <c r="AH300" t="s">
        <v>35</v>
      </c>
    </row>
    <row r="301" spans="1:34" x14ac:dyDescent="0.3">
      <c r="A301">
        <v>300</v>
      </c>
      <c r="B301" s="2" t="s">
        <v>890</v>
      </c>
      <c r="C301" s="2" t="s">
        <v>37</v>
      </c>
      <c r="D301" s="2" t="s">
        <v>49</v>
      </c>
      <c r="E301">
        <v>32</v>
      </c>
      <c r="F301">
        <v>8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14</v>
      </c>
      <c r="N301">
        <v>56</v>
      </c>
      <c r="O301">
        <v>4</v>
      </c>
      <c r="P301">
        <v>0</v>
      </c>
      <c r="Q301">
        <v>39</v>
      </c>
      <c r="R301">
        <v>33</v>
      </c>
      <c r="S301">
        <v>200</v>
      </c>
      <c r="T301">
        <v>6.06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26</v>
      </c>
      <c r="AB301">
        <v>58.6</v>
      </c>
      <c r="AC301">
        <v>61.6</v>
      </c>
      <c r="AD301">
        <v>42.1</v>
      </c>
      <c r="AF301">
        <v>115</v>
      </c>
      <c r="AH301" t="s">
        <v>35</v>
      </c>
    </row>
    <row r="302" spans="1:34" x14ac:dyDescent="0.3">
      <c r="A302">
        <v>301</v>
      </c>
      <c r="B302" s="2" t="s">
        <v>434</v>
      </c>
      <c r="C302" s="2" t="s">
        <v>114</v>
      </c>
      <c r="D302" s="2" t="s">
        <v>52</v>
      </c>
      <c r="E302">
        <v>29</v>
      </c>
      <c r="F302">
        <v>16</v>
      </c>
      <c r="G302">
        <v>16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22</v>
      </c>
      <c r="R302">
        <v>14</v>
      </c>
      <c r="S302">
        <v>191</v>
      </c>
      <c r="T302">
        <v>13.64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25</v>
      </c>
      <c r="AB302">
        <v>39.1</v>
      </c>
      <c r="AC302">
        <v>42.1</v>
      </c>
      <c r="AD302">
        <v>32.1</v>
      </c>
      <c r="AF302">
        <v>48</v>
      </c>
      <c r="AH302" t="s">
        <v>35</v>
      </c>
    </row>
    <row r="303" spans="1:34" x14ac:dyDescent="0.3">
      <c r="A303">
        <v>302</v>
      </c>
      <c r="B303" s="2" t="s">
        <v>300</v>
      </c>
      <c r="C303" s="2" t="s">
        <v>180</v>
      </c>
      <c r="D303" s="2" t="s">
        <v>52</v>
      </c>
      <c r="E303">
        <v>27</v>
      </c>
      <c r="F303">
        <v>10</v>
      </c>
      <c r="G303">
        <v>7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24</v>
      </c>
      <c r="R303">
        <v>14</v>
      </c>
      <c r="S303">
        <v>188</v>
      </c>
      <c r="T303">
        <v>13.43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25</v>
      </c>
      <c r="AB303">
        <v>38.799999999999997</v>
      </c>
      <c r="AC303">
        <v>41.8</v>
      </c>
      <c r="AD303">
        <v>31.8</v>
      </c>
      <c r="AF303">
        <v>50</v>
      </c>
      <c r="AH303" t="s">
        <v>35</v>
      </c>
    </row>
    <row r="304" spans="1:34" x14ac:dyDescent="0.3">
      <c r="A304">
        <v>303</v>
      </c>
      <c r="B304" s="2" t="s">
        <v>237</v>
      </c>
      <c r="C304" s="2" t="s">
        <v>33</v>
      </c>
      <c r="D304" s="2" t="s">
        <v>52</v>
      </c>
      <c r="E304">
        <v>32</v>
      </c>
      <c r="F304">
        <v>7</v>
      </c>
      <c r="G304">
        <v>7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38</v>
      </c>
      <c r="R304">
        <v>17</v>
      </c>
      <c r="S304">
        <v>191</v>
      </c>
      <c r="T304">
        <v>11.24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42.1</v>
      </c>
      <c r="AC304">
        <v>45.1</v>
      </c>
      <c r="AD304">
        <v>33.6</v>
      </c>
      <c r="AF304">
        <v>49</v>
      </c>
      <c r="AH304" t="s">
        <v>35</v>
      </c>
    </row>
    <row r="305" spans="1:34" x14ac:dyDescent="0.3">
      <c r="A305">
        <v>304</v>
      </c>
      <c r="B305" s="2" t="s">
        <v>891</v>
      </c>
      <c r="C305" s="2" t="s">
        <v>130</v>
      </c>
      <c r="D305" s="2" t="s">
        <v>38</v>
      </c>
      <c r="E305">
        <v>26</v>
      </c>
      <c r="F305">
        <v>4</v>
      </c>
      <c r="G305">
        <v>3</v>
      </c>
      <c r="H305">
        <v>55</v>
      </c>
      <c r="I305">
        <v>112</v>
      </c>
      <c r="J305">
        <v>544</v>
      </c>
      <c r="K305">
        <v>1</v>
      </c>
      <c r="L305">
        <v>3</v>
      </c>
      <c r="M305">
        <v>7</v>
      </c>
      <c r="N305">
        <v>55</v>
      </c>
      <c r="O305">
        <v>7.86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25</v>
      </c>
      <c r="AB305">
        <v>25.3</v>
      </c>
      <c r="AC305">
        <v>31.3</v>
      </c>
      <c r="AD305">
        <v>28.3</v>
      </c>
      <c r="AF305">
        <v>48</v>
      </c>
      <c r="AH305" t="s">
        <v>35</v>
      </c>
    </row>
    <row r="306" spans="1:34" x14ac:dyDescent="0.3">
      <c r="A306">
        <v>305</v>
      </c>
      <c r="B306" s="2" t="s">
        <v>276</v>
      </c>
      <c r="C306" s="2" t="s">
        <v>78</v>
      </c>
      <c r="D306" s="2" t="s">
        <v>49</v>
      </c>
      <c r="E306">
        <v>25</v>
      </c>
      <c r="F306">
        <v>16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5</v>
      </c>
      <c r="N306">
        <v>16</v>
      </c>
      <c r="O306">
        <v>3.2</v>
      </c>
      <c r="P306">
        <v>0</v>
      </c>
      <c r="Q306">
        <v>16</v>
      </c>
      <c r="R306">
        <v>12</v>
      </c>
      <c r="S306">
        <v>180</v>
      </c>
      <c r="T306">
        <v>15</v>
      </c>
      <c r="U306">
        <v>1</v>
      </c>
      <c r="V306">
        <v>6</v>
      </c>
      <c r="W306">
        <v>1</v>
      </c>
      <c r="X306">
        <v>1</v>
      </c>
      <c r="Y306">
        <v>0</v>
      </c>
      <c r="Z306">
        <v>0</v>
      </c>
      <c r="AA306">
        <v>24</v>
      </c>
      <c r="AB306">
        <v>35.6</v>
      </c>
      <c r="AC306">
        <v>39.6</v>
      </c>
      <c r="AD306">
        <v>29.6</v>
      </c>
      <c r="AF306">
        <v>117</v>
      </c>
      <c r="AH306" t="s">
        <v>35</v>
      </c>
    </row>
    <row r="307" spans="1:34" x14ac:dyDescent="0.3">
      <c r="A307">
        <v>306</v>
      </c>
      <c r="B307" s="2" t="s">
        <v>252</v>
      </c>
      <c r="C307" s="2" t="s">
        <v>67</v>
      </c>
      <c r="D307" s="2" t="s">
        <v>52</v>
      </c>
      <c r="E307">
        <v>27</v>
      </c>
      <c r="F307">
        <v>7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26</v>
      </c>
      <c r="R307">
        <v>13</v>
      </c>
      <c r="S307">
        <v>158</v>
      </c>
      <c r="T307">
        <v>12.15</v>
      </c>
      <c r="U307">
        <v>1</v>
      </c>
      <c r="V307">
        <v>0</v>
      </c>
      <c r="W307">
        <v>0</v>
      </c>
      <c r="X307">
        <v>1</v>
      </c>
      <c r="Y307">
        <v>1</v>
      </c>
      <c r="Z307">
        <v>0</v>
      </c>
      <c r="AA307">
        <v>24</v>
      </c>
      <c r="AB307">
        <v>36.799999999999997</v>
      </c>
      <c r="AC307">
        <v>39.799999999999997</v>
      </c>
      <c r="AD307">
        <v>30.3</v>
      </c>
      <c r="AF307">
        <v>53</v>
      </c>
      <c r="AH307" t="s">
        <v>35</v>
      </c>
    </row>
    <row r="308" spans="1:34" x14ac:dyDescent="0.3">
      <c r="A308">
        <v>307</v>
      </c>
      <c r="B308" s="2" t="s">
        <v>811</v>
      </c>
      <c r="C308" s="2" t="s">
        <v>130</v>
      </c>
      <c r="D308" s="2" t="s">
        <v>49</v>
      </c>
      <c r="E308">
        <v>29</v>
      </c>
      <c r="F308">
        <v>8</v>
      </c>
      <c r="G308">
        <v>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27</v>
      </c>
      <c r="R308">
        <v>22</v>
      </c>
      <c r="S308">
        <v>217</v>
      </c>
      <c r="T308">
        <v>9.86</v>
      </c>
      <c r="U308">
        <v>1</v>
      </c>
      <c r="V308">
        <v>3</v>
      </c>
      <c r="W308">
        <v>2</v>
      </c>
      <c r="X308">
        <v>1</v>
      </c>
      <c r="Y308">
        <v>0</v>
      </c>
      <c r="Z308">
        <v>0</v>
      </c>
      <c r="AA308">
        <v>24</v>
      </c>
      <c r="AB308">
        <v>45.7</v>
      </c>
      <c r="AC308">
        <v>50.7</v>
      </c>
      <c r="AD308">
        <v>34.700000000000003</v>
      </c>
      <c r="AF308">
        <v>116</v>
      </c>
      <c r="AH308" t="s">
        <v>35</v>
      </c>
    </row>
    <row r="309" spans="1:34" x14ac:dyDescent="0.3">
      <c r="A309">
        <v>308</v>
      </c>
      <c r="B309" s="2" t="s">
        <v>815</v>
      </c>
      <c r="C309" s="2" t="s">
        <v>99</v>
      </c>
      <c r="D309" s="2" t="s">
        <v>52</v>
      </c>
      <c r="E309">
        <v>26</v>
      </c>
      <c r="F309">
        <v>14</v>
      </c>
      <c r="G309">
        <v>14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29</v>
      </c>
      <c r="R309">
        <v>15</v>
      </c>
      <c r="S309">
        <v>180</v>
      </c>
      <c r="T309">
        <v>12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24</v>
      </c>
      <c r="AB309">
        <v>39</v>
      </c>
      <c r="AC309">
        <v>42</v>
      </c>
      <c r="AD309">
        <v>31.5</v>
      </c>
      <c r="AF309">
        <v>52</v>
      </c>
      <c r="AH309" t="s">
        <v>35</v>
      </c>
    </row>
    <row r="310" spans="1:34" x14ac:dyDescent="0.3">
      <c r="A310">
        <v>309</v>
      </c>
      <c r="B310" s="2" t="s">
        <v>601</v>
      </c>
      <c r="C310" s="2" t="s">
        <v>84</v>
      </c>
      <c r="D310" s="2" t="s">
        <v>52</v>
      </c>
      <c r="E310">
        <v>26</v>
      </c>
      <c r="F310">
        <v>15</v>
      </c>
      <c r="G310">
        <v>12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14</v>
      </c>
      <c r="R310">
        <v>12</v>
      </c>
      <c r="S310">
        <v>122</v>
      </c>
      <c r="T310">
        <v>10.17</v>
      </c>
      <c r="U310">
        <v>1</v>
      </c>
      <c r="V310">
        <v>0</v>
      </c>
      <c r="W310">
        <v>0</v>
      </c>
      <c r="X310">
        <v>2</v>
      </c>
      <c r="Y310">
        <v>0</v>
      </c>
      <c r="Z310">
        <v>0</v>
      </c>
      <c r="AA310">
        <v>24</v>
      </c>
      <c r="AB310">
        <v>36.200000000000003</v>
      </c>
      <c r="AC310">
        <v>39.200000000000003</v>
      </c>
      <c r="AD310">
        <v>30.2</v>
      </c>
      <c r="AF310">
        <v>51</v>
      </c>
      <c r="AH310" t="s">
        <v>35</v>
      </c>
    </row>
    <row r="311" spans="1:34" x14ac:dyDescent="0.3">
      <c r="A311">
        <v>310</v>
      </c>
      <c r="B311" s="2" t="s">
        <v>314</v>
      </c>
      <c r="C311" s="2" t="s">
        <v>42</v>
      </c>
      <c r="D311" s="2" t="s">
        <v>49</v>
      </c>
      <c r="E311">
        <v>23</v>
      </c>
      <c r="F311">
        <v>15</v>
      </c>
      <c r="G311">
        <v>2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39</v>
      </c>
      <c r="R311">
        <v>23</v>
      </c>
      <c r="S311">
        <v>253</v>
      </c>
      <c r="T311">
        <v>11</v>
      </c>
      <c r="U311">
        <v>0</v>
      </c>
      <c r="V311">
        <v>2</v>
      </c>
      <c r="W311">
        <v>1</v>
      </c>
      <c r="X311">
        <v>0</v>
      </c>
      <c r="Y311">
        <v>0</v>
      </c>
      <c r="Z311">
        <v>0</v>
      </c>
      <c r="AA311">
        <v>23</v>
      </c>
      <c r="AB311">
        <v>46.3</v>
      </c>
      <c r="AC311">
        <v>50.3</v>
      </c>
      <c r="AD311">
        <v>34.799999999999997</v>
      </c>
      <c r="AF311">
        <v>118</v>
      </c>
      <c r="AH311" t="s">
        <v>35</v>
      </c>
    </row>
    <row r="312" spans="1:34" x14ac:dyDescent="0.3">
      <c r="A312">
        <v>311</v>
      </c>
      <c r="B312" s="2" t="s">
        <v>771</v>
      </c>
      <c r="C312" s="2" t="s">
        <v>88</v>
      </c>
      <c r="D312" s="2" t="s">
        <v>34</v>
      </c>
      <c r="E312">
        <v>27</v>
      </c>
      <c r="F312">
        <v>16</v>
      </c>
      <c r="G312">
        <v>10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5</v>
      </c>
      <c r="O312">
        <v>1</v>
      </c>
      <c r="P312">
        <v>2</v>
      </c>
      <c r="Q312">
        <v>11</v>
      </c>
      <c r="R312">
        <v>6</v>
      </c>
      <c r="S312">
        <v>43</v>
      </c>
      <c r="T312">
        <v>7.17</v>
      </c>
      <c r="U312">
        <v>1</v>
      </c>
      <c r="V312">
        <v>0</v>
      </c>
      <c r="W312">
        <v>0</v>
      </c>
      <c r="X312">
        <v>3</v>
      </c>
      <c r="Y312">
        <v>0</v>
      </c>
      <c r="Z312">
        <v>0</v>
      </c>
      <c r="AA312">
        <v>23</v>
      </c>
      <c r="AB312">
        <v>28.8</v>
      </c>
      <c r="AC312">
        <v>28.8</v>
      </c>
      <c r="AD312">
        <v>25.8</v>
      </c>
      <c r="AF312">
        <v>91</v>
      </c>
      <c r="AH312" t="s">
        <v>35</v>
      </c>
    </row>
    <row r="313" spans="1:34" x14ac:dyDescent="0.3">
      <c r="A313">
        <v>312</v>
      </c>
      <c r="B313" s="2" t="s">
        <v>892</v>
      </c>
      <c r="C313" s="2" t="s">
        <v>61</v>
      </c>
      <c r="D313" s="2" t="s">
        <v>34</v>
      </c>
      <c r="E313">
        <v>27</v>
      </c>
      <c r="F313">
        <v>9</v>
      </c>
      <c r="G313">
        <v>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69</v>
      </c>
      <c r="N313">
        <v>179</v>
      </c>
      <c r="O313">
        <v>2.59</v>
      </c>
      <c r="P313">
        <v>0</v>
      </c>
      <c r="Q313">
        <v>6</v>
      </c>
      <c r="R313">
        <v>6</v>
      </c>
      <c r="S313">
        <v>47</v>
      </c>
      <c r="T313">
        <v>7.83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23</v>
      </c>
      <c r="AB313">
        <v>28.6</v>
      </c>
      <c r="AC313">
        <v>31.6</v>
      </c>
      <c r="AD313">
        <v>25.6</v>
      </c>
      <c r="AF313">
        <v>92</v>
      </c>
      <c r="AH313" t="s">
        <v>35</v>
      </c>
    </row>
    <row r="314" spans="1:34" x14ac:dyDescent="0.3">
      <c r="A314">
        <v>313</v>
      </c>
      <c r="B314" s="2" t="s">
        <v>843</v>
      </c>
      <c r="C314" s="2" t="s">
        <v>61</v>
      </c>
      <c r="D314" s="2" t="s">
        <v>34</v>
      </c>
      <c r="E314">
        <v>24</v>
      </c>
      <c r="F314">
        <v>12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58</v>
      </c>
      <c r="N314">
        <v>157</v>
      </c>
      <c r="O314">
        <v>2.71</v>
      </c>
      <c r="P314">
        <v>0</v>
      </c>
      <c r="Q314">
        <v>13</v>
      </c>
      <c r="R314">
        <v>9</v>
      </c>
      <c r="S314">
        <v>94</v>
      </c>
      <c r="T314">
        <v>10.44</v>
      </c>
      <c r="U314">
        <v>0</v>
      </c>
      <c r="V314">
        <v>1</v>
      </c>
      <c r="W314">
        <v>1</v>
      </c>
      <c r="X314">
        <v>0</v>
      </c>
      <c r="Y314">
        <v>0</v>
      </c>
      <c r="Z314">
        <v>0</v>
      </c>
      <c r="AA314">
        <v>23</v>
      </c>
      <c r="AB314">
        <v>32.1</v>
      </c>
      <c r="AC314">
        <v>36.1</v>
      </c>
      <c r="AD314">
        <v>27.6</v>
      </c>
      <c r="AF314">
        <v>90</v>
      </c>
      <c r="AH314" t="s">
        <v>35</v>
      </c>
    </row>
    <row r="315" spans="1:34" x14ac:dyDescent="0.3">
      <c r="A315">
        <v>314</v>
      </c>
      <c r="B315" s="2" t="s">
        <v>305</v>
      </c>
      <c r="C315" s="2" t="s">
        <v>37</v>
      </c>
      <c r="D315" s="2" t="s">
        <v>52</v>
      </c>
      <c r="E315">
        <v>24</v>
      </c>
      <c r="F315">
        <v>15</v>
      </c>
      <c r="G315">
        <v>11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37</v>
      </c>
      <c r="R315">
        <v>28</v>
      </c>
      <c r="S315">
        <v>203</v>
      </c>
      <c r="T315">
        <v>7.25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0</v>
      </c>
      <c r="AA315">
        <v>22</v>
      </c>
      <c r="AB315">
        <v>50.3</v>
      </c>
      <c r="AC315">
        <v>53.3</v>
      </c>
      <c r="AD315">
        <v>36.299999999999997</v>
      </c>
      <c r="AF315">
        <v>54</v>
      </c>
      <c r="AH315" t="s">
        <v>35</v>
      </c>
    </row>
    <row r="316" spans="1:34" x14ac:dyDescent="0.3">
      <c r="A316">
        <v>315</v>
      </c>
      <c r="B316" s="2" t="s">
        <v>788</v>
      </c>
      <c r="C316" s="2" t="s">
        <v>111</v>
      </c>
      <c r="D316" s="2" t="s">
        <v>34</v>
      </c>
      <c r="E316">
        <v>28</v>
      </c>
      <c r="F316">
        <v>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23</v>
      </c>
      <c r="N316">
        <v>96</v>
      </c>
      <c r="O316">
        <v>4.17</v>
      </c>
      <c r="P316">
        <v>0</v>
      </c>
      <c r="Q316">
        <v>19</v>
      </c>
      <c r="R316">
        <v>16</v>
      </c>
      <c r="S316">
        <v>119</v>
      </c>
      <c r="T316">
        <v>7.44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22</v>
      </c>
      <c r="AB316">
        <v>37.5</v>
      </c>
      <c r="AC316">
        <v>40.5</v>
      </c>
      <c r="AD316">
        <v>29.5</v>
      </c>
      <c r="AF316">
        <v>93</v>
      </c>
      <c r="AH316" t="s">
        <v>35</v>
      </c>
    </row>
    <row r="317" spans="1:34" x14ac:dyDescent="0.3">
      <c r="A317">
        <v>316</v>
      </c>
      <c r="B317" s="2" t="s">
        <v>650</v>
      </c>
      <c r="C317" s="2" t="s">
        <v>88</v>
      </c>
      <c r="D317" s="2" t="s">
        <v>49</v>
      </c>
      <c r="E317">
        <v>23</v>
      </c>
      <c r="F317">
        <v>10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11</v>
      </c>
      <c r="R317">
        <v>6</v>
      </c>
      <c r="S317">
        <v>77</v>
      </c>
      <c r="T317">
        <v>12.83</v>
      </c>
      <c r="U317">
        <v>2</v>
      </c>
      <c r="V317">
        <v>4</v>
      </c>
      <c r="W317">
        <v>2</v>
      </c>
      <c r="X317">
        <v>3</v>
      </c>
      <c r="Y317">
        <v>0</v>
      </c>
      <c r="Z317">
        <v>0</v>
      </c>
      <c r="AA317">
        <v>22</v>
      </c>
      <c r="AB317">
        <v>27.7</v>
      </c>
      <c r="AC317">
        <v>29.7</v>
      </c>
      <c r="AD317">
        <v>24.7</v>
      </c>
      <c r="AF317">
        <v>120</v>
      </c>
      <c r="AH317" t="s">
        <v>35</v>
      </c>
    </row>
    <row r="318" spans="1:34" x14ac:dyDescent="0.3">
      <c r="A318">
        <v>317</v>
      </c>
      <c r="B318" s="2" t="s">
        <v>893</v>
      </c>
      <c r="C318" s="2" t="s">
        <v>67</v>
      </c>
      <c r="D318" s="2" t="s">
        <v>49</v>
      </c>
      <c r="E318">
        <v>25</v>
      </c>
      <c r="F318">
        <v>11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1</v>
      </c>
      <c r="O318">
        <v>1</v>
      </c>
      <c r="P318">
        <v>0</v>
      </c>
      <c r="Q318">
        <v>29</v>
      </c>
      <c r="R318">
        <v>19</v>
      </c>
      <c r="S318">
        <v>162</v>
      </c>
      <c r="T318">
        <v>8.5299999999999994</v>
      </c>
      <c r="U318">
        <v>1</v>
      </c>
      <c r="V318">
        <v>0</v>
      </c>
      <c r="W318">
        <v>0</v>
      </c>
      <c r="X318">
        <v>1</v>
      </c>
      <c r="Y318">
        <v>0</v>
      </c>
      <c r="Z318">
        <v>0</v>
      </c>
      <c r="AA318">
        <v>22</v>
      </c>
      <c r="AB318">
        <v>41.3</v>
      </c>
      <c r="AC318">
        <v>44.3</v>
      </c>
      <c r="AD318">
        <v>31.8</v>
      </c>
      <c r="AF318">
        <v>119</v>
      </c>
      <c r="AH318" t="s">
        <v>35</v>
      </c>
    </row>
    <row r="319" spans="1:34" x14ac:dyDescent="0.3">
      <c r="A319">
        <v>318</v>
      </c>
      <c r="B319" s="2" t="s">
        <v>659</v>
      </c>
      <c r="C319" s="2" t="s">
        <v>42</v>
      </c>
      <c r="D319" s="2" t="s">
        <v>52</v>
      </c>
      <c r="E319">
        <v>25</v>
      </c>
      <c r="F319">
        <v>15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19</v>
      </c>
      <c r="R319">
        <v>12</v>
      </c>
      <c r="S319">
        <v>160</v>
      </c>
      <c r="T319">
        <v>13.33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34</v>
      </c>
      <c r="AC319">
        <v>37</v>
      </c>
      <c r="AD319">
        <v>28</v>
      </c>
      <c r="AF319">
        <v>55</v>
      </c>
      <c r="AH319" t="s">
        <v>35</v>
      </c>
    </row>
    <row r="320" spans="1:34" x14ac:dyDescent="0.3">
      <c r="A320">
        <v>319</v>
      </c>
      <c r="B320" s="2" t="s">
        <v>360</v>
      </c>
      <c r="C320" s="2" t="s">
        <v>88</v>
      </c>
      <c r="D320" s="2" t="s">
        <v>52</v>
      </c>
      <c r="E320">
        <v>25</v>
      </c>
      <c r="F320">
        <v>16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24</v>
      </c>
      <c r="R320">
        <v>14</v>
      </c>
      <c r="S320">
        <v>149</v>
      </c>
      <c r="T320">
        <v>10.64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21</v>
      </c>
      <c r="AB320">
        <v>34.9</v>
      </c>
      <c r="AC320">
        <v>37.9</v>
      </c>
      <c r="AD320">
        <v>27.9</v>
      </c>
      <c r="AF320">
        <v>56</v>
      </c>
      <c r="AH320" t="s">
        <v>35</v>
      </c>
    </row>
    <row r="321" spans="1:34" x14ac:dyDescent="0.3">
      <c r="A321">
        <v>320</v>
      </c>
      <c r="B321" s="2" t="s">
        <v>243</v>
      </c>
      <c r="C321" s="2" t="s">
        <v>51</v>
      </c>
      <c r="D321" s="2" t="s">
        <v>49</v>
      </c>
      <c r="E321">
        <v>23</v>
      </c>
      <c r="F321">
        <v>16</v>
      </c>
      <c r="G321">
        <v>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39</v>
      </c>
      <c r="R321">
        <v>21</v>
      </c>
      <c r="S321">
        <v>212</v>
      </c>
      <c r="T321">
        <v>10.1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21</v>
      </c>
      <c r="AB321">
        <v>42.2</v>
      </c>
      <c r="AC321">
        <v>45.2</v>
      </c>
      <c r="AD321">
        <v>31.7</v>
      </c>
      <c r="AF321">
        <v>121</v>
      </c>
      <c r="AH321" t="s">
        <v>35</v>
      </c>
    </row>
    <row r="322" spans="1:34" x14ac:dyDescent="0.3">
      <c r="A322">
        <v>321</v>
      </c>
      <c r="B322" s="2" t="s">
        <v>236</v>
      </c>
      <c r="C322" s="2" t="s">
        <v>101</v>
      </c>
      <c r="D322" s="2" t="s">
        <v>49</v>
      </c>
      <c r="E322">
        <v>24</v>
      </c>
      <c r="F322">
        <v>15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7</v>
      </c>
      <c r="O322">
        <v>7</v>
      </c>
      <c r="P322">
        <v>0</v>
      </c>
      <c r="Q322">
        <v>18</v>
      </c>
      <c r="R322">
        <v>12</v>
      </c>
      <c r="S322">
        <v>194</v>
      </c>
      <c r="T322">
        <v>16.170000000000002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20</v>
      </c>
      <c r="AB322">
        <v>32.1</v>
      </c>
      <c r="AC322">
        <v>35.1</v>
      </c>
      <c r="AD322">
        <v>26.1</v>
      </c>
      <c r="AF322">
        <v>122</v>
      </c>
      <c r="AH322" t="s">
        <v>35</v>
      </c>
    </row>
    <row r="323" spans="1:34" x14ac:dyDescent="0.3">
      <c r="A323">
        <v>322</v>
      </c>
      <c r="B323" s="2" t="s">
        <v>381</v>
      </c>
      <c r="C323" s="2" t="s">
        <v>46</v>
      </c>
      <c r="D323" s="2" t="s">
        <v>49</v>
      </c>
      <c r="E323">
        <v>22</v>
      </c>
      <c r="F323">
        <v>16</v>
      </c>
      <c r="G323">
        <v>7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35</v>
      </c>
      <c r="R323">
        <v>20</v>
      </c>
      <c r="S323">
        <v>200</v>
      </c>
      <c r="T323">
        <v>10</v>
      </c>
      <c r="U323">
        <v>0</v>
      </c>
      <c r="V323">
        <v>1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40</v>
      </c>
      <c r="AC323">
        <v>43</v>
      </c>
      <c r="AD323">
        <v>30</v>
      </c>
      <c r="AF323">
        <v>123</v>
      </c>
      <c r="AH323" t="s">
        <v>35</v>
      </c>
    </row>
    <row r="324" spans="1:34" x14ac:dyDescent="0.3">
      <c r="A324">
        <v>323</v>
      </c>
      <c r="B324" s="2" t="s">
        <v>894</v>
      </c>
      <c r="C324" s="2" t="s">
        <v>76</v>
      </c>
      <c r="D324" s="2" t="s">
        <v>52</v>
      </c>
      <c r="E324">
        <v>32</v>
      </c>
      <c r="F324">
        <v>16</v>
      </c>
      <c r="G324">
        <v>10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24</v>
      </c>
      <c r="R324">
        <v>13</v>
      </c>
      <c r="S324">
        <v>130</v>
      </c>
      <c r="T324">
        <v>10</v>
      </c>
      <c r="U324">
        <v>1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19</v>
      </c>
      <c r="AB324">
        <v>32</v>
      </c>
      <c r="AC324">
        <v>35</v>
      </c>
      <c r="AD324">
        <v>25.5</v>
      </c>
      <c r="AF324">
        <v>58</v>
      </c>
      <c r="AH324" t="s">
        <v>35</v>
      </c>
    </row>
    <row r="325" spans="1:34" x14ac:dyDescent="0.3">
      <c r="A325">
        <v>324</v>
      </c>
      <c r="B325" s="2" t="s">
        <v>625</v>
      </c>
      <c r="C325" s="2" t="s">
        <v>86</v>
      </c>
      <c r="D325" s="2" t="s">
        <v>38</v>
      </c>
      <c r="E325">
        <v>27</v>
      </c>
      <c r="F325">
        <v>2</v>
      </c>
      <c r="G325">
        <v>0</v>
      </c>
      <c r="H325">
        <v>29</v>
      </c>
      <c r="I325">
        <v>43</v>
      </c>
      <c r="J325">
        <v>265</v>
      </c>
      <c r="K325">
        <v>1</v>
      </c>
      <c r="L325">
        <v>1</v>
      </c>
      <c r="M325">
        <v>4</v>
      </c>
      <c r="N325">
        <v>8</v>
      </c>
      <c r="O325">
        <v>2</v>
      </c>
      <c r="P325">
        <v>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19.399999999999999</v>
      </c>
      <c r="AC325">
        <v>20.399999999999999</v>
      </c>
      <c r="AD325">
        <v>20.399999999999999</v>
      </c>
      <c r="AF325">
        <v>49</v>
      </c>
      <c r="AH325" t="s">
        <v>35</v>
      </c>
    </row>
    <row r="326" spans="1:34" x14ac:dyDescent="0.3">
      <c r="A326">
        <v>325</v>
      </c>
      <c r="B326" s="2" t="s">
        <v>895</v>
      </c>
      <c r="C326" s="2" t="s">
        <v>116</v>
      </c>
      <c r="D326" s="2" t="s">
        <v>52</v>
      </c>
      <c r="E326">
        <v>25</v>
      </c>
      <c r="F326">
        <v>15</v>
      </c>
      <c r="G326">
        <v>11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23</v>
      </c>
      <c r="R326">
        <v>11</v>
      </c>
      <c r="S326">
        <v>132</v>
      </c>
      <c r="T326">
        <v>12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30.2</v>
      </c>
      <c r="AC326">
        <v>33.200000000000003</v>
      </c>
      <c r="AD326">
        <v>24.7</v>
      </c>
      <c r="AF326">
        <v>57</v>
      </c>
      <c r="AH326" t="s">
        <v>35</v>
      </c>
    </row>
    <row r="327" spans="1:34" x14ac:dyDescent="0.3">
      <c r="A327">
        <v>326</v>
      </c>
      <c r="B327" s="2" t="s">
        <v>750</v>
      </c>
      <c r="C327" s="2" t="s">
        <v>180</v>
      </c>
      <c r="D327" s="2" t="s">
        <v>49</v>
      </c>
      <c r="E327">
        <v>25</v>
      </c>
      <c r="F327">
        <v>14</v>
      </c>
      <c r="G327">
        <v>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36</v>
      </c>
      <c r="R327">
        <v>18</v>
      </c>
      <c r="S327">
        <v>149</v>
      </c>
      <c r="T327">
        <v>8.2799999999999994</v>
      </c>
      <c r="U327">
        <v>1</v>
      </c>
      <c r="V327">
        <v>1</v>
      </c>
      <c r="W327">
        <v>1</v>
      </c>
      <c r="X327">
        <v>1</v>
      </c>
      <c r="Y327">
        <v>0</v>
      </c>
      <c r="Z327">
        <v>0</v>
      </c>
      <c r="AA327">
        <v>19</v>
      </c>
      <c r="AB327">
        <v>36.9</v>
      </c>
      <c r="AC327">
        <v>40.9</v>
      </c>
      <c r="AD327">
        <v>27.9</v>
      </c>
      <c r="AF327">
        <v>124</v>
      </c>
      <c r="AH327" t="s">
        <v>35</v>
      </c>
    </row>
    <row r="328" spans="1:34" x14ac:dyDescent="0.3">
      <c r="A328">
        <v>327</v>
      </c>
      <c r="B328" s="2" t="s">
        <v>184</v>
      </c>
      <c r="C328" s="2" t="s">
        <v>51</v>
      </c>
      <c r="D328" s="2" t="s">
        <v>49</v>
      </c>
      <c r="E328">
        <v>25</v>
      </c>
      <c r="F328">
        <v>5</v>
      </c>
      <c r="G328">
        <v>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16</v>
      </c>
      <c r="R328">
        <v>11</v>
      </c>
      <c r="S328">
        <v>175</v>
      </c>
      <c r="T328">
        <v>15.91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18</v>
      </c>
      <c r="AB328">
        <v>28.5</v>
      </c>
      <c r="AC328">
        <v>31.5</v>
      </c>
      <c r="AD328">
        <v>23</v>
      </c>
      <c r="AF328">
        <v>127</v>
      </c>
      <c r="AH328" t="s">
        <v>35</v>
      </c>
    </row>
    <row r="329" spans="1:34" x14ac:dyDescent="0.3">
      <c r="A329">
        <v>328</v>
      </c>
      <c r="B329" s="2" t="s">
        <v>896</v>
      </c>
      <c r="C329" s="2" t="s">
        <v>65</v>
      </c>
      <c r="D329" s="2" t="s">
        <v>49</v>
      </c>
      <c r="E329">
        <v>30</v>
      </c>
      <c r="F329">
        <v>7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17</v>
      </c>
      <c r="R329">
        <v>8</v>
      </c>
      <c r="S329">
        <v>121</v>
      </c>
      <c r="T329">
        <v>15.13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18</v>
      </c>
      <c r="AB329">
        <v>26.1</v>
      </c>
      <c r="AC329">
        <v>29.1</v>
      </c>
      <c r="AD329">
        <v>22.1</v>
      </c>
      <c r="AF329">
        <v>125</v>
      </c>
      <c r="AH329" t="s">
        <v>35</v>
      </c>
    </row>
    <row r="330" spans="1:34" x14ac:dyDescent="0.3">
      <c r="A330">
        <v>329</v>
      </c>
      <c r="B330" s="2" t="s">
        <v>177</v>
      </c>
      <c r="C330" s="2" t="s">
        <v>33</v>
      </c>
      <c r="D330" s="2" t="s">
        <v>49</v>
      </c>
      <c r="E330">
        <v>21</v>
      </c>
      <c r="F330">
        <v>9</v>
      </c>
      <c r="G330">
        <v>4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4</v>
      </c>
      <c r="N330">
        <v>64</v>
      </c>
      <c r="O330">
        <v>16</v>
      </c>
      <c r="P330">
        <v>0</v>
      </c>
      <c r="Q330">
        <v>26</v>
      </c>
      <c r="R330">
        <v>15</v>
      </c>
      <c r="S330">
        <v>115</v>
      </c>
      <c r="T330">
        <v>7.67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18</v>
      </c>
      <c r="AB330">
        <v>32.9</v>
      </c>
      <c r="AC330">
        <v>35.9</v>
      </c>
      <c r="AD330">
        <v>25.4</v>
      </c>
      <c r="AF330">
        <v>126</v>
      </c>
      <c r="AH330" t="s">
        <v>35</v>
      </c>
    </row>
    <row r="331" spans="1:34" x14ac:dyDescent="0.3">
      <c r="A331">
        <v>330</v>
      </c>
      <c r="B331" s="2" t="s">
        <v>670</v>
      </c>
      <c r="C331" s="2" t="s">
        <v>130</v>
      </c>
      <c r="D331" s="2" t="s">
        <v>52</v>
      </c>
      <c r="E331">
        <v>25</v>
      </c>
      <c r="F331">
        <v>14</v>
      </c>
      <c r="G331">
        <v>12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11</v>
      </c>
      <c r="R331">
        <v>8</v>
      </c>
      <c r="S331">
        <v>121</v>
      </c>
      <c r="T331">
        <v>15.13</v>
      </c>
      <c r="U331">
        <v>1</v>
      </c>
      <c r="V331">
        <v>0</v>
      </c>
      <c r="W331">
        <v>0</v>
      </c>
      <c r="X331">
        <v>1</v>
      </c>
      <c r="Y331">
        <v>0</v>
      </c>
      <c r="Z331">
        <v>0</v>
      </c>
      <c r="AA331">
        <v>18</v>
      </c>
      <c r="AB331">
        <v>26.1</v>
      </c>
      <c r="AC331">
        <v>29.1</v>
      </c>
      <c r="AD331">
        <v>22.1</v>
      </c>
      <c r="AF331">
        <v>60</v>
      </c>
      <c r="AH331" t="s">
        <v>35</v>
      </c>
    </row>
    <row r="332" spans="1:34" x14ac:dyDescent="0.3">
      <c r="A332">
        <v>331</v>
      </c>
      <c r="B332" s="2" t="s">
        <v>421</v>
      </c>
      <c r="C332" s="2" t="s">
        <v>61</v>
      </c>
      <c r="D332" s="2" t="s">
        <v>52</v>
      </c>
      <c r="E332">
        <v>24</v>
      </c>
      <c r="F332">
        <v>15</v>
      </c>
      <c r="G332">
        <v>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15</v>
      </c>
      <c r="R332">
        <v>12</v>
      </c>
      <c r="S332">
        <v>124</v>
      </c>
      <c r="T332">
        <v>10.33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18</v>
      </c>
      <c r="AB332">
        <v>30.4</v>
      </c>
      <c r="AC332">
        <v>33.4</v>
      </c>
      <c r="AD332">
        <v>24.4</v>
      </c>
      <c r="AF332">
        <v>59</v>
      </c>
      <c r="AH332" t="s">
        <v>35</v>
      </c>
    </row>
    <row r="333" spans="1:34" x14ac:dyDescent="0.3">
      <c r="A333">
        <v>332</v>
      </c>
      <c r="B333" s="2" t="s">
        <v>466</v>
      </c>
      <c r="C333" s="2" t="s">
        <v>76</v>
      </c>
      <c r="D333" s="2" t="s">
        <v>34</v>
      </c>
      <c r="E333">
        <v>28</v>
      </c>
      <c r="F333">
        <v>13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16</v>
      </c>
      <c r="N333">
        <v>57</v>
      </c>
      <c r="O333">
        <v>3.56</v>
      </c>
      <c r="P333">
        <v>1</v>
      </c>
      <c r="Q333">
        <v>8</v>
      </c>
      <c r="R333">
        <v>5</v>
      </c>
      <c r="S333">
        <v>56</v>
      </c>
      <c r="T333">
        <v>11.2</v>
      </c>
      <c r="U333">
        <v>0</v>
      </c>
      <c r="V333">
        <v>3</v>
      </c>
      <c r="W333">
        <v>0</v>
      </c>
      <c r="X333">
        <v>1</v>
      </c>
      <c r="Y333">
        <v>0</v>
      </c>
      <c r="Z333">
        <v>0</v>
      </c>
      <c r="AA333">
        <v>17</v>
      </c>
      <c r="AB333">
        <v>22.3</v>
      </c>
      <c r="AC333">
        <v>22.3</v>
      </c>
      <c r="AD333">
        <v>19.8</v>
      </c>
      <c r="AF333">
        <v>94</v>
      </c>
      <c r="AH333" t="s">
        <v>35</v>
      </c>
    </row>
    <row r="334" spans="1:34" x14ac:dyDescent="0.3">
      <c r="A334">
        <v>333</v>
      </c>
      <c r="B334" s="2" t="s">
        <v>897</v>
      </c>
      <c r="C334" s="2" t="s">
        <v>86</v>
      </c>
      <c r="D334" s="2" t="s">
        <v>52</v>
      </c>
      <c r="E334">
        <v>33</v>
      </c>
      <c r="F334">
        <v>16</v>
      </c>
      <c r="G334">
        <v>7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16</v>
      </c>
      <c r="R334">
        <v>12</v>
      </c>
      <c r="S334">
        <v>107</v>
      </c>
      <c r="T334">
        <v>8.92</v>
      </c>
      <c r="U334">
        <v>1</v>
      </c>
      <c r="V334">
        <v>1</v>
      </c>
      <c r="W334">
        <v>0</v>
      </c>
      <c r="X334">
        <v>1</v>
      </c>
      <c r="Y334">
        <v>0</v>
      </c>
      <c r="Z334">
        <v>0</v>
      </c>
      <c r="AA334">
        <v>17</v>
      </c>
      <c r="AB334">
        <v>28.7</v>
      </c>
      <c r="AC334">
        <v>31.7</v>
      </c>
      <c r="AD334">
        <v>22.7</v>
      </c>
      <c r="AF334">
        <v>61</v>
      </c>
      <c r="AH334" t="s">
        <v>35</v>
      </c>
    </row>
    <row r="335" spans="1:34" x14ac:dyDescent="0.3">
      <c r="A335">
        <v>334</v>
      </c>
      <c r="B335" s="2" t="s">
        <v>748</v>
      </c>
      <c r="C335" s="2" t="s">
        <v>48</v>
      </c>
      <c r="D335" s="2" t="s">
        <v>49</v>
      </c>
      <c r="E335">
        <v>25</v>
      </c>
      <c r="F335">
        <v>15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</v>
      </c>
      <c r="N335">
        <v>14</v>
      </c>
      <c r="O335">
        <v>7</v>
      </c>
      <c r="P335">
        <v>0</v>
      </c>
      <c r="Q335">
        <v>14</v>
      </c>
      <c r="R335">
        <v>10</v>
      </c>
      <c r="S335">
        <v>116</v>
      </c>
      <c r="T335">
        <v>11.6</v>
      </c>
      <c r="U335">
        <v>1</v>
      </c>
      <c r="V335">
        <v>1</v>
      </c>
      <c r="W335">
        <v>1</v>
      </c>
      <c r="X335">
        <v>1</v>
      </c>
      <c r="Y335">
        <v>0</v>
      </c>
      <c r="Z335">
        <v>0</v>
      </c>
      <c r="AA335">
        <v>17</v>
      </c>
      <c r="AB335">
        <v>27</v>
      </c>
      <c r="AC335">
        <v>31</v>
      </c>
      <c r="AD335">
        <v>22</v>
      </c>
      <c r="AF335">
        <v>128</v>
      </c>
      <c r="AH335" t="s">
        <v>35</v>
      </c>
    </row>
    <row r="336" spans="1:34" x14ac:dyDescent="0.3">
      <c r="A336">
        <v>335</v>
      </c>
      <c r="B336" s="2" t="s">
        <v>671</v>
      </c>
      <c r="C336" s="2" t="s">
        <v>104</v>
      </c>
      <c r="D336" s="2" t="s">
        <v>34</v>
      </c>
      <c r="E336">
        <v>28</v>
      </c>
      <c r="F336">
        <v>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</v>
      </c>
      <c r="N336">
        <v>53</v>
      </c>
      <c r="O336">
        <v>2.2999999999999998</v>
      </c>
      <c r="P336">
        <v>1</v>
      </c>
      <c r="Q336">
        <v>11</v>
      </c>
      <c r="R336">
        <v>9</v>
      </c>
      <c r="S336">
        <v>56</v>
      </c>
      <c r="T336">
        <v>6.22</v>
      </c>
      <c r="U336">
        <v>0</v>
      </c>
      <c r="V336">
        <v>0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25.9</v>
      </c>
      <c r="AC336">
        <v>25.9</v>
      </c>
      <c r="AD336">
        <v>21.4</v>
      </c>
      <c r="AF336">
        <v>95</v>
      </c>
      <c r="AH336" t="s">
        <v>35</v>
      </c>
    </row>
    <row r="337" spans="1:34" x14ac:dyDescent="0.3">
      <c r="A337">
        <v>336</v>
      </c>
      <c r="B337" s="2" t="s">
        <v>739</v>
      </c>
      <c r="C337" s="2" t="s">
        <v>33</v>
      </c>
      <c r="D337" s="2" t="s">
        <v>34</v>
      </c>
      <c r="E337">
        <v>27</v>
      </c>
      <c r="F337">
        <v>13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18</v>
      </c>
      <c r="N337">
        <v>95</v>
      </c>
      <c r="O337">
        <v>5.28</v>
      </c>
      <c r="P337">
        <v>1</v>
      </c>
      <c r="Q337">
        <v>1</v>
      </c>
      <c r="R337">
        <v>1</v>
      </c>
      <c r="S337">
        <v>2</v>
      </c>
      <c r="T337">
        <v>2</v>
      </c>
      <c r="U337">
        <v>0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16</v>
      </c>
      <c r="AB337">
        <v>16.7</v>
      </c>
      <c r="AC337">
        <v>16.7</v>
      </c>
      <c r="AD337">
        <v>16.2</v>
      </c>
      <c r="AF337">
        <v>97</v>
      </c>
      <c r="AH337" t="s">
        <v>35</v>
      </c>
    </row>
    <row r="338" spans="1:34" x14ac:dyDescent="0.3">
      <c r="A338">
        <v>337</v>
      </c>
      <c r="B338" s="2" t="s">
        <v>898</v>
      </c>
      <c r="C338" s="2" t="s">
        <v>116</v>
      </c>
      <c r="D338" s="2" t="s">
        <v>34</v>
      </c>
      <c r="E338">
        <v>32</v>
      </c>
      <c r="F338">
        <v>4</v>
      </c>
      <c r="G338">
        <v>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45</v>
      </c>
      <c r="N338">
        <v>114</v>
      </c>
      <c r="O338">
        <v>2.5299999999999998</v>
      </c>
      <c r="P338">
        <v>0</v>
      </c>
      <c r="Q338">
        <v>6</v>
      </c>
      <c r="R338">
        <v>5</v>
      </c>
      <c r="S338">
        <v>43</v>
      </c>
      <c r="T338">
        <v>8.6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16</v>
      </c>
      <c r="AB338">
        <v>20.7</v>
      </c>
      <c r="AC338">
        <v>23.7</v>
      </c>
      <c r="AD338">
        <v>18.2</v>
      </c>
      <c r="AF338">
        <v>96</v>
      </c>
      <c r="AH338" t="s">
        <v>35</v>
      </c>
    </row>
    <row r="339" spans="1:34" x14ac:dyDescent="0.3">
      <c r="A339">
        <v>338</v>
      </c>
      <c r="B339" s="2" t="s">
        <v>776</v>
      </c>
      <c r="C339" s="2" t="s">
        <v>46</v>
      </c>
      <c r="D339" s="2" t="s">
        <v>52</v>
      </c>
      <c r="E339">
        <v>24</v>
      </c>
      <c r="F339">
        <v>15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12</v>
      </c>
      <c r="R339">
        <v>10</v>
      </c>
      <c r="S339">
        <v>95</v>
      </c>
      <c r="T339">
        <v>9.5</v>
      </c>
      <c r="U339">
        <v>1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16</v>
      </c>
      <c r="AB339">
        <v>25.5</v>
      </c>
      <c r="AC339">
        <v>25.5</v>
      </c>
      <c r="AD339">
        <v>20.5</v>
      </c>
      <c r="AF339">
        <v>62</v>
      </c>
      <c r="AH339" t="s">
        <v>35</v>
      </c>
    </row>
    <row r="340" spans="1:34" x14ac:dyDescent="0.3">
      <c r="A340">
        <v>339</v>
      </c>
      <c r="B340" s="2" t="s">
        <v>317</v>
      </c>
      <c r="C340" s="2" t="s">
        <v>80</v>
      </c>
      <c r="D340" s="2" t="s">
        <v>49</v>
      </c>
      <c r="E340">
        <v>22</v>
      </c>
      <c r="F340">
        <v>16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24</v>
      </c>
      <c r="R340">
        <v>11</v>
      </c>
      <c r="S340">
        <v>104</v>
      </c>
      <c r="T340">
        <v>9.4499999999999993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27.4</v>
      </c>
      <c r="AC340">
        <v>30.4</v>
      </c>
      <c r="AD340">
        <v>21.9</v>
      </c>
      <c r="AF340">
        <v>129</v>
      </c>
      <c r="AH340" t="s">
        <v>35</v>
      </c>
    </row>
    <row r="341" spans="1:34" x14ac:dyDescent="0.3">
      <c r="A341">
        <v>340</v>
      </c>
      <c r="B341" s="2" t="s">
        <v>780</v>
      </c>
      <c r="C341" s="2" t="s">
        <v>101</v>
      </c>
      <c r="D341" s="2" t="s">
        <v>52</v>
      </c>
      <c r="E341">
        <v>27</v>
      </c>
      <c r="F341">
        <v>16</v>
      </c>
      <c r="G341">
        <v>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22</v>
      </c>
      <c r="R341">
        <v>10</v>
      </c>
      <c r="S341">
        <v>86</v>
      </c>
      <c r="T341">
        <v>8.6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15</v>
      </c>
      <c r="AB341">
        <v>24.6</v>
      </c>
      <c r="AC341">
        <v>24.6</v>
      </c>
      <c r="AD341">
        <v>19.600000000000001</v>
      </c>
      <c r="AF341">
        <v>65</v>
      </c>
      <c r="AH341" t="s">
        <v>35</v>
      </c>
    </row>
    <row r="342" spans="1:34" x14ac:dyDescent="0.3">
      <c r="A342">
        <v>341</v>
      </c>
      <c r="B342" s="2" t="s">
        <v>855</v>
      </c>
      <c r="C342" s="2" t="s">
        <v>111</v>
      </c>
      <c r="D342" s="2" t="s">
        <v>49</v>
      </c>
      <c r="E342">
        <v>25</v>
      </c>
      <c r="F342">
        <v>13</v>
      </c>
      <c r="G342">
        <v>2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</v>
      </c>
      <c r="N342">
        <v>27</v>
      </c>
      <c r="O342">
        <v>9</v>
      </c>
      <c r="P342">
        <v>0</v>
      </c>
      <c r="Q342">
        <v>19</v>
      </c>
      <c r="R342">
        <v>6</v>
      </c>
      <c r="S342">
        <v>85</v>
      </c>
      <c r="T342">
        <v>14.17</v>
      </c>
      <c r="U342">
        <v>0</v>
      </c>
      <c r="V342">
        <v>3</v>
      </c>
      <c r="W342">
        <v>1</v>
      </c>
      <c r="X342">
        <v>1</v>
      </c>
      <c r="Y342">
        <v>0</v>
      </c>
      <c r="Z342">
        <v>0</v>
      </c>
      <c r="AA342">
        <v>15</v>
      </c>
      <c r="AB342">
        <v>21.2</v>
      </c>
      <c r="AC342">
        <v>22.2</v>
      </c>
      <c r="AD342">
        <v>18.2</v>
      </c>
      <c r="AF342">
        <v>131</v>
      </c>
      <c r="AH342" t="s">
        <v>35</v>
      </c>
    </row>
    <row r="343" spans="1:34" x14ac:dyDescent="0.3">
      <c r="A343">
        <v>342</v>
      </c>
      <c r="B343" s="2" t="s">
        <v>627</v>
      </c>
      <c r="C343" s="2" t="s">
        <v>116</v>
      </c>
      <c r="D343" s="2" t="s">
        <v>34</v>
      </c>
      <c r="E343">
        <v>24</v>
      </c>
      <c r="F343">
        <v>7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6</v>
      </c>
      <c r="N343">
        <v>19</v>
      </c>
      <c r="O343">
        <v>3.17</v>
      </c>
      <c r="P343">
        <v>0</v>
      </c>
      <c r="Q343">
        <v>28</v>
      </c>
      <c r="R343">
        <v>17</v>
      </c>
      <c r="S343">
        <v>133</v>
      </c>
      <c r="T343">
        <v>7.82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15</v>
      </c>
      <c r="AB343">
        <v>32.200000000000003</v>
      </c>
      <c r="AC343">
        <v>35.200000000000003</v>
      </c>
      <c r="AD343">
        <v>23.7</v>
      </c>
      <c r="AF343">
        <v>98</v>
      </c>
      <c r="AH343" t="s">
        <v>35</v>
      </c>
    </row>
    <row r="344" spans="1:34" x14ac:dyDescent="0.3">
      <c r="A344">
        <v>343</v>
      </c>
      <c r="B344" s="2" t="s">
        <v>899</v>
      </c>
      <c r="C344" s="2" t="s">
        <v>44</v>
      </c>
      <c r="D344" s="2" t="s">
        <v>52</v>
      </c>
      <c r="E344">
        <v>28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9</v>
      </c>
      <c r="R344">
        <v>4</v>
      </c>
      <c r="S344">
        <v>88</v>
      </c>
      <c r="T344">
        <v>22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18.8</v>
      </c>
      <c r="AC344">
        <v>18.8</v>
      </c>
      <c r="AD344">
        <v>16.8</v>
      </c>
      <c r="AF344">
        <v>64</v>
      </c>
      <c r="AH344" t="s">
        <v>35</v>
      </c>
    </row>
    <row r="345" spans="1:34" x14ac:dyDescent="0.3">
      <c r="A345">
        <v>344</v>
      </c>
      <c r="B345" s="2" t="s">
        <v>900</v>
      </c>
      <c r="C345" s="2" t="s">
        <v>114</v>
      </c>
      <c r="D345" s="2" t="s">
        <v>38</v>
      </c>
      <c r="E345">
        <v>23</v>
      </c>
      <c r="F345">
        <v>2</v>
      </c>
      <c r="G345">
        <v>2</v>
      </c>
      <c r="H345">
        <v>30</v>
      </c>
      <c r="I345">
        <v>45</v>
      </c>
      <c r="J345">
        <v>295</v>
      </c>
      <c r="K345">
        <v>2</v>
      </c>
      <c r="L345">
        <v>3</v>
      </c>
      <c r="M345">
        <v>5</v>
      </c>
      <c r="N345">
        <v>30</v>
      </c>
      <c r="O345">
        <v>6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2</v>
      </c>
      <c r="W345">
        <v>1</v>
      </c>
      <c r="X345">
        <v>0</v>
      </c>
      <c r="Y345">
        <v>0</v>
      </c>
      <c r="Z345">
        <v>0</v>
      </c>
      <c r="AA345">
        <v>15</v>
      </c>
      <c r="AB345">
        <v>14.8</v>
      </c>
      <c r="AC345">
        <v>18.8</v>
      </c>
      <c r="AD345">
        <v>17.8</v>
      </c>
      <c r="AF345">
        <v>50</v>
      </c>
      <c r="AH345" t="s">
        <v>35</v>
      </c>
    </row>
    <row r="346" spans="1:34" x14ac:dyDescent="0.3">
      <c r="A346">
        <v>345</v>
      </c>
      <c r="B346" s="2" t="s">
        <v>730</v>
      </c>
      <c r="C346" s="2" t="s">
        <v>74</v>
      </c>
      <c r="D346" s="2" t="s">
        <v>49</v>
      </c>
      <c r="E346">
        <v>33</v>
      </c>
      <c r="F346">
        <v>5</v>
      </c>
      <c r="G346">
        <v>5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33</v>
      </c>
      <c r="R346">
        <v>18</v>
      </c>
      <c r="S346">
        <v>154</v>
      </c>
      <c r="T346">
        <v>8.56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33.4</v>
      </c>
      <c r="AC346">
        <v>36.4</v>
      </c>
      <c r="AD346">
        <v>24.4</v>
      </c>
      <c r="AF346">
        <v>130</v>
      </c>
      <c r="AH346" t="s">
        <v>35</v>
      </c>
    </row>
    <row r="347" spans="1:34" x14ac:dyDescent="0.3">
      <c r="A347">
        <v>346</v>
      </c>
      <c r="B347" s="2" t="s">
        <v>543</v>
      </c>
      <c r="C347" s="2" t="s">
        <v>51</v>
      </c>
      <c r="D347" s="2" t="s">
        <v>34</v>
      </c>
      <c r="E347">
        <v>29</v>
      </c>
      <c r="F347">
        <v>16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14</v>
      </c>
      <c r="N347">
        <v>40</v>
      </c>
      <c r="O347">
        <v>2.86</v>
      </c>
      <c r="P347">
        <v>1</v>
      </c>
      <c r="Q347">
        <v>8</v>
      </c>
      <c r="R347">
        <v>6</v>
      </c>
      <c r="S347">
        <v>47</v>
      </c>
      <c r="T347">
        <v>7.83</v>
      </c>
      <c r="U347">
        <v>0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20.7</v>
      </c>
      <c r="AC347">
        <v>20.7</v>
      </c>
      <c r="AD347">
        <v>17.7</v>
      </c>
      <c r="AF347">
        <v>99</v>
      </c>
      <c r="AH347" t="s">
        <v>35</v>
      </c>
    </row>
    <row r="348" spans="1:34" x14ac:dyDescent="0.3">
      <c r="A348">
        <v>347</v>
      </c>
      <c r="B348" s="2" t="s">
        <v>334</v>
      </c>
      <c r="C348" s="2" t="s">
        <v>78</v>
      </c>
      <c r="D348" s="2" t="s">
        <v>52</v>
      </c>
      <c r="E348">
        <v>24</v>
      </c>
      <c r="F348">
        <v>14</v>
      </c>
      <c r="G348">
        <v>4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15</v>
      </c>
      <c r="R348">
        <v>10</v>
      </c>
      <c r="S348">
        <v>92</v>
      </c>
      <c r="T348">
        <v>9.1999999999999993</v>
      </c>
      <c r="U348">
        <v>1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15</v>
      </c>
      <c r="AB348">
        <v>25.2</v>
      </c>
      <c r="AC348">
        <v>25.2</v>
      </c>
      <c r="AD348">
        <v>20.2</v>
      </c>
      <c r="AF348">
        <v>63</v>
      </c>
      <c r="AH348" t="s">
        <v>35</v>
      </c>
    </row>
    <row r="349" spans="1:34" x14ac:dyDescent="0.3">
      <c r="A349">
        <v>348</v>
      </c>
      <c r="B349" s="2" t="s">
        <v>179</v>
      </c>
      <c r="C349" s="2" t="s">
        <v>180</v>
      </c>
      <c r="D349" s="2" t="s">
        <v>34</v>
      </c>
      <c r="E349">
        <v>22</v>
      </c>
      <c r="F349">
        <v>14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32</v>
      </c>
      <c r="N349">
        <v>144</v>
      </c>
      <c r="O349">
        <v>4.5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14</v>
      </c>
      <c r="AB349">
        <v>14.4</v>
      </c>
      <c r="AC349">
        <v>17.399999999999999</v>
      </c>
      <c r="AD349">
        <v>14.4</v>
      </c>
      <c r="AF349">
        <v>100</v>
      </c>
      <c r="AH349" t="s">
        <v>35</v>
      </c>
    </row>
    <row r="350" spans="1:34" x14ac:dyDescent="0.3">
      <c r="A350">
        <v>349</v>
      </c>
      <c r="B350" s="2" t="s">
        <v>397</v>
      </c>
      <c r="C350" s="2" t="s">
        <v>46</v>
      </c>
      <c r="D350" s="2" t="s">
        <v>34</v>
      </c>
      <c r="E350">
        <v>24</v>
      </c>
      <c r="F350">
        <v>16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7</v>
      </c>
      <c r="N350">
        <v>13</v>
      </c>
      <c r="O350">
        <v>1.86</v>
      </c>
      <c r="P350">
        <v>1</v>
      </c>
      <c r="Q350">
        <v>8</v>
      </c>
      <c r="R350">
        <v>7</v>
      </c>
      <c r="S350">
        <v>68</v>
      </c>
      <c r="T350">
        <v>9.7100000000000009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14</v>
      </c>
      <c r="AB350">
        <v>21.1</v>
      </c>
      <c r="AC350">
        <v>21.1</v>
      </c>
      <c r="AD350">
        <v>17.600000000000001</v>
      </c>
      <c r="AF350">
        <v>101</v>
      </c>
      <c r="AH350" t="s">
        <v>35</v>
      </c>
    </row>
    <row r="351" spans="1:34" x14ac:dyDescent="0.3">
      <c r="A351">
        <v>350</v>
      </c>
      <c r="B351" s="2" t="s">
        <v>834</v>
      </c>
      <c r="C351" s="2" t="s">
        <v>180</v>
      </c>
      <c r="D351" s="2" t="s">
        <v>49</v>
      </c>
      <c r="E351">
        <v>30</v>
      </c>
      <c r="F351">
        <v>16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2</v>
      </c>
      <c r="N351">
        <v>32</v>
      </c>
      <c r="O351">
        <v>16</v>
      </c>
      <c r="P351">
        <v>1</v>
      </c>
      <c r="Q351">
        <v>3</v>
      </c>
      <c r="R351">
        <v>2</v>
      </c>
      <c r="S351">
        <v>47</v>
      </c>
      <c r="T351">
        <v>23.5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14</v>
      </c>
      <c r="AB351">
        <v>15.9</v>
      </c>
      <c r="AC351">
        <v>15.9</v>
      </c>
      <c r="AD351">
        <v>14.9</v>
      </c>
      <c r="AF351">
        <v>135</v>
      </c>
      <c r="AH351" t="s">
        <v>35</v>
      </c>
    </row>
    <row r="352" spans="1:34" x14ac:dyDescent="0.3">
      <c r="A352">
        <v>351</v>
      </c>
      <c r="B352" s="2" t="s">
        <v>315</v>
      </c>
      <c r="C352" s="2" t="s">
        <v>48</v>
      </c>
      <c r="D352" s="2" t="s">
        <v>52</v>
      </c>
      <c r="E352">
        <v>27</v>
      </c>
      <c r="F352">
        <v>16</v>
      </c>
      <c r="G352">
        <v>11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-8</v>
      </c>
      <c r="O352">
        <v>-8</v>
      </c>
      <c r="P352">
        <v>0</v>
      </c>
      <c r="Q352">
        <v>22</v>
      </c>
      <c r="R352">
        <v>16</v>
      </c>
      <c r="S352">
        <v>125</v>
      </c>
      <c r="T352">
        <v>7.81</v>
      </c>
      <c r="U352">
        <v>1</v>
      </c>
      <c r="V352">
        <v>2</v>
      </c>
      <c r="W352">
        <v>2</v>
      </c>
      <c r="X352">
        <v>1</v>
      </c>
      <c r="Y352">
        <v>0</v>
      </c>
      <c r="Z352">
        <v>0</v>
      </c>
      <c r="AA352">
        <v>14</v>
      </c>
      <c r="AB352">
        <v>29.7</v>
      </c>
      <c r="AC352">
        <v>34.700000000000003</v>
      </c>
      <c r="AD352">
        <v>21.7</v>
      </c>
      <c r="AF352">
        <v>66</v>
      </c>
      <c r="AH352" t="s">
        <v>35</v>
      </c>
    </row>
    <row r="353" spans="1:34" x14ac:dyDescent="0.3">
      <c r="A353">
        <v>352</v>
      </c>
      <c r="B353" s="2" t="s">
        <v>901</v>
      </c>
      <c r="C353" s="2" t="s">
        <v>70</v>
      </c>
      <c r="D353" s="2" t="s">
        <v>38</v>
      </c>
      <c r="E353">
        <v>27</v>
      </c>
      <c r="F353">
        <v>2</v>
      </c>
      <c r="G353">
        <v>1</v>
      </c>
      <c r="H353">
        <v>24</v>
      </c>
      <c r="I353">
        <v>43</v>
      </c>
      <c r="J353">
        <v>265</v>
      </c>
      <c r="K353">
        <v>1</v>
      </c>
      <c r="L353">
        <v>1</v>
      </c>
      <c r="M353">
        <v>2</v>
      </c>
      <c r="N353">
        <v>15</v>
      </c>
      <c r="O353">
        <v>7.5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14</v>
      </c>
      <c r="AB353">
        <v>14.1</v>
      </c>
      <c r="AC353">
        <v>15.1</v>
      </c>
      <c r="AD353">
        <v>15.1</v>
      </c>
      <c r="AF353">
        <v>51</v>
      </c>
      <c r="AH353" t="s">
        <v>35</v>
      </c>
    </row>
    <row r="354" spans="1:34" x14ac:dyDescent="0.3">
      <c r="A354">
        <v>353</v>
      </c>
      <c r="B354" s="2" t="s">
        <v>902</v>
      </c>
      <c r="C354" s="2" t="s">
        <v>99</v>
      </c>
      <c r="D354" s="2" t="s">
        <v>49</v>
      </c>
      <c r="E354">
        <v>25</v>
      </c>
      <c r="F354">
        <v>8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15</v>
      </c>
      <c r="R354">
        <v>8</v>
      </c>
      <c r="S354">
        <v>144</v>
      </c>
      <c r="T354">
        <v>18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14</v>
      </c>
      <c r="AB354">
        <v>22.4</v>
      </c>
      <c r="AC354">
        <v>25.4</v>
      </c>
      <c r="AD354">
        <v>18.399999999999999</v>
      </c>
      <c r="AF354">
        <v>132</v>
      </c>
      <c r="AH354" t="s">
        <v>35</v>
      </c>
    </row>
    <row r="355" spans="1:34" x14ac:dyDescent="0.3">
      <c r="A355">
        <v>354</v>
      </c>
      <c r="B355" s="2" t="s">
        <v>655</v>
      </c>
      <c r="C355" s="2" t="s">
        <v>70</v>
      </c>
      <c r="D355" s="2" t="s">
        <v>34</v>
      </c>
      <c r="E355">
        <v>28</v>
      </c>
      <c r="F355">
        <v>12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9</v>
      </c>
      <c r="N355">
        <v>43</v>
      </c>
      <c r="O355">
        <v>4.78</v>
      </c>
      <c r="P355">
        <v>1</v>
      </c>
      <c r="Q355">
        <v>7</v>
      </c>
      <c r="R355">
        <v>6</v>
      </c>
      <c r="S355">
        <v>33</v>
      </c>
      <c r="T355">
        <v>5.5</v>
      </c>
      <c r="U355">
        <v>0</v>
      </c>
      <c r="V355">
        <v>1</v>
      </c>
      <c r="W355">
        <v>0</v>
      </c>
      <c r="X355">
        <v>1</v>
      </c>
      <c r="Y355">
        <v>0</v>
      </c>
      <c r="Z355">
        <v>0</v>
      </c>
      <c r="AA355">
        <v>14</v>
      </c>
      <c r="AB355">
        <v>19.600000000000001</v>
      </c>
      <c r="AC355">
        <v>19.600000000000001</v>
      </c>
      <c r="AD355">
        <v>16.600000000000001</v>
      </c>
      <c r="AF355">
        <v>103</v>
      </c>
      <c r="AH355" t="s">
        <v>35</v>
      </c>
    </row>
    <row r="356" spans="1:34" x14ac:dyDescent="0.3">
      <c r="A356">
        <v>355</v>
      </c>
      <c r="B356" s="2" t="s">
        <v>525</v>
      </c>
      <c r="C356" s="2" t="s">
        <v>74</v>
      </c>
      <c r="D356" s="2" t="s">
        <v>34</v>
      </c>
      <c r="E356">
        <v>23</v>
      </c>
      <c r="F356">
        <v>11</v>
      </c>
      <c r="G356">
        <v>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41</v>
      </c>
      <c r="N356">
        <v>90</v>
      </c>
      <c r="O356">
        <v>2.2000000000000002</v>
      </c>
      <c r="P356">
        <v>0</v>
      </c>
      <c r="Q356">
        <v>10</v>
      </c>
      <c r="R356">
        <v>8</v>
      </c>
      <c r="S356">
        <v>46</v>
      </c>
      <c r="T356">
        <v>5.75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21.6</v>
      </c>
      <c r="AC356">
        <v>21.6</v>
      </c>
      <c r="AD356">
        <v>17.600000000000001</v>
      </c>
      <c r="AF356">
        <v>102</v>
      </c>
      <c r="AH356" t="s">
        <v>35</v>
      </c>
    </row>
    <row r="357" spans="1:34" x14ac:dyDescent="0.3">
      <c r="A357">
        <v>356</v>
      </c>
      <c r="B357" s="2" t="s">
        <v>847</v>
      </c>
      <c r="C357" s="2" t="s">
        <v>107</v>
      </c>
      <c r="D357" s="2" t="s">
        <v>49</v>
      </c>
      <c r="E357">
        <v>30</v>
      </c>
      <c r="F357">
        <v>13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6</v>
      </c>
      <c r="S357">
        <v>81</v>
      </c>
      <c r="T357">
        <v>13.5</v>
      </c>
      <c r="U357">
        <v>1</v>
      </c>
      <c r="V357">
        <v>1</v>
      </c>
      <c r="W357">
        <v>0</v>
      </c>
      <c r="X357">
        <v>1</v>
      </c>
      <c r="Y357">
        <v>0</v>
      </c>
      <c r="Z357">
        <v>0</v>
      </c>
      <c r="AA357">
        <v>14</v>
      </c>
      <c r="AB357">
        <v>20.100000000000001</v>
      </c>
      <c r="AC357">
        <v>20.100000000000001</v>
      </c>
      <c r="AD357">
        <v>17.100000000000001</v>
      </c>
      <c r="AF357">
        <v>134</v>
      </c>
      <c r="AH357" t="s">
        <v>35</v>
      </c>
    </row>
    <row r="358" spans="1:34" x14ac:dyDescent="0.3">
      <c r="A358">
        <v>357</v>
      </c>
      <c r="B358" s="2" t="s">
        <v>903</v>
      </c>
      <c r="C358" s="2" t="s">
        <v>114</v>
      </c>
      <c r="D358" s="2" t="s">
        <v>49</v>
      </c>
      <c r="E358">
        <v>25</v>
      </c>
      <c r="F358">
        <v>10</v>
      </c>
      <c r="G358">
        <v>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20</v>
      </c>
      <c r="R358">
        <v>13</v>
      </c>
      <c r="S358">
        <v>142</v>
      </c>
      <c r="T358">
        <v>10.92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14</v>
      </c>
      <c r="AB358">
        <v>27.2</v>
      </c>
      <c r="AC358">
        <v>30.2</v>
      </c>
      <c r="AD358">
        <v>20.7</v>
      </c>
      <c r="AF358">
        <v>133</v>
      </c>
      <c r="AH358" t="s">
        <v>35</v>
      </c>
    </row>
    <row r="359" spans="1:34" x14ac:dyDescent="0.3">
      <c r="A359">
        <v>358</v>
      </c>
      <c r="B359" s="2" t="s">
        <v>763</v>
      </c>
      <c r="C359" s="2" t="s">
        <v>104</v>
      </c>
      <c r="D359" s="2" t="s">
        <v>49</v>
      </c>
      <c r="E359">
        <v>28</v>
      </c>
      <c r="F359">
        <v>15</v>
      </c>
      <c r="G359">
        <v>7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44</v>
      </c>
      <c r="R359">
        <v>15</v>
      </c>
      <c r="S359">
        <v>133</v>
      </c>
      <c r="T359">
        <v>8.8699999999999992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13</v>
      </c>
      <c r="AB359">
        <v>28.3</v>
      </c>
      <c r="AC359">
        <v>31.3</v>
      </c>
      <c r="AD359">
        <v>20.8</v>
      </c>
      <c r="AF359">
        <v>136</v>
      </c>
      <c r="AH359" t="s">
        <v>35</v>
      </c>
    </row>
    <row r="360" spans="1:34" x14ac:dyDescent="0.3">
      <c r="A360">
        <v>359</v>
      </c>
      <c r="B360" s="2" t="s">
        <v>904</v>
      </c>
      <c r="C360" s="2" t="s">
        <v>33</v>
      </c>
      <c r="D360" s="2" t="s">
        <v>49</v>
      </c>
      <c r="E360">
        <v>27</v>
      </c>
      <c r="F360">
        <v>8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8</v>
      </c>
      <c r="S360">
        <v>128</v>
      </c>
      <c r="T360">
        <v>16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13</v>
      </c>
      <c r="AB360">
        <v>20.8</v>
      </c>
      <c r="AC360">
        <v>23.8</v>
      </c>
      <c r="AD360">
        <v>16.8</v>
      </c>
      <c r="AF360">
        <v>138</v>
      </c>
      <c r="AH360" t="s">
        <v>35</v>
      </c>
    </row>
    <row r="361" spans="1:34" x14ac:dyDescent="0.3">
      <c r="A361">
        <v>360</v>
      </c>
      <c r="B361" s="2" t="s">
        <v>437</v>
      </c>
      <c r="C361" s="2" t="s">
        <v>99</v>
      </c>
      <c r="D361" s="2" t="s">
        <v>52</v>
      </c>
      <c r="E361">
        <v>25</v>
      </c>
      <c r="F361">
        <v>14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129</v>
      </c>
      <c r="T361">
        <v>9.92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13</v>
      </c>
      <c r="AB361">
        <v>25.9</v>
      </c>
      <c r="AC361">
        <v>28.9</v>
      </c>
      <c r="AD361">
        <v>19.399999999999999</v>
      </c>
      <c r="AF361">
        <v>68</v>
      </c>
      <c r="AH361" t="s">
        <v>35</v>
      </c>
    </row>
    <row r="362" spans="1:34" x14ac:dyDescent="0.3">
      <c r="A362">
        <v>361</v>
      </c>
      <c r="B362" s="2" t="s">
        <v>345</v>
      </c>
      <c r="C362" s="2" t="s">
        <v>80</v>
      </c>
      <c r="D362" s="2" t="s">
        <v>49</v>
      </c>
      <c r="E362">
        <v>22</v>
      </c>
      <c r="F362">
        <v>16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6</v>
      </c>
      <c r="O362">
        <v>6</v>
      </c>
      <c r="P362">
        <v>0</v>
      </c>
      <c r="Q362">
        <v>19</v>
      </c>
      <c r="R362">
        <v>11</v>
      </c>
      <c r="S362">
        <v>84</v>
      </c>
      <c r="T362">
        <v>7.64</v>
      </c>
      <c r="U362">
        <v>0</v>
      </c>
      <c r="V362">
        <v>3</v>
      </c>
      <c r="W362">
        <v>1</v>
      </c>
      <c r="X362">
        <v>1</v>
      </c>
      <c r="Y362">
        <v>0</v>
      </c>
      <c r="Z362">
        <v>0</v>
      </c>
      <c r="AA362">
        <v>13</v>
      </c>
      <c r="AB362">
        <v>24</v>
      </c>
      <c r="AC362">
        <v>25</v>
      </c>
      <c r="AD362">
        <v>18.5</v>
      </c>
      <c r="AF362">
        <v>137</v>
      </c>
      <c r="AH362" t="s">
        <v>35</v>
      </c>
    </row>
    <row r="363" spans="1:34" x14ac:dyDescent="0.3">
      <c r="A363">
        <v>362</v>
      </c>
      <c r="B363" s="2" t="s">
        <v>905</v>
      </c>
      <c r="C363" s="2" t="s">
        <v>67</v>
      </c>
      <c r="D363" s="2" t="s">
        <v>52</v>
      </c>
      <c r="E363">
        <v>26</v>
      </c>
      <c r="F363">
        <v>5</v>
      </c>
      <c r="G363">
        <v>5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22</v>
      </c>
      <c r="R363">
        <v>14</v>
      </c>
      <c r="S363">
        <v>127</v>
      </c>
      <c r="T363">
        <v>9.07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26.7</v>
      </c>
      <c r="AC363">
        <v>29.7</v>
      </c>
      <c r="AD363">
        <v>19.7</v>
      </c>
      <c r="AF363">
        <v>69</v>
      </c>
      <c r="AH363" t="s">
        <v>35</v>
      </c>
    </row>
    <row r="364" spans="1:34" x14ac:dyDescent="0.3">
      <c r="A364">
        <v>363</v>
      </c>
      <c r="B364" s="2" t="s">
        <v>783</v>
      </c>
      <c r="C364" s="2" t="s">
        <v>78</v>
      </c>
      <c r="D364" s="2" t="s">
        <v>34</v>
      </c>
      <c r="E364">
        <v>25</v>
      </c>
      <c r="F364">
        <v>7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37</v>
      </c>
      <c r="N364">
        <v>116</v>
      </c>
      <c r="O364">
        <v>3.14</v>
      </c>
      <c r="P364">
        <v>0</v>
      </c>
      <c r="Q364">
        <v>4</v>
      </c>
      <c r="R364">
        <v>4</v>
      </c>
      <c r="S364">
        <v>16</v>
      </c>
      <c r="T364">
        <v>4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17.2</v>
      </c>
      <c r="AC364">
        <v>20.2</v>
      </c>
      <c r="AD364">
        <v>15.2</v>
      </c>
      <c r="AF364">
        <v>104</v>
      </c>
      <c r="AH364" t="s">
        <v>35</v>
      </c>
    </row>
    <row r="365" spans="1:34" x14ac:dyDescent="0.3">
      <c r="A365">
        <v>364</v>
      </c>
      <c r="B365" s="2" t="s">
        <v>646</v>
      </c>
      <c r="C365" s="2" t="s">
        <v>78</v>
      </c>
      <c r="D365" s="2" t="s">
        <v>49</v>
      </c>
      <c r="E365">
        <v>21</v>
      </c>
      <c r="F365">
        <v>11</v>
      </c>
      <c r="G365">
        <v>7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2</v>
      </c>
      <c r="N365">
        <v>2</v>
      </c>
      <c r="O365">
        <v>1</v>
      </c>
      <c r="P365">
        <v>0</v>
      </c>
      <c r="Q365">
        <v>17</v>
      </c>
      <c r="R365">
        <v>6</v>
      </c>
      <c r="S365">
        <v>63</v>
      </c>
      <c r="T365">
        <v>10.5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13</v>
      </c>
      <c r="AB365">
        <v>18.5</v>
      </c>
      <c r="AC365">
        <v>18.5</v>
      </c>
      <c r="AD365">
        <v>15.5</v>
      </c>
      <c r="AF365">
        <v>139</v>
      </c>
      <c r="AH365" t="s">
        <v>35</v>
      </c>
    </row>
    <row r="366" spans="1:34" x14ac:dyDescent="0.3">
      <c r="A366">
        <v>365</v>
      </c>
      <c r="B366" s="2" t="s">
        <v>654</v>
      </c>
      <c r="C366" s="2" t="s">
        <v>180</v>
      </c>
      <c r="D366" s="2" t="s">
        <v>34</v>
      </c>
      <c r="E366">
        <v>25</v>
      </c>
      <c r="F366">
        <v>16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3</v>
      </c>
      <c r="N366">
        <v>0</v>
      </c>
      <c r="O366">
        <v>0</v>
      </c>
      <c r="P366">
        <v>1</v>
      </c>
      <c r="Q366">
        <v>3</v>
      </c>
      <c r="R366">
        <v>2</v>
      </c>
      <c r="S366">
        <v>6</v>
      </c>
      <c r="T366">
        <v>3</v>
      </c>
      <c r="U366">
        <v>1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13</v>
      </c>
      <c r="AB366">
        <v>14.6</v>
      </c>
      <c r="AC366">
        <v>14.6</v>
      </c>
      <c r="AD366">
        <v>13.6</v>
      </c>
      <c r="AF366">
        <v>105</v>
      </c>
      <c r="AH366" t="s">
        <v>35</v>
      </c>
    </row>
    <row r="367" spans="1:34" x14ac:dyDescent="0.3">
      <c r="A367">
        <v>366</v>
      </c>
      <c r="B367" s="2" t="s">
        <v>389</v>
      </c>
      <c r="C367" s="2" t="s">
        <v>107</v>
      </c>
      <c r="D367" s="2" t="s">
        <v>38</v>
      </c>
      <c r="E367">
        <v>26</v>
      </c>
      <c r="F367">
        <v>12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9</v>
      </c>
      <c r="R367">
        <v>7</v>
      </c>
      <c r="S367">
        <v>67</v>
      </c>
      <c r="T367">
        <v>9.57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13</v>
      </c>
      <c r="AB367">
        <v>19.7</v>
      </c>
      <c r="AC367">
        <v>19.7</v>
      </c>
      <c r="AD367">
        <v>16.2</v>
      </c>
      <c r="AF367">
        <v>52</v>
      </c>
      <c r="AH367" t="s">
        <v>35</v>
      </c>
    </row>
    <row r="368" spans="1:34" x14ac:dyDescent="0.3">
      <c r="A368">
        <v>367</v>
      </c>
      <c r="B368" s="2" t="s">
        <v>906</v>
      </c>
      <c r="C368" s="2" t="s">
        <v>33</v>
      </c>
      <c r="D368" s="2" t="s">
        <v>34</v>
      </c>
      <c r="E368">
        <v>28</v>
      </c>
      <c r="F368">
        <v>12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7</v>
      </c>
      <c r="N368">
        <v>18</v>
      </c>
      <c r="O368">
        <v>2.57</v>
      </c>
      <c r="P368">
        <v>0</v>
      </c>
      <c r="Q368">
        <v>6</v>
      </c>
      <c r="R368">
        <v>5</v>
      </c>
      <c r="S368">
        <v>47</v>
      </c>
      <c r="T368">
        <v>9.4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17.5</v>
      </c>
      <c r="AC368">
        <v>17.5</v>
      </c>
      <c r="AD368">
        <v>15</v>
      </c>
      <c r="AF368">
        <v>106</v>
      </c>
      <c r="AH368" t="s">
        <v>35</v>
      </c>
    </row>
    <row r="369" spans="1:34" x14ac:dyDescent="0.3">
      <c r="A369">
        <v>368</v>
      </c>
      <c r="B369" s="2" t="s">
        <v>371</v>
      </c>
      <c r="C369" s="2" t="s">
        <v>37</v>
      </c>
      <c r="D369" s="2" t="s">
        <v>52</v>
      </c>
      <c r="E369">
        <v>23</v>
      </c>
      <c r="F369">
        <v>11</v>
      </c>
      <c r="G369">
        <v>8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</v>
      </c>
      <c r="N369">
        <v>6</v>
      </c>
      <c r="O369">
        <v>3</v>
      </c>
      <c r="P369">
        <v>0</v>
      </c>
      <c r="Q369">
        <v>18</v>
      </c>
      <c r="R369">
        <v>15</v>
      </c>
      <c r="S369">
        <v>86</v>
      </c>
      <c r="T369">
        <v>5.73</v>
      </c>
      <c r="U369">
        <v>1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13</v>
      </c>
      <c r="AB369">
        <v>28.2</v>
      </c>
      <c r="AC369">
        <v>29.2</v>
      </c>
      <c r="AD369">
        <v>20.7</v>
      </c>
      <c r="AF369">
        <v>67</v>
      </c>
      <c r="AH369" t="s">
        <v>35</v>
      </c>
    </row>
    <row r="370" spans="1:34" x14ac:dyDescent="0.3">
      <c r="A370">
        <v>369</v>
      </c>
      <c r="B370" s="2" t="s">
        <v>340</v>
      </c>
      <c r="C370" s="2" t="s">
        <v>84</v>
      </c>
      <c r="D370" s="2" t="s">
        <v>49</v>
      </c>
      <c r="E370">
        <v>24</v>
      </c>
      <c r="F370">
        <v>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2</v>
      </c>
      <c r="S370">
        <v>60</v>
      </c>
      <c r="T370">
        <v>30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12</v>
      </c>
      <c r="AB370">
        <v>14</v>
      </c>
      <c r="AC370">
        <v>14</v>
      </c>
      <c r="AD370">
        <v>13</v>
      </c>
      <c r="AF370">
        <v>142</v>
      </c>
      <c r="AH370" t="s">
        <v>35</v>
      </c>
    </row>
    <row r="371" spans="1:34" x14ac:dyDescent="0.3">
      <c r="A371">
        <v>370</v>
      </c>
      <c r="B371" s="2" t="s">
        <v>721</v>
      </c>
      <c r="C371" s="2" t="s">
        <v>135</v>
      </c>
      <c r="D371" s="2" t="s">
        <v>49</v>
      </c>
      <c r="E371">
        <v>25</v>
      </c>
      <c r="F371">
        <v>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6</v>
      </c>
      <c r="R371">
        <v>4</v>
      </c>
      <c r="S371">
        <v>62</v>
      </c>
      <c r="T371">
        <v>15.5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12</v>
      </c>
      <c r="AB371">
        <v>16.2</v>
      </c>
      <c r="AC371">
        <v>16.2</v>
      </c>
      <c r="AD371">
        <v>14.2</v>
      </c>
      <c r="AF371">
        <v>140</v>
      </c>
      <c r="AH371" t="s">
        <v>35</v>
      </c>
    </row>
    <row r="372" spans="1:34" x14ac:dyDescent="0.3">
      <c r="A372">
        <v>371</v>
      </c>
      <c r="B372" s="2" t="s">
        <v>907</v>
      </c>
      <c r="C372" s="2" t="s">
        <v>84</v>
      </c>
      <c r="D372" s="2" t="s">
        <v>34</v>
      </c>
      <c r="E372">
        <v>25</v>
      </c>
      <c r="F372">
        <v>14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30</v>
      </c>
      <c r="N372">
        <v>129</v>
      </c>
      <c r="O372">
        <v>4.3</v>
      </c>
      <c r="P372">
        <v>0</v>
      </c>
      <c r="Q372">
        <v>3</v>
      </c>
      <c r="R372">
        <v>3</v>
      </c>
      <c r="S372">
        <v>14</v>
      </c>
      <c r="T372">
        <v>4.67</v>
      </c>
      <c r="U372">
        <v>0</v>
      </c>
      <c r="V372">
        <v>1</v>
      </c>
      <c r="W372">
        <v>1</v>
      </c>
      <c r="X372">
        <v>0</v>
      </c>
      <c r="Y372">
        <v>0</v>
      </c>
      <c r="Z372">
        <v>0</v>
      </c>
      <c r="AA372">
        <v>12</v>
      </c>
      <c r="AB372">
        <v>15.3</v>
      </c>
      <c r="AC372">
        <v>19.3</v>
      </c>
      <c r="AD372">
        <v>13.8</v>
      </c>
      <c r="AF372">
        <v>107</v>
      </c>
      <c r="AH372" t="s">
        <v>35</v>
      </c>
    </row>
    <row r="373" spans="1:34" x14ac:dyDescent="0.3">
      <c r="A373">
        <v>372</v>
      </c>
      <c r="B373" s="2" t="s">
        <v>908</v>
      </c>
      <c r="C373" s="2" t="s">
        <v>104</v>
      </c>
      <c r="D373" s="2" t="s">
        <v>49</v>
      </c>
      <c r="E373">
        <v>30</v>
      </c>
      <c r="F373">
        <v>14</v>
      </c>
      <c r="G373">
        <v>10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</v>
      </c>
      <c r="R373">
        <v>13</v>
      </c>
      <c r="S373">
        <v>121</v>
      </c>
      <c r="T373">
        <v>9.31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12</v>
      </c>
      <c r="AB373">
        <v>25.1</v>
      </c>
      <c r="AC373">
        <v>28.1</v>
      </c>
      <c r="AD373">
        <v>18.600000000000001</v>
      </c>
      <c r="AF373">
        <v>141</v>
      </c>
      <c r="AH373" t="s">
        <v>35</v>
      </c>
    </row>
    <row r="374" spans="1:34" x14ac:dyDescent="0.3">
      <c r="A374">
        <v>373</v>
      </c>
      <c r="B374" s="2" t="s">
        <v>909</v>
      </c>
      <c r="C374" s="2" t="s">
        <v>80</v>
      </c>
      <c r="D374" s="2" t="s">
        <v>34</v>
      </c>
      <c r="E374">
        <v>27</v>
      </c>
      <c r="F374">
        <v>4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11</v>
      </c>
      <c r="N374">
        <v>51</v>
      </c>
      <c r="O374">
        <v>4.6399999999999997</v>
      </c>
      <c r="P374">
        <v>1</v>
      </c>
      <c r="Q374">
        <v>3</v>
      </c>
      <c r="R374">
        <v>1</v>
      </c>
      <c r="S374">
        <v>1</v>
      </c>
      <c r="T374">
        <v>1</v>
      </c>
      <c r="U374">
        <v>0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11</v>
      </c>
      <c r="AB374">
        <v>12.2</v>
      </c>
      <c r="AC374">
        <v>12.2</v>
      </c>
      <c r="AD374">
        <v>11.7</v>
      </c>
      <c r="AF374">
        <v>108</v>
      </c>
      <c r="AH374" t="s">
        <v>35</v>
      </c>
    </row>
    <row r="375" spans="1:34" x14ac:dyDescent="0.3">
      <c r="A375">
        <v>374</v>
      </c>
      <c r="B375" s="2" t="s">
        <v>433</v>
      </c>
      <c r="C375" s="2" t="s">
        <v>48</v>
      </c>
      <c r="D375" s="2" t="s">
        <v>34</v>
      </c>
      <c r="E375">
        <v>23</v>
      </c>
      <c r="F375">
        <v>16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9</v>
      </c>
      <c r="N375">
        <v>48</v>
      </c>
      <c r="O375">
        <v>5.33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11</v>
      </c>
      <c r="AB375">
        <v>10.8</v>
      </c>
      <c r="AC375">
        <v>10.8</v>
      </c>
      <c r="AD375">
        <v>10.8</v>
      </c>
      <c r="AF375">
        <v>112</v>
      </c>
      <c r="AH375" t="s">
        <v>35</v>
      </c>
    </row>
    <row r="376" spans="1:34" x14ac:dyDescent="0.3">
      <c r="A376">
        <v>375</v>
      </c>
      <c r="B376" s="2" t="s">
        <v>832</v>
      </c>
      <c r="C376" s="2" t="s">
        <v>114</v>
      </c>
      <c r="D376" s="2" t="s">
        <v>34</v>
      </c>
      <c r="E376">
        <v>25</v>
      </c>
      <c r="F376">
        <v>5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7</v>
      </c>
      <c r="N376">
        <v>13</v>
      </c>
      <c r="O376">
        <v>1.86</v>
      </c>
      <c r="P376">
        <v>0</v>
      </c>
      <c r="Q376">
        <v>2</v>
      </c>
      <c r="R376">
        <v>2</v>
      </c>
      <c r="S376">
        <v>36</v>
      </c>
      <c r="T376">
        <v>18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11</v>
      </c>
      <c r="AB376">
        <v>12.9</v>
      </c>
      <c r="AC376">
        <v>12.9</v>
      </c>
      <c r="AD376">
        <v>11.9</v>
      </c>
      <c r="AF376">
        <v>111</v>
      </c>
      <c r="AH376" t="s">
        <v>35</v>
      </c>
    </row>
    <row r="377" spans="1:34" x14ac:dyDescent="0.3">
      <c r="A377">
        <v>376</v>
      </c>
      <c r="B377" s="2" t="s">
        <v>910</v>
      </c>
      <c r="C377" s="2" t="s">
        <v>48</v>
      </c>
      <c r="D377" s="2" t="s">
        <v>52</v>
      </c>
      <c r="E377">
        <v>29</v>
      </c>
      <c r="F377">
        <v>14</v>
      </c>
      <c r="G377">
        <v>10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10</v>
      </c>
      <c r="R377">
        <v>6</v>
      </c>
      <c r="S377">
        <v>52</v>
      </c>
      <c r="T377">
        <v>8.67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17.2</v>
      </c>
      <c r="AC377">
        <v>17.2</v>
      </c>
      <c r="AD377">
        <v>14.2</v>
      </c>
      <c r="AF377">
        <v>70</v>
      </c>
      <c r="AH377" t="s">
        <v>35</v>
      </c>
    </row>
    <row r="378" spans="1:34" x14ac:dyDescent="0.3">
      <c r="A378">
        <v>377</v>
      </c>
      <c r="B378" s="2" t="s">
        <v>459</v>
      </c>
      <c r="C378" s="2" t="s">
        <v>114</v>
      </c>
      <c r="D378" s="2" t="s">
        <v>34</v>
      </c>
      <c r="E378">
        <v>24</v>
      </c>
      <c r="F378">
        <v>16</v>
      </c>
      <c r="G378">
        <v>4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6</v>
      </c>
      <c r="N378">
        <v>12</v>
      </c>
      <c r="O378">
        <v>2</v>
      </c>
      <c r="P378">
        <v>1</v>
      </c>
      <c r="Q378">
        <v>6</v>
      </c>
      <c r="R378">
        <v>4</v>
      </c>
      <c r="S378">
        <v>35</v>
      </c>
      <c r="T378">
        <v>8.75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14.7</v>
      </c>
      <c r="AC378">
        <v>14.7</v>
      </c>
      <c r="AD378">
        <v>12.7</v>
      </c>
      <c r="AF378">
        <v>113</v>
      </c>
      <c r="AH378" t="s">
        <v>35</v>
      </c>
    </row>
    <row r="379" spans="1:34" x14ac:dyDescent="0.3">
      <c r="A379">
        <v>378</v>
      </c>
      <c r="B379" s="2" t="s">
        <v>911</v>
      </c>
      <c r="C379" s="2" t="s">
        <v>56</v>
      </c>
      <c r="D379" s="2" t="s">
        <v>34</v>
      </c>
      <c r="E379">
        <v>26</v>
      </c>
      <c r="F379">
        <v>8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35</v>
      </c>
      <c r="N379">
        <v>83</v>
      </c>
      <c r="O379">
        <v>2.37</v>
      </c>
      <c r="P379">
        <v>0</v>
      </c>
      <c r="Q379">
        <v>11</v>
      </c>
      <c r="R379">
        <v>6</v>
      </c>
      <c r="S379">
        <v>26</v>
      </c>
      <c r="T379">
        <v>4.33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11</v>
      </c>
      <c r="AB379">
        <v>16.899999999999999</v>
      </c>
      <c r="AC379">
        <v>16.899999999999999</v>
      </c>
      <c r="AD379">
        <v>13.9</v>
      </c>
      <c r="AF379">
        <v>110</v>
      </c>
      <c r="AH379" t="s">
        <v>35</v>
      </c>
    </row>
    <row r="380" spans="1:34" x14ac:dyDescent="0.3">
      <c r="A380">
        <v>379</v>
      </c>
      <c r="B380" s="2" t="s">
        <v>409</v>
      </c>
      <c r="C380" s="2" t="s">
        <v>61</v>
      </c>
      <c r="D380" s="2" t="s">
        <v>34</v>
      </c>
      <c r="E380">
        <v>23</v>
      </c>
      <c r="F380">
        <v>5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11</v>
      </c>
      <c r="N380">
        <v>23</v>
      </c>
      <c r="O380">
        <v>2.09</v>
      </c>
      <c r="P380">
        <v>0</v>
      </c>
      <c r="Q380">
        <v>11</v>
      </c>
      <c r="R380">
        <v>6</v>
      </c>
      <c r="S380">
        <v>87</v>
      </c>
      <c r="T380">
        <v>14.5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11</v>
      </c>
      <c r="AB380">
        <v>17</v>
      </c>
      <c r="AC380">
        <v>17</v>
      </c>
      <c r="AD380">
        <v>14</v>
      </c>
      <c r="AF380">
        <v>109</v>
      </c>
      <c r="AH380" t="s">
        <v>35</v>
      </c>
    </row>
    <row r="381" spans="1:34" x14ac:dyDescent="0.3">
      <c r="A381">
        <v>380</v>
      </c>
      <c r="B381" s="2" t="s">
        <v>912</v>
      </c>
      <c r="C381" s="2" t="s">
        <v>111</v>
      </c>
      <c r="D381" s="2" t="s">
        <v>49</v>
      </c>
      <c r="E381">
        <v>23</v>
      </c>
      <c r="F381">
        <v>3</v>
      </c>
      <c r="G381">
        <v>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9</v>
      </c>
      <c r="R381">
        <v>5</v>
      </c>
      <c r="S381">
        <v>54</v>
      </c>
      <c r="T381">
        <v>10.8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16.399999999999999</v>
      </c>
      <c r="AC381">
        <v>16.399999999999999</v>
      </c>
      <c r="AD381">
        <v>13.9</v>
      </c>
      <c r="AF381">
        <v>143</v>
      </c>
      <c r="AH381" t="s">
        <v>35</v>
      </c>
    </row>
    <row r="382" spans="1:34" x14ac:dyDescent="0.3">
      <c r="A382">
        <v>381</v>
      </c>
      <c r="B382" s="2" t="s">
        <v>913</v>
      </c>
      <c r="C382" s="2" t="s">
        <v>130</v>
      </c>
      <c r="D382" s="2" t="s">
        <v>49</v>
      </c>
      <c r="E382">
        <v>24</v>
      </c>
      <c r="F382">
        <v>15</v>
      </c>
      <c r="G382">
        <v>2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27</v>
      </c>
      <c r="O382">
        <v>3.86</v>
      </c>
      <c r="P382">
        <v>0</v>
      </c>
      <c r="Q382">
        <v>13</v>
      </c>
      <c r="R382">
        <v>6</v>
      </c>
      <c r="S382">
        <v>82</v>
      </c>
      <c r="T382">
        <v>13.67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144</v>
      </c>
      <c r="AH382" t="s">
        <v>35</v>
      </c>
    </row>
    <row r="383" spans="1:34" x14ac:dyDescent="0.3">
      <c r="A383">
        <v>382</v>
      </c>
      <c r="B383" s="2" t="s">
        <v>501</v>
      </c>
      <c r="C383" s="2" t="s">
        <v>48</v>
      </c>
      <c r="D383" s="2" t="s">
        <v>34</v>
      </c>
      <c r="E383">
        <v>27</v>
      </c>
      <c r="F383">
        <v>12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7</v>
      </c>
      <c r="N383">
        <v>28</v>
      </c>
      <c r="O383">
        <v>4</v>
      </c>
      <c r="P383">
        <v>0</v>
      </c>
      <c r="Q383">
        <v>5</v>
      </c>
      <c r="R383">
        <v>2</v>
      </c>
      <c r="S383">
        <v>8</v>
      </c>
      <c r="T383">
        <v>4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10</v>
      </c>
      <c r="AB383">
        <v>11.6</v>
      </c>
      <c r="AC383">
        <v>11.6</v>
      </c>
      <c r="AD383">
        <v>10.6</v>
      </c>
      <c r="AF383">
        <v>114</v>
      </c>
      <c r="AH383" t="s">
        <v>35</v>
      </c>
    </row>
    <row r="384" spans="1:34" x14ac:dyDescent="0.3">
      <c r="A384">
        <v>383</v>
      </c>
      <c r="B384" s="2" t="s">
        <v>112</v>
      </c>
      <c r="C384" s="2" t="s">
        <v>51</v>
      </c>
      <c r="D384" s="2" t="s">
        <v>38</v>
      </c>
      <c r="E384">
        <v>22</v>
      </c>
      <c r="F384">
        <v>1</v>
      </c>
      <c r="G384">
        <v>1</v>
      </c>
      <c r="H384">
        <v>22</v>
      </c>
      <c r="I384">
        <v>35</v>
      </c>
      <c r="J384">
        <v>284</v>
      </c>
      <c r="K384">
        <v>0</v>
      </c>
      <c r="L384">
        <v>1</v>
      </c>
      <c r="M384">
        <v>7</v>
      </c>
      <c r="N384">
        <v>10</v>
      </c>
      <c r="O384">
        <v>1.43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10</v>
      </c>
      <c r="AB384">
        <v>10.4</v>
      </c>
      <c r="AC384">
        <v>11.4</v>
      </c>
      <c r="AD384">
        <v>11.4</v>
      </c>
      <c r="AF384">
        <v>54</v>
      </c>
      <c r="AH384" t="s">
        <v>35</v>
      </c>
    </row>
    <row r="385" spans="1:34" x14ac:dyDescent="0.3">
      <c r="A385">
        <v>384</v>
      </c>
      <c r="B385" s="2" t="s">
        <v>840</v>
      </c>
      <c r="C385" s="2" t="s">
        <v>63</v>
      </c>
      <c r="D385" s="2" t="s">
        <v>49</v>
      </c>
      <c r="E385">
        <v>26</v>
      </c>
      <c r="F385">
        <v>8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6</v>
      </c>
      <c r="R385">
        <v>5</v>
      </c>
      <c r="S385">
        <v>96</v>
      </c>
      <c r="T385">
        <v>19.2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10</v>
      </c>
      <c r="AB385">
        <v>14.6</v>
      </c>
      <c r="AC385">
        <v>14.6</v>
      </c>
      <c r="AD385">
        <v>12.1</v>
      </c>
      <c r="AF385">
        <v>147</v>
      </c>
      <c r="AH385" t="s">
        <v>35</v>
      </c>
    </row>
    <row r="386" spans="1:34" x14ac:dyDescent="0.3">
      <c r="A386">
        <v>385</v>
      </c>
      <c r="B386" s="2" t="s">
        <v>743</v>
      </c>
      <c r="C386" s="2" t="s">
        <v>107</v>
      </c>
      <c r="D386" s="2" t="s">
        <v>38</v>
      </c>
      <c r="E386">
        <v>23</v>
      </c>
      <c r="F386">
        <v>4</v>
      </c>
      <c r="G386">
        <v>2</v>
      </c>
      <c r="H386">
        <v>24</v>
      </c>
      <c r="I386">
        <v>49</v>
      </c>
      <c r="J386">
        <v>252</v>
      </c>
      <c r="K386">
        <v>2</v>
      </c>
      <c r="L386">
        <v>5</v>
      </c>
      <c r="M386">
        <v>7</v>
      </c>
      <c r="N386">
        <v>23</v>
      </c>
      <c r="O386">
        <v>3.29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2</v>
      </c>
      <c r="W386">
        <v>0</v>
      </c>
      <c r="X386">
        <v>0</v>
      </c>
      <c r="Y386">
        <v>0</v>
      </c>
      <c r="Z386">
        <v>0</v>
      </c>
      <c r="AA386">
        <v>10</v>
      </c>
      <c r="AB386">
        <v>10.4</v>
      </c>
      <c r="AC386">
        <v>15.4</v>
      </c>
      <c r="AD386">
        <v>15.4</v>
      </c>
      <c r="AF386">
        <v>53</v>
      </c>
      <c r="AH386" t="s">
        <v>35</v>
      </c>
    </row>
    <row r="387" spans="1:34" x14ac:dyDescent="0.3">
      <c r="A387">
        <v>386</v>
      </c>
      <c r="B387" s="2" t="s">
        <v>914</v>
      </c>
      <c r="C387" s="2" t="s">
        <v>74</v>
      </c>
      <c r="D387" s="2" t="s">
        <v>49</v>
      </c>
      <c r="E387">
        <v>22</v>
      </c>
      <c r="F387">
        <v>7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21</v>
      </c>
      <c r="R387">
        <v>8</v>
      </c>
      <c r="S387">
        <v>101</v>
      </c>
      <c r="T387">
        <v>12.63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10</v>
      </c>
      <c r="AB387">
        <v>18.100000000000001</v>
      </c>
      <c r="AC387">
        <v>21.1</v>
      </c>
      <c r="AD387">
        <v>14.1</v>
      </c>
      <c r="AF387">
        <v>145</v>
      </c>
      <c r="AH387" t="s">
        <v>35</v>
      </c>
    </row>
    <row r="388" spans="1:34" x14ac:dyDescent="0.3">
      <c r="A388">
        <v>387</v>
      </c>
      <c r="B388" s="2" t="s">
        <v>853</v>
      </c>
      <c r="C388" s="2" t="s">
        <v>74</v>
      </c>
      <c r="D388" s="2" t="s">
        <v>38</v>
      </c>
      <c r="E388">
        <v>27</v>
      </c>
      <c r="F388">
        <v>2</v>
      </c>
      <c r="G388">
        <v>1</v>
      </c>
      <c r="H388">
        <v>21</v>
      </c>
      <c r="I388">
        <v>36</v>
      </c>
      <c r="J388">
        <v>212</v>
      </c>
      <c r="K388">
        <v>1</v>
      </c>
      <c r="L388">
        <v>0</v>
      </c>
      <c r="M388">
        <v>4</v>
      </c>
      <c r="N388">
        <v>12</v>
      </c>
      <c r="O388">
        <v>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2</v>
      </c>
      <c r="W388">
        <v>2</v>
      </c>
      <c r="X388">
        <v>0</v>
      </c>
      <c r="Y388">
        <v>0</v>
      </c>
      <c r="Z388">
        <v>0</v>
      </c>
      <c r="AA388">
        <v>10</v>
      </c>
      <c r="AB388">
        <v>9.6999999999999993</v>
      </c>
      <c r="AC388">
        <v>11.7</v>
      </c>
      <c r="AD388">
        <v>9.6999999999999993</v>
      </c>
      <c r="AF388">
        <v>55</v>
      </c>
      <c r="AH388" t="s">
        <v>35</v>
      </c>
    </row>
    <row r="389" spans="1:34" x14ac:dyDescent="0.3">
      <c r="A389">
        <v>388</v>
      </c>
      <c r="B389" s="2" t="s">
        <v>915</v>
      </c>
      <c r="C389" s="2" t="s">
        <v>111</v>
      </c>
      <c r="D389" s="2" t="s">
        <v>49</v>
      </c>
      <c r="E389">
        <v>23</v>
      </c>
      <c r="F389">
        <v>2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4</v>
      </c>
      <c r="R389">
        <v>3</v>
      </c>
      <c r="S389">
        <v>38</v>
      </c>
      <c r="T389">
        <v>12.67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10</v>
      </c>
      <c r="AB389">
        <v>12.8</v>
      </c>
      <c r="AC389">
        <v>12.8</v>
      </c>
      <c r="AD389">
        <v>11.3</v>
      </c>
      <c r="AF389">
        <v>146</v>
      </c>
      <c r="AH389" t="s">
        <v>35</v>
      </c>
    </row>
    <row r="390" spans="1:34" x14ac:dyDescent="0.3">
      <c r="A390">
        <v>389</v>
      </c>
      <c r="B390" s="2" t="s">
        <v>916</v>
      </c>
      <c r="C390" s="2" t="s">
        <v>40</v>
      </c>
      <c r="D390" s="2" t="s">
        <v>52</v>
      </c>
      <c r="E390">
        <v>27</v>
      </c>
      <c r="F390">
        <v>16</v>
      </c>
      <c r="G390">
        <v>3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4</v>
      </c>
      <c r="S390">
        <v>39</v>
      </c>
      <c r="T390">
        <v>9.75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13.9</v>
      </c>
      <c r="AC390">
        <v>13.9</v>
      </c>
      <c r="AD390">
        <v>11.9</v>
      </c>
      <c r="AF390">
        <v>72</v>
      </c>
      <c r="AH390" t="s">
        <v>35</v>
      </c>
    </row>
    <row r="391" spans="1:34" x14ac:dyDescent="0.3">
      <c r="A391">
        <v>390</v>
      </c>
      <c r="B391" s="2" t="s">
        <v>917</v>
      </c>
      <c r="C391" s="2" t="s">
        <v>114</v>
      </c>
      <c r="D391" s="2" t="s">
        <v>52</v>
      </c>
      <c r="E391">
        <v>24</v>
      </c>
      <c r="F391">
        <v>7</v>
      </c>
      <c r="G391">
        <v>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13</v>
      </c>
      <c r="R391">
        <v>8</v>
      </c>
      <c r="S391">
        <v>100</v>
      </c>
      <c r="T391">
        <v>12.5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18</v>
      </c>
      <c r="AC391">
        <v>21</v>
      </c>
      <c r="AD391">
        <v>14</v>
      </c>
      <c r="AF391">
        <v>71</v>
      </c>
      <c r="AH391" t="s">
        <v>35</v>
      </c>
    </row>
    <row r="392" spans="1:34" x14ac:dyDescent="0.3">
      <c r="A392">
        <v>391</v>
      </c>
      <c r="B392" s="2" t="s">
        <v>181</v>
      </c>
      <c r="C392" s="2" t="s">
        <v>56</v>
      </c>
      <c r="D392" s="2" t="s">
        <v>49</v>
      </c>
      <c r="E392">
        <v>23</v>
      </c>
      <c r="F392">
        <v>10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23</v>
      </c>
      <c r="R392">
        <v>11</v>
      </c>
      <c r="S392">
        <v>95</v>
      </c>
      <c r="T392">
        <v>8.64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20.5</v>
      </c>
      <c r="AC392">
        <v>20.5</v>
      </c>
      <c r="AD392">
        <v>15</v>
      </c>
      <c r="AF392">
        <v>148</v>
      </c>
      <c r="AH392" t="s">
        <v>35</v>
      </c>
    </row>
    <row r="393" spans="1:34" x14ac:dyDescent="0.3">
      <c r="A393">
        <v>392</v>
      </c>
      <c r="B393" s="2" t="s">
        <v>605</v>
      </c>
      <c r="C393" s="2" t="s">
        <v>74</v>
      </c>
      <c r="D393" s="2" t="s">
        <v>52</v>
      </c>
      <c r="E393">
        <v>25</v>
      </c>
      <c r="F393">
        <v>16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11</v>
      </c>
      <c r="R393">
        <v>8</v>
      </c>
      <c r="S393">
        <v>92</v>
      </c>
      <c r="T393">
        <v>11.5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9</v>
      </c>
      <c r="AB393">
        <v>17.2</v>
      </c>
      <c r="AC393">
        <v>17.2</v>
      </c>
      <c r="AD393">
        <v>13.2</v>
      </c>
      <c r="AF393">
        <v>73</v>
      </c>
      <c r="AH393" t="s">
        <v>35</v>
      </c>
    </row>
    <row r="394" spans="1:34" x14ac:dyDescent="0.3">
      <c r="A394">
        <v>393</v>
      </c>
      <c r="B394" s="2" t="s">
        <v>634</v>
      </c>
      <c r="C394" s="2" t="s">
        <v>180</v>
      </c>
      <c r="D394" s="2" t="s">
        <v>52</v>
      </c>
      <c r="E394">
        <v>25</v>
      </c>
      <c r="F394">
        <v>15</v>
      </c>
      <c r="G394">
        <v>2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9</v>
      </c>
      <c r="R394">
        <v>5</v>
      </c>
      <c r="S394">
        <v>32</v>
      </c>
      <c r="T394">
        <v>6.4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9</v>
      </c>
      <c r="AB394">
        <v>14.2</v>
      </c>
      <c r="AC394">
        <v>14.2</v>
      </c>
      <c r="AD394">
        <v>11.7</v>
      </c>
      <c r="AF394">
        <v>74</v>
      </c>
      <c r="AH394" t="s">
        <v>35</v>
      </c>
    </row>
    <row r="395" spans="1:34" x14ac:dyDescent="0.3">
      <c r="A395">
        <v>394</v>
      </c>
      <c r="B395" s="2" t="s">
        <v>918</v>
      </c>
      <c r="C395" s="2" t="s">
        <v>130</v>
      </c>
      <c r="D395" s="2" t="s">
        <v>49</v>
      </c>
      <c r="E395">
        <v>22</v>
      </c>
      <c r="F395">
        <v>15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17</v>
      </c>
      <c r="R395">
        <v>9</v>
      </c>
      <c r="S395">
        <v>94</v>
      </c>
      <c r="T395">
        <v>10.44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9</v>
      </c>
      <c r="AB395">
        <v>18.399999999999999</v>
      </c>
      <c r="AC395">
        <v>18.399999999999999</v>
      </c>
      <c r="AD395">
        <v>13.9</v>
      </c>
      <c r="AF395">
        <v>149</v>
      </c>
      <c r="AH395" t="s">
        <v>35</v>
      </c>
    </row>
    <row r="396" spans="1:34" x14ac:dyDescent="0.3">
      <c r="A396">
        <v>395</v>
      </c>
      <c r="B396" s="2" t="s">
        <v>919</v>
      </c>
      <c r="C396" s="2" t="s">
        <v>180</v>
      </c>
      <c r="D396" s="2" t="s">
        <v>38</v>
      </c>
      <c r="E396">
        <v>28</v>
      </c>
      <c r="F396">
        <v>3</v>
      </c>
      <c r="G396">
        <v>1</v>
      </c>
      <c r="H396">
        <v>23</v>
      </c>
      <c r="I396">
        <v>28</v>
      </c>
      <c r="J396">
        <v>239</v>
      </c>
      <c r="K396">
        <v>1</v>
      </c>
      <c r="L396">
        <v>1</v>
      </c>
      <c r="M396">
        <v>8</v>
      </c>
      <c r="N396">
        <v>-10</v>
      </c>
      <c r="O396">
        <v>-1.25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0</v>
      </c>
      <c r="Y396">
        <v>0</v>
      </c>
      <c r="Z396">
        <v>0</v>
      </c>
      <c r="AA396">
        <v>9</v>
      </c>
      <c r="AB396">
        <v>8.6</v>
      </c>
      <c r="AC396">
        <v>10.6</v>
      </c>
      <c r="AD396">
        <v>9.6</v>
      </c>
      <c r="AF396">
        <v>56</v>
      </c>
      <c r="AH396" t="s">
        <v>35</v>
      </c>
    </row>
    <row r="397" spans="1:34" x14ac:dyDescent="0.3">
      <c r="A397">
        <v>396</v>
      </c>
      <c r="B397" s="2" t="s">
        <v>515</v>
      </c>
      <c r="C397" s="2" t="s">
        <v>111</v>
      </c>
      <c r="D397" s="2" t="s">
        <v>52</v>
      </c>
      <c r="E397">
        <v>29</v>
      </c>
      <c r="F397">
        <v>12</v>
      </c>
      <c r="G397">
        <v>6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5</v>
      </c>
      <c r="R397">
        <v>4</v>
      </c>
      <c r="S397">
        <v>30</v>
      </c>
      <c r="T397">
        <v>7.5</v>
      </c>
      <c r="U397">
        <v>1</v>
      </c>
      <c r="V397">
        <v>0</v>
      </c>
      <c r="W397">
        <v>0</v>
      </c>
      <c r="X397">
        <v>1</v>
      </c>
      <c r="Y397">
        <v>0</v>
      </c>
      <c r="Z397">
        <v>0</v>
      </c>
      <c r="AA397">
        <v>9</v>
      </c>
      <c r="AB397">
        <v>13</v>
      </c>
      <c r="AC397">
        <v>13</v>
      </c>
      <c r="AD397">
        <v>11</v>
      </c>
      <c r="AF397">
        <v>75</v>
      </c>
      <c r="AH397" t="s">
        <v>35</v>
      </c>
    </row>
    <row r="398" spans="1:34" x14ac:dyDescent="0.3">
      <c r="A398">
        <v>397</v>
      </c>
      <c r="B398" s="2" t="s">
        <v>545</v>
      </c>
      <c r="C398" s="2" t="s">
        <v>44</v>
      </c>
      <c r="D398" s="2" t="s">
        <v>49</v>
      </c>
      <c r="E398">
        <v>23</v>
      </c>
      <c r="F398">
        <v>16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4</v>
      </c>
      <c r="N398">
        <v>5</v>
      </c>
      <c r="O398">
        <v>1.25</v>
      </c>
      <c r="P398">
        <v>0</v>
      </c>
      <c r="Q398">
        <v>7</v>
      </c>
      <c r="R398">
        <v>6</v>
      </c>
      <c r="S398">
        <v>41</v>
      </c>
      <c r="T398">
        <v>6.83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9</v>
      </c>
      <c r="AB398">
        <v>14.6</v>
      </c>
      <c r="AC398">
        <v>15.6</v>
      </c>
      <c r="AD398">
        <v>11.6</v>
      </c>
      <c r="AF398">
        <v>151</v>
      </c>
      <c r="AH398" t="s">
        <v>35</v>
      </c>
    </row>
    <row r="399" spans="1:34" x14ac:dyDescent="0.3">
      <c r="A399">
        <v>398</v>
      </c>
      <c r="B399" s="2" t="s">
        <v>600</v>
      </c>
      <c r="C399" s="2" t="s">
        <v>80</v>
      </c>
      <c r="D399" s="2" t="s">
        <v>49</v>
      </c>
      <c r="E399">
        <v>23</v>
      </c>
      <c r="F399">
        <v>8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7</v>
      </c>
      <c r="R399">
        <v>5</v>
      </c>
      <c r="S399">
        <v>93</v>
      </c>
      <c r="T399">
        <v>18.600000000000001</v>
      </c>
      <c r="U399">
        <v>0</v>
      </c>
      <c r="V399">
        <v>1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14.3</v>
      </c>
      <c r="AC399">
        <v>14.3</v>
      </c>
      <c r="AD399">
        <v>11.8</v>
      </c>
      <c r="AF399">
        <v>150</v>
      </c>
      <c r="AH399" t="s">
        <v>35</v>
      </c>
    </row>
    <row r="400" spans="1:34" x14ac:dyDescent="0.3">
      <c r="A400">
        <v>399</v>
      </c>
      <c r="B400" s="2" t="s">
        <v>566</v>
      </c>
      <c r="C400" s="2" t="s">
        <v>63</v>
      </c>
      <c r="D400" s="2" t="s">
        <v>49</v>
      </c>
      <c r="E400">
        <v>22</v>
      </c>
      <c r="F400">
        <v>3</v>
      </c>
      <c r="G400">
        <v>1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3</v>
      </c>
      <c r="N400">
        <v>8</v>
      </c>
      <c r="O400">
        <v>2.67</v>
      </c>
      <c r="P400">
        <v>0</v>
      </c>
      <c r="Q400">
        <v>1</v>
      </c>
      <c r="R400">
        <v>1</v>
      </c>
      <c r="S400">
        <v>18</v>
      </c>
      <c r="T400">
        <v>18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9.6</v>
      </c>
      <c r="AC400">
        <v>9.6</v>
      </c>
      <c r="AD400">
        <v>9.1</v>
      </c>
      <c r="AF400">
        <v>152</v>
      </c>
      <c r="AH400" t="s">
        <v>35</v>
      </c>
    </row>
    <row r="401" spans="1:34" x14ac:dyDescent="0.3">
      <c r="A401">
        <v>400</v>
      </c>
      <c r="B401" s="2" t="s">
        <v>567</v>
      </c>
      <c r="C401" s="2" t="s">
        <v>72</v>
      </c>
      <c r="D401" s="2" t="s">
        <v>34</v>
      </c>
      <c r="E401">
        <v>26</v>
      </c>
      <c r="F401">
        <v>8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14</v>
      </c>
      <c r="N401">
        <v>26</v>
      </c>
      <c r="O401">
        <v>1.86</v>
      </c>
      <c r="P401">
        <v>1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0</v>
      </c>
      <c r="Z401">
        <v>0</v>
      </c>
      <c r="AA401">
        <v>9</v>
      </c>
      <c r="AB401">
        <v>8.6</v>
      </c>
      <c r="AC401">
        <v>8.6</v>
      </c>
      <c r="AD401">
        <v>8.6</v>
      </c>
      <c r="AF401">
        <v>115</v>
      </c>
      <c r="AH401" t="s">
        <v>35</v>
      </c>
    </row>
    <row r="402" spans="1:34" x14ac:dyDescent="0.3">
      <c r="A402">
        <v>401</v>
      </c>
      <c r="B402" s="2" t="s">
        <v>402</v>
      </c>
      <c r="C402" s="2" t="s">
        <v>42</v>
      </c>
      <c r="D402" s="2" t="s">
        <v>49</v>
      </c>
      <c r="E402">
        <v>24</v>
      </c>
      <c r="F402">
        <v>16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2</v>
      </c>
      <c r="N402">
        <v>13</v>
      </c>
      <c r="O402">
        <v>6.5</v>
      </c>
      <c r="P402">
        <v>0</v>
      </c>
      <c r="Q402">
        <v>7</v>
      </c>
      <c r="R402">
        <v>5</v>
      </c>
      <c r="S402">
        <v>70</v>
      </c>
      <c r="T402">
        <v>14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8</v>
      </c>
      <c r="AB402">
        <v>13.3</v>
      </c>
      <c r="AC402">
        <v>13.3</v>
      </c>
      <c r="AD402">
        <v>10.8</v>
      </c>
      <c r="AF402">
        <v>156</v>
      </c>
      <c r="AH402" t="s">
        <v>35</v>
      </c>
    </row>
    <row r="403" spans="1:34" x14ac:dyDescent="0.3">
      <c r="A403">
        <v>402</v>
      </c>
      <c r="B403" s="2" t="s">
        <v>731</v>
      </c>
      <c r="C403" s="2" t="s">
        <v>46</v>
      </c>
      <c r="D403" s="2" t="s">
        <v>49</v>
      </c>
      <c r="E403">
        <v>28</v>
      </c>
      <c r="F403">
        <v>11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17</v>
      </c>
      <c r="R403">
        <v>10</v>
      </c>
      <c r="S403">
        <v>78</v>
      </c>
      <c r="T403">
        <v>7.8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8</v>
      </c>
      <c r="AB403">
        <v>17.8</v>
      </c>
      <c r="AC403">
        <v>17.8</v>
      </c>
      <c r="AD403">
        <v>12.8</v>
      </c>
      <c r="AF403">
        <v>158</v>
      </c>
      <c r="AH403" t="s">
        <v>35</v>
      </c>
    </row>
    <row r="404" spans="1:34" x14ac:dyDescent="0.3">
      <c r="A404">
        <v>403</v>
      </c>
      <c r="B404" s="2" t="s">
        <v>793</v>
      </c>
      <c r="C404" s="2" t="s">
        <v>180</v>
      </c>
      <c r="D404" s="2" t="s">
        <v>49</v>
      </c>
      <c r="E404">
        <v>26</v>
      </c>
      <c r="F404">
        <v>7</v>
      </c>
      <c r="G404">
        <v>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10</v>
      </c>
      <c r="R404">
        <v>4</v>
      </c>
      <c r="S404">
        <v>23</v>
      </c>
      <c r="T404">
        <v>5.75</v>
      </c>
      <c r="U404">
        <v>1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8</v>
      </c>
      <c r="AB404">
        <v>12.3</v>
      </c>
      <c r="AC404">
        <v>12.3</v>
      </c>
      <c r="AD404">
        <v>10.3</v>
      </c>
      <c r="AF404">
        <v>155</v>
      </c>
      <c r="AH404" t="s">
        <v>35</v>
      </c>
    </row>
    <row r="405" spans="1:34" x14ac:dyDescent="0.3">
      <c r="A405">
        <v>404</v>
      </c>
      <c r="B405" s="2" t="s">
        <v>193</v>
      </c>
      <c r="C405" s="2" t="s">
        <v>37</v>
      </c>
      <c r="D405" s="2" t="s">
        <v>49</v>
      </c>
      <c r="E405">
        <v>24</v>
      </c>
      <c r="F405">
        <v>11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35</v>
      </c>
      <c r="R405">
        <v>10</v>
      </c>
      <c r="S405">
        <v>77</v>
      </c>
      <c r="T405">
        <v>7.7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8</v>
      </c>
      <c r="AB405">
        <v>17.7</v>
      </c>
      <c r="AC405">
        <v>17.7</v>
      </c>
      <c r="AD405">
        <v>12.7</v>
      </c>
      <c r="AF405">
        <v>159</v>
      </c>
      <c r="AH405" t="s">
        <v>35</v>
      </c>
    </row>
    <row r="406" spans="1:34" x14ac:dyDescent="0.3">
      <c r="A406">
        <v>405</v>
      </c>
      <c r="B406" s="2" t="s">
        <v>796</v>
      </c>
      <c r="C406" s="2" t="s">
        <v>135</v>
      </c>
      <c r="D406" s="2" t="s">
        <v>49</v>
      </c>
      <c r="E406">
        <v>28</v>
      </c>
      <c r="F406">
        <v>11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8</v>
      </c>
      <c r="R406">
        <v>6</v>
      </c>
      <c r="S406">
        <v>76</v>
      </c>
      <c r="T406">
        <v>12.67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8</v>
      </c>
      <c r="AB406">
        <v>13.6</v>
      </c>
      <c r="AC406">
        <v>13.6</v>
      </c>
      <c r="AD406">
        <v>10.6</v>
      </c>
      <c r="AF406">
        <v>160</v>
      </c>
      <c r="AH406" t="s">
        <v>35</v>
      </c>
    </row>
    <row r="407" spans="1:34" x14ac:dyDescent="0.3">
      <c r="A407">
        <v>406</v>
      </c>
      <c r="B407" s="2" t="s">
        <v>920</v>
      </c>
      <c r="C407" s="2" t="s">
        <v>37</v>
      </c>
      <c r="D407" s="2" t="s">
        <v>34</v>
      </c>
      <c r="E407">
        <v>30</v>
      </c>
      <c r="F407">
        <v>4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2</v>
      </c>
      <c r="O407">
        <v>2</v>
      </c>
      <c r="P407">
        <v>0</v>
      </c>
      <c r="Q407">
        <v>7</v>
      </c>
      <c r="R407">
        <v>5</v>
      </c>
      <c r="S407">
        <v>18</v>
      </c>
      <c r="T407">
        <v>3.6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13</v>
      </c>
      <c r="AC407">
        <v>13</v>
      </c>
      <c r="AD407">
        <v>10.5</v>
      </c>
      <c r="AF407">
        <v>116</v>
      </c>
      <c r="AH407" t="s">
        <v>35</v>
      </c>
    </row>
    <row r="408" spans="1:34" x14ac:dyDescent="0.3">
      <c r="A408">
        <v>407</v>
      </c>
      <c r="B408" s="2" t="s">
        <v>474</v>
      </c>
      <c r="C408" s="2" t="s">
        <v>70</v>
      </c>
      <c r="D408" s="2" t="s">
        <v>52</v>
      </c>
      <c r="E408">
        <v>30</v>
      </c>
      <c r="F408">
        <v>16</v>
      </c>
      <c r="G408">
        <v>9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11</v>
      </c>
      <c r="R408">
        <v>8</v>
      </c>
      <c r="S408">
        <v>76</v>
      </c>
      <c r="T408">
        <v>9.5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15.6</v>
      </c>
      <c r="AC408">
        <v>15.6</v>
      </c>
      <c r="AD408">
        <v>11.6</v>
      </c>
      <c r="AF408">
        <v>77</v>
      </c>
      <c r="AH408" t="s">
        <v>35</v>
      </c>
    </row>
    <row r="409" spans="1:34" x14ac:dyDescent="0.3">
      <c r="A409">
        <v>408</v>
      </c>
      <c r="B409" s="2" t="s">
        <v>768</v>
      </c>
      <c r="C409" s="2" t="s">
        <v>130</v>
      </c>
      <c r="D409" s="2" t="s">
        <v>49</v>
      </c>
      <c r="E409">
        <v>25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10</v>
      </c>
      <c r="R409">
        <v>6</v>
      </c>
      <c r="S409">
        <v>82</v>
      </c>
      <c r="T409">
        <v>13.67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14.2</v>
      </c>
      <c r="AC409">
        <v>14.2</v>
      </c>
      <c r="AD409">
        <v>11.2</v>
      </c>
      <c r="AF409">
        <v>157</v>
      </c>
      <c r="AH409" t="s">
        <v>35</v>
      </c>
    </row>
    <row r="410" spans="1:34" x14ac:dyDescent="0.3">
      <c r="A410">
        <v>409</v>
      </c>
      <c r="B410" s="2" t="s">
        <v>769</v>
      </c>
      <c r="C410" s="2" t="s">
        <v>76</v>
      </c>
      <c r="D410" s="2" t="s">
        <v>38</v>
      </c>
      <c r="E410">
        <v>24</v>
      </c>
      <c r="F410">
        <v>1</v>
      </c>
      <c r="G410">
        <v>0</v>
      </c>
      <c r="H410">
        <v>19</v>
      </c>
      <c r="I410">
        <v>23</v>
      </c>
      <c r="J410">
        <v>134</v>
      </c>
      <c r="K410">
        <v>0</v>
      </c>
      <c r="L410">
        <v>0</v>
      </c>
      <c r="M410">
        <v>1</v>
      </c>
      <c r="N410">
        <v>22</v>
      </c>
      <c r="O410">
        <v>22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7.6</v>
      </c>
      <c r="AC410">
        <v>7.6</v>
      </c>
      <c r="AD410">
        <v>7.6</v>
      </c>
      <c r="AF410">
        <v>57</v>
      </c>
      <c r="AH410" t="s">
        <v>35</v>
      </c>
    </row>
    <row r="411" spans="1:34" x14ac:dyDescent="0.3">
      <c r="A411">
        <v>410</v>
      </c>
      <c r="B411" s="2" t="s">
        <v>283</v>
      </c>
      <c r="C411" s="2" t="s">
        <v>67</v>
      </c>
      <c r="D411" s="2" t="s">
        <v>49</v>
      </c>
      <c r="E411">
        <v>23</v>
      </c>
      <c r="F411">
        <v>13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6</v>
      </c>
      <c r="R411">
        <v>5</v>
      </c>
      <c r="S411">
        <v>84</v>
      </c>
      <c r="T411">
        <v>16.8</v>
      </c>
      <c r="U411">
        <v>0</v>
      </c>
      <c r="V411">
        <v>3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13.4</v>
      </c>
      <c r="AC411">
        <v>13.4</v>
      </c>
      <c r="AD411">
        <v>10.9</v>
      </c>
      <c r="AF411">
        <v>154</v>
      </c>
      <c r="AH411" t="s">
        <v>35</v>
      </c>
    </row>
    <row r="412" spans="1:34" x14ac:dyDescent="0.3">
      <c r="A412">
        <v>411</v>
      </c>
      <c r="B412" s="2" t="s">
        <v>546</v>
      </c>
      <c r="C412" s="2" t="s">
        <v>111</v>
      </c>
      <c r="D412" s="2" t="s">
        <v>52</v>
      </c>
      <c r="E412">
        <v>24</v>
      </c>
      <c r="F412">
        <v>15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17</v>
      </c>
      <c r="R412">
        <v>7</v>
      </c>
      <c r="S412">
        <v>76</v>
      </c>
      <c r="T412">
        <v>10.86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14.6</v>
      </c>
      <c r="AC412">
        <v>14.6</v>
      </c>
      <c r="AD412">
        <v>11.1</v>
      </c>
      <c r="AF412">
        <v>78</v>
      </c>
      <c r="AH412" t="s">
        <v>35</v>
      </c>
    </row>
    <row r="413" spans="1:34" x14ac:dyDescent="0.3">
      <c r="A413">
        <v>412</v>
      </c>
      <c r="B413" s="2" t="s">
        <v>504</v>
      </c>
      <c r="C413" s="2" t="s">
        <v>70</v>
      </c>
      <c r="D413" s="2" t="s">
        <v>52</v>
      </c>
      <c r="E413">
        <v>26</v>
      </c>
      <c r="F413">
        <v>13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</v>
      </c>
      <c r="R413">
        <v>9</v>
      </c>
      <c r="S413">
        <v>80</v>
      </c>
      <c r="T413">
        <v>8.89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17</v>
      </c>
      <c r="AC413">
        <v>17</v>
      </c>
      <c r="AD413">
        <v>12.5</v>
      </c>
      <c r="AF413">
        <v>76</v>
      </c>
      <c r="AH413" t="s">
        <v>35</v>
      </c>
    </row>
    <row r="414" spans="1:34" x14ac:dyDescent="0.3">
      <c r="A414">
        <v>413</v>
      </c>
      <c r="B414" s="2" t="s">
        <v>921</v>
      </c>
      <c r="C414" s="2" t="s">
        <v>54</v>
      </c>
      <c r="D414" s="2" t="s">
        <v>49</v>
      </c>
      <c r="E414">
        <v>25</v>
      </c>
      <c r="F414">
        <v>7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18</v>
      </c>
      <c r="R414">
        <v>9</v>
      </c>
      <c r="S414">
        <v>84</v>
      </c>
      <c r="T414">
        <v>9.33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17.399999999999999</v>
      </c>
      <c r="AC414">
        <v>17.399999999999999</v>
      </c>
      <c r="AD414">
        <v>12.9</v>
      </c>
      <c r="AF414">
        <v>153</v>
      </c>
      <c r="AH414" t="s">
        <v>35</v>
      </c>
    </row>
    <row r="415" spans="1:34" x14ac:dyDescent="0.3">
      <c r="A415">
        <v>414</v>
      </c>
      <c r="B415" s="2" t="s">
        <v>309</v>
      </c>
      <c r="C415" s="2" t="s">
        <v>101</v>
      </c>
      <c r="D415" s="2" t="s">
        <v>34</v>
      </c>
      <c r="E415">
        <v>27</v>
      </c>
      <c r="F415">
        <v>16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</v>
      </c>
      <c r="N415">
        <v>67</v>
      </c>
      <c r="O415">
        <v>5.15</v>
      </c>
      <c r="P415">
        <v>0</v>
      </c>
      <c r="Q415">
        <v>4</v>
      </c>
      <c r="R415">
        <v>1</v>
      </c>
      <c r="S415">
        <v>7</v>
      </c>
      <c r="T415">
        <v>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8.4</v>
      </c>
      <c r="AC415">
        <v>8.4</v>
      </c>
      <c r="AD415">
        <v>7.9</v>
      </c>
      <c r="AF415">
        <v>117</v>
      </c>
      <c r="AH415" t="s">
        <v>35</v>
      </c>
    </row>
    <row r="416" spans="1:34" x14ac:dyDescent="0.3">
      <c r="A416">
        <v>415</v>
      </c>
      <c r="B416" s="2" t="s">
        <v>401</v>
      </c>
      <c r="C416" s="2" t="s">
        <v>80</v>
      </c>
      <c r="D416" s="2" t="s">
        <v>49</v>
      </c>
      <c r="E416">
        <v>27</v>
      </c>
      <c r="F416">
        <v>14</v>
      </c>
      <c r="G416">
        <v>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11</v>
      </c>
      <c r="R416">
        <v>8</v>
      </c>
      <c r="S416">
        <v>71</v>
      </c>
      <c r="T416">
        <v>8.8800000000000008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15.1</v>
      </c>
      <c r="AC416">
        <v>15.1</v>
      </c>
      <c r="AD416">
        <v>11.1</v>
      </c>
      <c r="AF416">
        <v>164</v>
      </c>
      <c r="AH416" t="s">
        <v>35</v>
      </c>
    </row>
    <row r="417" spans="1:34" x14ac:dyDescent="0.3">
      <c r="A417">
        <v>416</v>
      </c>
      <c r="B417" s="2" t="s">
        <v>732</v>
      </c>
      <c r="C417" s="2" t="s">
        <v>86</v>
      </c>
      <c r="D417" s="2" t="s">
        <v>49</v>
      </c>
      <c r="E417">
        <v>23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12</v>
      </c>
      <c r="R417">
        <v>7</v>
      </c>
      <c r="S417">
        <v>69</v>
      </c>
      <c r="T417">
        <v>9.86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13.9</v>
      </c>
      <c r="AC417">
        <v>13.9</v>
      </c>
      <c r="AD417">
        <v>10.4</v>
      </c>
      <c r="AF417">
        <v>167</v>
      </c>
      <c r="AH417" t="s">
        <v>35</v>
      </c>
    </row>
    <row r="418" spans="1:34" x14ac:dyDescent="0.3">
      <c r="A418">
        <v>417</v>
      </c>
      <c r="B418" s="2" t="s">
        <v>803</v>
      </c>
      <c r="C418" s="2" t="s">
        <v>54</v>
      </c>
      <c r="D418" s="2" t="s">
        <v>49</v>
      </c>
      <c r="E418">
        <v>24</v>
      </c>
      <c r="F418">
        <v>12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11</v>
      </c>
      <c r="R418">
        <v>6</v>
      </c>
      <c r="S418">
        <v>70</v>
      </c>
      <c r="T418">
        <v>11.67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13</v>
      </c>
      <c r="AC418">
        <v>13</v>
      </c>
      <c r="AD418">
        <v>10</v>
      </c>
      <c r="AF418">
        <v>166</v>
      </c>
      <c r="AH418" t="s">
        <v>35</v>
      </c>
    </row>
    <row r="419" spans="1:34" x14ac:dyDescent="0.3">
      <c r="A419">
        <v>418</v>
      </c>
      <c r="B419" s="2" t="s">
        <v>922</v>
      </c>
      <c r="C419" s="2" t="s">
        <v>61</v>
      </c>
      <c r="D419" s="2" t="s">
        <v>49</v>
      </c>
      <c r="E419">
        <v>23</v>
      </c>
      <c r="F419">
        <v>16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8</v>
      </c>
      <c r="S419">
        <v>71</v>
      </c>
      <c r="T419">
        <v>8.8800000000000008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15.1</v>
      </c>
      <c r="AC419">
        <v>15.1</v>
      </c>
      <c r="AD419">
        <v>11.1</v>
      </c>
      <c r="AF419">
        <v>163</v>
      </c>
      <c r="AH419" t="s">
        <v>35</v>
      </c>
    </row>
    <row r="420" spans="1:34" x14ac:dyDescent="0.3">
      <c r="A420">
        <v>419</v>
      </c>
      <c r="B420" s="2" t="s">
        <v>923</v>
      </c>
      <c r="C420" s="2" t="s">
        <v>116</v>
      </c>
      <c r="D420" s="2" t="s">
        <v>49</v>
      </c>
      <c r="E420">
        <v>29</v>
      </c>
      <c r="F420">
        <v>13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9</v>
      </c>
      <c r="R420">
        <v>5</v>
      </c>
      <c r="S420">
        <v>70</v>
      </c>
      <c r="T420">
        <v>14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12</v>
      </c>
      <c r="AC420">
        <v>12</v>
      </c>
      <c r="AD420">
        <v>9.5</v>
      </c>
      <c r="AF420">
        <v>165</v>
      </c>
      <c r="AH420" t="s">
        <v>35</v>
      </c>
    </row>
    <row r="421" spans="1:34" x14ac:dyDescent="0.3">
      <c r="A421">
        <v>420</v>
      </c>
      <c r="B421" s="2" t="s">
        <v>263</v>
      </c>
      <c r="C421" s="2" t="s">
        <v>111</v>
      </c>
      <c r="D421" s="2" t="s">
        <v>34</v>
      </c>
      <c r="E421">
        <v>22</v>
      </c>
      <c r="F421">
        <v>7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11</v>
      </c>
      <c r="N421">
        <v>37</v>
      </c>
      <c r="O421">
        <v>3.36</v>
      </c>
      <c r="P421">
        <v>0</v>
      </c>
      <c r="Q421">
        <v>2</v>
      </c>
      <c r="R421">
        <v>2</v>
      </c>
      <c r="S421">
        <v>36</v>
      </c>
      <c r="T421">
        <v>18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9.3000000000000007</v>
      </c>
      <c r="AC421">
        <v>9.3000000000000007</v>
      </c>
      <c r="AD421">
        <v>8.3000000000000007</v>
      </c>
      <c r="AF421">
        <v>118</v>
      </c>
      <c r="AH421" t="s">
        <v>35</v>
      </c>
    </row>
    <row r="422" spans="1:34" x14ac:dyDescent="0.3">
      <c r="A422">
        <v>421</v>
      </c>
      <c r="B422" s="2" t="s">
        <v>188</v>
      </c>
      <c r="C422" s="2" t="s">
        <v>116</v>
      </c>
      <c r="D422" s="2" t="s">
        <v>34</v>
      </c>
      <c r="E422">
        <v>26</v>
      </c>
      <c r="F422">
        <v>1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11</v>
      </c>
      <c r="N422">
        <v>23</v>
      </c>
      <c r="O422">
        <v>2.09</v>
      </c>
      <c r="P422">
        <v>0</v>
      </c>
      <c r="Q422">
        <v>9</v>
      </c>
      <c r="R422">
        <v>6</v>
      </c>
      <c r="S422">
        <v>67</v>
      </c>
      <c r="T422">
        <v>11.17</v>
      </c>
      <c r="U422">
        <v>0</v>
      </c>
      <c r="V422">
        <v>2</v>
      </c>
      <c r="W422">
        <v>1</v>
      </c>
      <c r="X422">
        <v>0</v>
      </c>
      <c r="Y422">
        <v>0</v>
      </c>
      <c r="Z422">
        <v>0</v>
      </c>
      <c r="AA422">
        <v>7</v>
      </c>
      <c r="AB422">
        <v>13</v>
      </c>
      <c r="AC422">
        <v>14</v>
      </c>
      <c r="AD422">
        <v>10</v>
      </c>
      <c r="AF422">
        <v>119</v>
      </c>
      <c r="AH422" t="s">
        <v>35</v>
      </c>
    </row>
    <row r="423" spans="1:34" x14ac:dyDescent="0.3">
      <c r="A423">
        <v>422</v>
      </c>
      <c r="B423" s="2" t="s">
        <v>774</v>
      </c>
      <c r="C423" s="2" t="s">
        <v>61</v>
      </c>
      <c r="D423" s="2" t="s">
        <v>34</v>
      </c>
      <c r="E423">
        <v>24</v>
      </c>
      <c r="F423">
        <v>8</v>
      </c>
      <c r="G423">
        <v>3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2</v>
      </c>
      <c r="S423">
        <v>65</v>
      </c>
      <c r="T423">
        <v>32.5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8.5</v>
      </c>
      <c r="AC423">
        <v>8.5</v>
      </c>
      <c r="AD423">
        <v>7.5</v>
      </c>
      <c r="AF423">
        <v>121</v>
      </c>
      <c r="AH423" t="s">
        <v>35</v>
      </c>
    </row>
    <row r="424" spans="1:34" x14ac:dyDescent="0.3">
      <c r="A424">
        <v>423</v>
      </c>
      <c r="B424" s="2" t="s">
        <v>775</v>
      </c>
      <c r="C424" s="2" t="s">
        <v>135</v>
      </c>
      <c r="D424" s="2" t="s">
        <v>34</v>
      </c>
      <c r="E424">
        <v>23</v>
      </c>
      <c r="F424">
        <v>4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9</v>
      </c>
      <c r="N424">
        <v>32</v>
      </c>
      <c r="O424">
        <v>3.56</v>
      </c>
      <c r="P424">
        <v>0</v>
      </c>
      <c r="Q424">
        <v>8</v>
      </c>
      <c r="R424">
        <v>6</v>
      </c>
      <c r="S424">
        <v>36</v>
      </c>
      <c r="T424">
        <v>6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12.8</v>
      </c>
      <c r="AC424">
        <v>12.8</v>
      </c>
      <c r="AD424">
        <v>9.8000000000000007</v>
      </c>
      <c r="AF424">
        <v>120</v>
      </c>
      <c r="AH424" t="s">
        <v>35</v>
      </c>
    </row>
    <row r="425" spans="1:34" x14ac:dyDescent="0.3">
      <c r="A425">
        <v>424</v>
      </c>
      <c r="B425" s="2" t="s">
        <v>842</v>
      </c>
      <c r="C425" s="2" t="s">
        <v>61</v>
      </c>
      <c r="D425" s="2" t="s">
        <v>49</v>
      </c>
      <c r="E425">
        <v>24</v>
      </c>
      <c r="F425">
        <v>15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9</v>
      </c>
      <c r="R425">
        <v>5</v>
      </c>
      <c r="S425">
        <v>113</v>
      </c>
      <c r="T425">
        <v>22.6</v>
      </c>
      <c r="U425">
        <v>0</v>
      </c>
      <c r="V425">
        <v>1</v>
      </c>
      <c r="W425">
        <v>1</v>
      </c>
      <c r="X425">
        <v>0</v>
      </c>
      <c r="Y425">
        <v>0</v>
      </c>
      <c r="Z425">
        <v>0</v>
      </c>
      <c r="AA425">
        <v>7</v>
      </c>
      <c r="AB425">
        <v>12.3</v>
      </c>
      <c r="AC425">
        <v>17.3</v>
      </c>
      <c r="AD425">
        <v>10.8</v>
      </c>
      <c r="AF425">
        <v>161</v>
      </c>
      <c r="AH425" t="s">
        <v>35</v>
      </c>
    </row>
    <row r="426" spans="1:34" x14ac:dyDescent="0.3">
      <c r="A426">
        <v>425</v>
      </c>
      <c r="B426" s="2" t="s">
        <v>254</v>
      </c>
      <c r="C426" s="2" t="s">
        <v>48</v>
      </c>
      <c r="D426" s="2" t="s">
        <v>49</v>
      </c>
      <c r="E426">
        <v>25</v>
      </c>
      <c r="F426">
        <v>11</v>
      </c>
      <c r="G426">
        <v>7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16</v>
      </c>
      <c r="R426">
        <v>8</v>
      </c>
      <c r="S426">
        <v>92</v>
      </c>
      <c r="T426">
        <v>11.5</v>
      </c>
      <c r="U426">
        <v>0</v>
      </c>
      <c r="V426">
        <v>1</v>
      </c>
      <c r="W426">
        <v>1</v>
      </c>
      <c r="X426">
        <v>0</v>
      </c>
      <c r="Y426">
        <v>0</v>
      </c>
      <c r="Z426">
        <v>0</v>
      </c>
      <c r="AA426">
        <v>7</v>
      </c>
      <c r="AB426">
        <v>15.2</v>
      </c>
      <c r="AC426">
        <v>16.2</v>
      </c>
      <c r="AD426">
        <v>11.2</v>
      </c>
      <c r="AF426">
        <v>162</v>
      </c>
      <c r="AH426" t="s">
        <v>35</v>
      </c>
    </row>
    <row r="427" spans="1:34" x14ac:dyDescent="0.3">
      <c r="A427">
        <v>426</v>
      </c>
      <c r="B427" s="2" t="s">
        <v>352</v>
      </c>
      <c r="C427" s="2" t="s">
        <v>135</v>
      </c>
      <c r="D427" s="2" t="s">
        <v>52</v>
      </c>
      <c r="E427">
        <v>23</v>
      </c>
      <c r="F427">
        <v>11</v>
      </c>
      <c r="G427">
        <v>5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3</v>
      </c>
      <c r="R427">
        <v>2</v>
      </c>
      <c r="S427">
        <v>13</v>
      </c>
      <c r="T427">
        <v>6.5</v>
      </c>
      <c r="U427">
        <v>1</v>
      </c>
      <c r="V427">
        <v>0</v>
      </c>
      <c r="W427">
        <v>0</v>
      </c>
      <c r="X427">
        <v>1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79</v>
      </c>
      <c r="AH427" t="s">
        <v>35</v>
      </c>
    </row>
    <row r="428" spans="1:34" x14ac:dyDescent="0.3">
      <c r="A428">
        <v>427</v>
      </c>
      <c r="B428" s="2" t="s">
        <v>924</v>
      </c>
      <c r="C428" s="2" t="s">
        <v>54</v>
      </c>
      <c r="D428" s="2" t="s">
        <v>49</v>
      </c>
      <c r="E428">
        <v>23</v>
      </c>
      <c r="F428">
        <v>6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6</v>
      </c>
      <c r="O428">
        <v>6</v>
      </c>
      <c r="P428">
        <v>0</v>
      </c>
      <c r="Q428">
        <v>18</v>
      </c>
      <c r="R428">
        <v>5</v>
      </c>
      <c r="S428">
        <v>79</v>
      </c>
      <c r="T428">
        <v>15.8</v>
      </c>
      <c r="U428">
        <v>0</v>
      </c>
      <c r="V428">
        <v>1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11.5</v>
      </c>
      <c r="AC428">
        <v>12.5</v>
      </c>
      <c r="AD428">
        <v>9</v>
      </c>
      <c r="AF428">
        <v>168</v>
      </c>
      <c r="AH428" t="s">
        <v>35</v>
      </c>
    </row>
    <row r="429" spans="1:34" x14ac:dyDescent="0.3">
      <c r="A429">
        <v>428</v>
      </c>
      <c r="B429" s="2" t="s">
        <v>476</v>
      </c>
      <c r="C429" s="2" t="s">
        <v>72</v>
      </c>
      <c r="D429" s="2" t="s">
        <v>34</v>
      </c>
      <c r="E429">
        <v>28</v>
      </c>
      <c r="F429">
        <v>13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0</v>
      </c>
      <c r="W429">
        <v>0</v>
      </c>
      <c r="X429">
        <v>1</v>
      </c>
      <c r="Y429">
        <v>0</v>
      </c>
      <c r="Z429">
        <v>0</v>
      </c>
      <c r="AA429">
        <v>6</v>
      </c>
      <c r="AB429">
        <v>7.1</v>
      </c>
      <c r="AC429">
        <v>7.1</v>
      </c>
      <c r="AD429">
        <v>6.6</v>
      </c>
      <c r="AF429">
        <v>123</v>
      </c>
      <c r="AH429" t="s">
        <v>35</v>
      </c>
    </row>
    <row r="430" spans="1:34" x14ac:dyDescent="0.3">
      <c r="A430">
        <v>429</v>
      </c>
      <c r="B430" s="2" t="s">
        <v>804</v>
      </c>
      <c r="C430" s="2" t="s">
        <v>63</v>
      </c>
      <c r="D430" s="2" t="s">
        <v>52</v>
      </c>
      <c r="E430">
        <v>24</v>
      </c>
      <c r="F430">
        <v>8</v>
      </c>
      <c r="G430">
        <v>4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6</v>
      </c>
      <c r="R430">
        <v>5</v>
      </c>
      <c r="S430">
        <v>58</v>
      </c>
      <c r="T430">
        <v>11.6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10.8</v>
      </c>
      <c r="AC430">
        <v>10.8</v>
      </c>
      <c r="AD430">
        <v>8.3000000000000007</v>
      </c>
      <c r="AF430">
        <v>80</v>
      </c>
      <c r="AH430" t="s">
        <v>35</v>
      </c>
    </row>
    <row r="431" spans="1:34" x14ac:dyDescent="0.3">
      <c r="A431">
        <v>430</v>
      </c>
      <c r="B431" s="2" t="s">
        <v>925</v>
      </c>
      <c r="C431" s="2" t="s">
        <v>40</v>
      </c>
      <c r="D431" s="2" t="s">
        <v>34</v>
      </c>
      <c r="E431">
        <v>27</v>
      </c>
      <c r="F431">
        <v>10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2</v>
      </c>
      <c r="N431">
        <v>4</v>
      </c>
      <c r="O431">
        <v>2</v>
      </c>
      <c r="P431">
        <v>1</v>
      </c>
      <c r="Q431">
        <v>1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</v>
      </c>
      <c r="Y431">
        <v>0</v>
      </c>
      <c r="Z431">
        <v>0</v>
      </c>
      <c r="AA431">
        <v>6</v>
      </c>
      <c r="AB431">
        <v>6.4</v>
      </c>
      <c r="AC431">
        <v>6.4</v>
      </c>
      <c r="AD431">
        <v>6.4</v>
      </c>
      <c r="AF431">
        <v>122</v>
      </c>
      <c r="AH431" t="s">
        <v>35</v>
      </c>
    </row>
    <row r="432" spans="1:34" x14ac:dyDescent="0.3">
      <c r="A432">
        <v>431</v>
      </c>
      <c r="B432" s="2" t="s">
        <v>585</v>
      </c>
      <c r="C432" s="2" t="s">
        <v>88</v>
      </c>
      <c r="D432" s="2" t="s">
        <v>52</v>
      </c>
      <c r="E432">
        <v>24</v>
      </c>
      <c r="F432">
        <v>16</v>
      </c>
      <c r="G432">
        <v>3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7</v>
      </c>
      <c r="R432">
        <v>5</v>
      </c>
      <c r="S432">
        <v>38</v>
      </c>
      <c r="T432">
        <v>7.6</v>
      </c>
      <c r="U432">
        <v>0</v>
      </c>
      <c r="V432">
        <v>0</v>
      </c>
      <c r="W432">
        <v>0</v>
      </c>
      <c r="X432">
        <v>0</v>
      </c>
      <c r="Y432">
        <v>1</v>
      </c>
      <c r="Z432">
        <v>0</v>
      </c>
      <c r="AA432">
        <v>6</v>
      </c>
      <c r="AB432">
        <v>10.8</v>
      </c>
      <c r="AC432">
        <v>10.8</v>
      </c>
      <c r="AD432">
        <v>8.3000000000000007</v>
      </c>
      <c r="AF432">
        <v>81</v>
      </c>
      <c r="AH432" t="s">
        <v>35</v>
      </c>
    </row>
    <row r="433" spans="1:34" x14ac:dyDescent="0.3">
      <c r="A433">
        <v>432</v>
      </c>
      <c r="B433" s="2" t="s">
        <v>926</v>
      </c>
      <c r="C433" s="2" t="s">
        <v>37</v>
      </c>
      <c r="D433" s="2" t="s">
        <v>49</v>
      </c>
      <c r="E433">
        <v>26</v>
      </c>
      <c r="F433">
        <v>16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2</v>
      </c>
      <c r="N433">
        <v>2</v>
      </c>
      <c r="O433">
        <v>1</v>
      </c>
      <c r="P433">
        <v>1</v>
      </c>
      <c r="Q433">
        <v>1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6</v>
      </c>
      <c r="AB433">
        <v>6.2</v>
      </c>
      <c r="AC433">
        <v>6.2</v>
      </c>
      <c r="AD433">
        <v>6.2</v>
      </c>
      <c r="AF433">
        <v>170</v>
      </c>
      <c r="AH433" t="s">
        <v>35</v>
      </c>
    </row>
    <row r="434" spans="1:34" x14ac:dyDescent="0.3">
      <c r="A434">
        <v>433</v>
      </c>
      <c r="B434" s="2" t="s">
        <v>495</v>
      </c>
      <c r="C434" s="2" t="s">
        <v>72</v>
      </c>
      <c r="D434" s="2" t="s">
        <v>34</v>
      </c>
      <c r="E434">
        <v>23</v>
      </c>
      <c r="F434">
        <v>5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20</v>
      </c>
      <c r="N434">
        <v>44</v>
      </c>
      <c r="O434">
        <v>2.2000000000000002</v>
      </c>
      <c r="P434">
        <v>0</v>
      </c>
      <c r="Q434">
        <v>2</v>
      </c>
      <c r="R434">
        <v>2</v>
      </c>
      <c r="S434">
        <v>14</v>
      </c>
      <c r="T434">
        <v>7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7.8</v>
      </c>
      <c r="AC434">
        <v>7.8</v>
      </c>
      <c r="AD434">
        <v>6.8</v>
      </c>
      <c r="AF434">
        <v>125</v>
      </c>
      <c r="AH434" t="s">
        <v>35</v>
      </c>
    </row>
    <row r="435" spans="1:34" x14ac:dyDescent="0.3">
      <c r="A435">
        <v>434</v>
      </c>
      <c r="B435" s="2" t="s">
        <v>464</v>
      </c>
      <c r="C435" s="2" t="s">
        <v>56</v>
      </c>
      <c r="D435" s="2" t="s">
        <v>34</v>
      </c>
      <c r="E435">
        <v>25</v>
      </c>
      <c r="F435">
        <v>16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6</v>
      </c>
      <c r="N435">
        <v>24</v>
      </c>
      <c r="O435">
        <v>4</v>
      </c>
      <c r="P435">
        <v>0</v>
      </c>
      <c r="Q435">
        <v>3</v>
      </c>
      <c r="R435">
        <v>2</v>
      </c>
      <c r="S435">
        <v>35</v>
      </c>
      <c r="T435">
        <v>17.5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7.9</v>
      </c>
      <c r="AC435">
        <v>7.9</v>
      </c>
      <c r="AD435">
        <v>6.9</v>
      </c>
      <c r="AF435">
        <v>124</v>
      </c>
      <c r="AH435" t="s">
        <v>35</v>
      </c>
    </row>
    <row r="436" spans="1:34" x14ac:dyDescent="0.3">
      <c r="A436">
        <v>435</v>
      </c>
      <c r="B436" s="2" t="s">
        <v>676</v>
      </c>
      <c r="C436" s="2" t="s">
        <v>116</v>
      </c>
      <c r="D436" s="2" t="s">
        <v>49</v>
      </c>
      <c r="E436">
        <v>23</v>
      </c>
      <c r="F436">
        <v>6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33</v>
      </c>
      <c r="O436">
        <v>16.5</v>
      </c>
      <c r="P436">
        <v>0</v>
      </c>
      <c r="Q436">
        <v>7</v>
      </c>
      <c r="R436">
        <v>3</v>
      </c>
      <c r="S436">
        <v>31</v>
      </c>
      <c r="T436">
        <v>10.33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9.4</v>
      </c>
      <c r="AC436">
        <v>9.4</v>
      </c>
      <c r="AD436">
        <v>7.9</v>
      </c>
      <c r="AF436">
        <v>169</v>
      </c>
      <c r="AH436" t="s">
        <v>35</v>
      </c>
    </row>
    <row r="437" spans="1:34" x14ac:dyDescent="0.3">
      <c r="A437">
        <v>436</v>
      </c>
      <c r="B437" s="2" t="s">
        <v>790</v>
      </c>
      <c r="C437" s="2" t="s">
        <v>51</v>
      </c>
      <c r="D437" s="2" t="s">
        <v>52</v>
      </c>
      <c r="E437">
        <v>26</v>
      </c>
      <c r="F437">
        <v>5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2</v>
      </c>
      <c r="S437">
        <v>53</v>
      </c>
      <c r="T437">
        <v>26.5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7.3</v>
      </c>
      <c r="AC437">
        <v>7.3</v>
      </c>
      <c r="AD437">
        <v>6.3</v>
      </c>
      <c r="AF437">
        <v>82</v>
      </c>
      <c r="AH437" t="s">
        <v>35</v>
      </c>
    </row>
    <row r="438" spans="1:34" x14ac:dyDescent="0.3">
      <c r="A438">
        <v>437</v>
      </c>
      <c r="B438" s="2" t="s">
        <v>251</v>
      </c>
      <c r="C438" s="2" t="s">
        <v>78</v>
      </c>
      <c r="D438" s="2" t="s">
        <v>52</v>
      </c>
      <c r="E438">
        <v>27</v>
      </c>
      <c r="F438">
        <v>2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46</v>
      </c>
      <c r="T438">
        <v>11.5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8.6</v>
      </c>
      <c r="AC438">
        <v>8.6</v>
      </c>
      <c r="AD438">
        <v>6.6</v>
      </c>
      <c r="AF438">
        <v>86</v>
      </c>
      <c r="AH438" t="s">
        <v>35</v>
      </c>
    </row>
    <row r="439" spans="1:34" x14ac:dyDescent="0.3">
      <c r="A439">
        <v>438</v>
      </c>
      <c r="B439" s="2" t="s">
        <v>554</v>
      </c>
      <c r="C439" s="2" t="s">
        <v>67</v>
      </c>
      <c r="D439" s="2" t="s">
        <v>34</v>
      </c>
      <c r="E439">
        <v>24</v>
      </c>
      <c r="F439">
        <v>4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4</v>
      </c>
      <c r="N439">
        <v>12</v>
      </c>
      <c r="O439">
        <v>3</v>
      </c>
      <c r="P439">
        <v>0</v>
      </c>
      <c r="Q439">
        <v>11</v>
      </c>
      <c r="R439">
        <v>8</v>
      </c>
      <c r="S439">
        <v>38</v>
      </c>
      <c r="T439">
        <v>4.75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13</v>
      </c>
      <c r="AC439">
        <v>13</v>
      </c>
      <c r="AD439">
        <v>9</v>
      </c>
      <c r="AF439">
        <v>128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24</v>
      </c>
      <c r="F440">
        <v>15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5</v>
      </c>
      <c r="O440">
        <v>5</v>
      </c>
      <c r="P440">
        <v>0</v>
      </c>
      <c r="Q440">
        <v>11</v>
      </c>
      <c r="R440">
        <v>4</v>
      </c>
      <c r="S440">
        <v>42</v>
      </c>
      <c r="T440">
        <v>10.5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8.6999999999999993</v>
      </c>
      <c r="AC440">
        <v>8.6999999999999993</v>
      </c>
      <c r="AD440">
        <v>6.7</v>
      </c>
      <c r="AF440">
        <v>83</v>
      </c>
      <c r="AH440" t="s">
        <v>35</v>
      </c>
    </row>
    <row r="441" spans="1:34" x14ac:dyDescent="0.3">
      <c r="A441">
        <v>440</v>
      </c>
      <c r="B441" s="2" t="s">
        <v>927</v>
      </c>
      <c r="C441" s="2" t="s">
        <v>51</v>
      </c>
      <c r="D441" s="2" t="s">
        <v>34</v>
      </c>
      <c r="E441">
        <v>24</v>
      </c>
      <c r="F441">
        <v>15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8</v>
      </c>
      <c r="N441">
        <v>23</v>
      </c>
      <c r="O441">
        <v>2.88</v>
      </c>
      <c r="P441">
        <v>0</v>
      </c>
      <c r="Q441">
        <v>7</v>
      </c>
      <c r="R441">
        <v>4</v>
      </c>
      <c r="S441">
        <v>31</v>
      </c>
      <c r="T441">
        <v>7.75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5</v>
      </c>
      <c r="AB441">
        <v>9.4</v>
      </c>
      <c r="AC441">
        <v>9.4</v>
      </c>
      <c r="AD441">
        <v>7.4</v>
      </c>
      <c r="AF441">
        <v>126</v>
      </c>
      <c r="AH441" t="s">
        <v>35</v>
      </c>
    </row>
    <row r="442" spans="1:34" x14ac:dyDescent="0.3">
      <c r="A442">
        <v>441</v>
      </c>
      <c r="B442" s="2" t="s">
        <v>680</v>
      </c>
      <c r="C442" s="2" t="s">
        <v>80</v>
      </c>
      <c r="D442" s="2" t="s">
        <v>38</v>
      </c>
      <c r="E442">
        <v>25</v>
      </c>
      <c r="F442">
        <v>5</v>
      </c>
      <c r="G442">
        <v>1</v>
      </c>
      <c r="H442">
        <v>22</v>
      </c>
      <c r="I442">
        <v>37</v>
      </c>
      <c r="J442">
        <v>185</v>
      </c>
      <c r="K442">
        <v>0</v>
      </c>
      <c r="L442">
        <v>0</v>
      </c>
      <c r="M442">
        <v>9</v>
      </c>
      <c r="N442">
        <v>-2</v>
      </c>
      <c r="O442">
        <v>-0.22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</v>
      </c>
      <c r="W442">
        <v>1</v>
      </c>
      <c r="X442">
        <v>0</v>
      </c>
      <c r="Y442">
        <v>0</v>
      </c>
      <c r="Z442">
        <v>0</v>
      </c>
      <c r="AA442">
        <v>5</v>
      </c>
      <c r="AB442">
        <v>5.2</v>
      </c>
      <c r="AC442">
        <v>6.2</v>
      </c>
      <c r="AD442">
        <v>5.2</v>
      </c>
      <c r="AF442">
        <v>58</v>
      </c>
      <c r="AH442" t="s">
        <v>35</v>
      </c>
    </row>
    <row r="443" spans="1:34" x14ac:dyDescent="0.3">
      <c r="A443">
        <v>442</v>
      </c>
      <c r="B443" s="2" t="s">
        <v>928</v>
      </c>
      <c r="C443" s="2" t="s">
        <v>56</v>
      </c>
      <c r="D443" s="2" t="s">
        <v>52</v>
      </c>
      <c r="E443">
        <v>30</v>
      </c>
      <c r="F443">
        <v>15</v>
      </c>
      <c r="G443">
        <v>6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84</v>
      </c>
      <c r="AH443" t="s">
        <v>35</v>
      </c>
    </row>
    <row r="444" spans="1:34" x14ac:dyDescent="0.3">
      <c r="A444">
        <v>443</v>
      </c>
      <c r="B444" s="2" t="s">
        <v>929</v>
      </c>
      <c r="C444" s="2" t="s">
        <v>116</v>
      </c>
      <c r="D444" s="2" t="s">
        <v>49</v>
      </c>
      <c r="E444">
        <v>28</v>
      </c>
      <c r="F444">
        <v>9</v>
      </c>
      <c r="G444">
        <v>2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2</v>
      </c>
      <c r="R444">
        <v>1</v>
      </c>
      <c r="S444">
        <v>46</v>
      </c>
      <c r="T444">
        <v>46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5.6</v>
      </c>
      <c r="AC444">
        <v>5.6</v>
      </c>
      <c r="AD444">
        <v>5.0999999999999996</v>
      </c>
      <c r="AF444">
        <v>173</v>
      </c>
      <c r="AH444" t="s">
        <v>35</v>
      </c>
    </row>
    <row r="445" spans="1:34" x14ac:dyDescent="0.3">
      <c r="A445">
        <v>444</v>
      </c>
      <c r="B445" s="2" t="s">
        <v>725</v>
      </c>
      <c r="C445" s="2" t="s">
        <v>107</v>
      </c>
      <c r="D445" s="2" t="s">
        <v>34</v>
      </c>
      <c r="E445">
        <v>26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7</v>
      </c>
      <c r="N445">
        <v>41</v>
      </c>
      <c r="O445">
        <v>5.86</v>
      </c>
      <c r="P445">
        <v>0</v>
      </c>
      <c r="Q445">
        <v>2</v>
      </c>
      <c r="R445">
        <v>2</v>
      </c>
      <c r="S445">
        <v>7</v>
      </c>
      <c r="T445">
        <v>3.5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6.8</v>
      </c>
      <c r="AC445">
        <v>6.8</v>
      </c>
      <c r="AD445">
        <v>5.8</v>
      </c>
      <c r="AF445">
        <v>129</v>
      </c>
      <c r="AH445" t="s">
        <v>35</v>
      </c>
    </row>
    <row r="446" spans="1:34" x14ac:dyDescent="0.3">
      <c r="A446">
        <v>445</v>
      </c>
      <c r="B446" s="2" t="s">
        <v>930</v>
      </c>
      <c r="C446" s="2" t="s">
        <v>42</v>
      </c>
      <c r="D446" s="2" t="s">
        <v>34</v>
      </c>
      <c r="E446">
        <v>25</v>
      </c>
      <c r="F446">
        <v>16</v>
      </c>
      <c r="G446">
        <v>2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5</v>
      </c>
      <c r="N446">
        <v>13</v>
      </c>
      <c r="O446">
        <v>2.6</v>
      </c>
      <c r="P446">
        <v>0</v>
      </c>
      <c r="Q446">
        <v>10</v>
      </c>
      <c r="R446">
        <v>7</v>
      </c>
      <c r="S446">
        <v>39</v>
      </c>
      <c r="T446">
        <v>5.57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12.2</v>
      </c>
      <c r="AC446">
        <v>12.2</v>
      </c>
      <c r="AD446">
        <v>8.6999999999999993</v>
      </c>
      <c r="AF446">
        <v>127</v>
      </c>
      <c r="AH446" t="s">
        <v>35</v>
      </c>
    </row>
    <row r="447" spans="1:34" x14ac:dyDescent="0.3">
      <c r="A447">
        <v>446</v>
      </c>
      <c r="B447" s="2" t="s">
        <v>726</v>
      </c>
      <c r="C447" s="2" t="s">
        <v>72</v>
      </c>
      <c r="D447" s="2" t="s">
        <v>52</v>
      </c>
      <c r="E447">
        <v>23</v>
      </c>
      <c r="F447">
        <v>15</v>
      </c>
      <c r="G447">
        <v>3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46</v>
      </c>
      <c r="T447">
        <v>11.5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8.6</v>
      </c>
      <c r="AC447">
        <v>8.6</v>
      </c>
      <c r="AD447">
        <v>6.6</v>
      </c>
      <c r="AF447">
        <v>85</v>
      </c>
      <c r="AH447" t="s">
        <v>35</v>
      </c>
    </row>
    <row r="448" spans="1:34" x14ac:dyDescent="0.3">
      <c r="A448">
        <v>447</v>
      </c>
      <c r="B448" s="2" t="s">
        <v>817</v>
      </c>
      <c r="C448" s="2" t="s">
        <v>107</v>
      </c>
      <c r="D448" s="2" t="s">
        <v>49</v>
      </c>
      <c r="E448">
        <v>31</v>
      </c>
      <c r="F448">
        <v>16</v>
      </c>
      <c r="G448">
        <v>0</v>
      </c>
      <c r="H448">
        <v>2</v>
      </c>
      <c r="I448">
        <v>7</v>
      </c>
      <c r="J448">
        <v>35</v>
      </c>
      <c r="K448">
        <v>0</v>
      </c>
      <c r="L448">
        <v>1</v>
      </c>
      <c r="M448">
        <v>8</v>
      </c>
      <c r="N448">
        <v>54</v>
      </c>
      <c r="O448">
        <v>6.75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4.8</v>
      </c>
      <c r="AC448">
        <v>5.8</v>
      </c>
      <c r="AD448">
        <v>5.8</v>
      </c>
      <c r="AF448">
        <v>172</v>
      </c>
      <c r="AH448" t="s">
        <v>35</v>
      </c>
    </row>
    <row r="449" spans="1:34" x14ac:dyDescent="0.3">
      <c r="A449">
        <v>448</v>
      </c>
      <c r="B449" s="2" t="s">
        <v>850</v>
      </c>
      <c r="C449" s="2" t="s">
        <v>99</v>
      </c>
      <c r="D449" s="2" t="s">
        <v>49</v>
      </c>
      <c r="E449">
        <v>26</v>
      </c>
      <c r="F449">
        <v>11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17</v>
      </c>
      <c r="R449">
        <v>3</v>
      </c>
      <c r="S449">
        <v>51</v>
      </c>
      <c r="T449">
        <v>17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8.1</v>
      </c>
      <c r="AC449">
        <v>8.1</v>
      </c>
      <c r="AD449">
        <v>6.6</v>
      </c>
      <c r="AF449">
        <v>171</v>
      </c>
      <c r="AH449" t="s">
        <v>35</v>
      </c>
    </row>
    <row r="450" spans="1:34" x14ac:dyDescent="0.3">
      <c r="A450">
        <v>449</v>
      </c>
      <c r="B450" s="2" t="s">
        <v>931</v>
      </c>
      <c r="C450" s="2" t="s">
        <v>72</v>
      </c>
      <c r="D450" s="2" t="s">
        <v>49</v>
      </c>
      <c r="E450">
        <v>27</v>
      </c>
      <c r="F450">
        <v>7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7</v>
      </c>
      <c r="R450">
        <v>3</v>
      </c>
      <c r="S450">
        <v>44</v>
      </c>
      <c r="T450">
        <v>14.67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7.4</v>
      </c>
      <c r="AC450">
        <v>7.4</v>
      </c>
      <c r="AD450">
        <v>5.9</v>
      </c>
      <c r="AF450">
        <v>174</v>
      </c>
      <c r="AH450" t="s">
        <v>35</v>
      </c>
    </row>
    <row r="451" spans="1:34" x14ac:dyDescent="0.3">
      <c r="A451">
        <v>450</v>
      </c>
      <c r="B451" s="2" t="s">
        <v>484</v>
      </c>
      <c r="C451" s="2" t="s">
        <v>46</v>
      </c>
      <c r="D451" s="2" t="s">
        <v>52</v>
      </c>
      <c r="E451">
        <v>26</v>
      </c>
      <c r="F451">
        <v>13</v>
      </c>
      <c r="G451">
        <v>3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</v>
      </c>
      <c r="R451">
        <v>3</v>
      </c>
      <c r="S451">
        <v>19</v>
      </c>
      <c r="T451">
        <v>6.33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0</v>
      </c>
      <c r="AA451">
        <v>4</v>
      </c>
      <c r="AB451">
        <v>6.9</v>
      </c>
      <c r="AC451">
        <v>6.9</v>
      </c>
      <c r="AD451">
        <v>5.4</v>
      </c>
      <c r="AF451">
        <v>87</v>
      </c>
      <c r="AH451" t="s">
        <v>35</v>
      </c>
    </row>
    <row r="452" spans="1:34" x14ac:dyDescent="0.3">
      <c r="A452">
        <v>451</v>
      </c>
      <c r="B452" s="2" t="s">
        <v>932</v>
      </c>
      <c r="C452" s="2" t="s">
        <v>104</v>
      </c>
      <c r="D452" s="2" t="s">
        <v>49</v>
      </c>
      <c r="E452">
        <v>24</v>
      </c>
      <c r="F452">
        <v>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4</v>
      </c>
      <c r="R452">
        <v>3</v>
      </c>
      <c r="S452">
        <v>39</v>
      </c>
      <c r="T452">
        <v>13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6.9</v>
      </c>
      <c r="AC452">
        <v>6.9</v>
      </c>
      <c r="AD452">
        <v>5.4</v>
      </c>
      <c r="AF452">
        <v>176</v>
      </c>
      <c r="AH452" t="s">
        <v>35</v>
      </c>
    </row>
    <row r="453" spans="1:34" x14ac:dyDescent="0.3">
      <c r="A453">
        <v>452</v>
      </c>
      <c r="B453" s="2" t="s">
        <v>933</v>
      </c>
      <c r="C453" s="2" t="s">
        <v>111</v>
      </c>
      <c r="D453" s="2" t="s">
        <v>34</v>
      </c>
      <c r="E453">
        <v>26</v>
      </c>
      <c r="F453">
        <v>4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8</v>
      </c>
      <c r="N453">
        <v>29</v>
      </c>
      <c r="O453">
        <v>3.63</v>
      </c>
      <c r="P453">
        <v>0</v>
      </c>
      <c r="Q453">
        <v>1</v>
      </c>
      <c r="R453">
        <v>1</v>
      </c>
      <c r="S453">
        <v>11</v>
      </c>
      <c r="T453">
        <v>11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5</v>
      </c>
      <c r="AC453">
        <v>5</v>
      </c>
      <c r="AD453">
        <v>4.5</v>
      </c>
      <c r="AF453">
        <v>131</v>
      </c>
      <c r="AH453" t="s">
        <v>35</v>
      </c>
    </row>
    <row r="454" spans="1:34" x14ac:dyDescent="0.3">
      <c r="A454">
        <v>453</v>
      </c>
      <c r="B454" s="2" t="s">
        <v>934</v>
      </c>
      <c r="C454" s="2" t="s">
        <v>42</v>
      </c>
      <c r="D454" s="2" t="s">
        <v>49</v>
      </c>
      <c r="E454">
        <v>22</v>
      </c>
      <c r="F454">
        <v>2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14</v>
      </c>
      <c r="R454">
        <v>4</v>
      </c>
      <c r="S454">
        <v>41</v>
      </c>
      <c r="T454">
        <v>10.25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8.1</v>
      </c>
      <c r="AC454">
        <v>8.1</v>
      </c>
      <c r="AD454">
        <v>6.1</v>
      </c>
      <c r="AF454">
        <v>175</v>
      </c>
      <c r="AH454" t="s">
        <v>35</v>
      </c>
    </row>
    <row r="455" spans="1:34" x14ac:dyDescent="0.3">
      <c r="A455">
        <v>454</v>
      </c>
      <c r="B455" s="2" t="s">
        <v>823</v>
      </c>
      <c r="C455" s="2" t="s">
        <v>54</v>
      </c>
      <c r="D455" s="2" t="s">
        <v>34</v>
      </c>
      <c r="E455">
        <v>23</v>
      </c>
      <c r="F455">
        <v>16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5</v>
      </c>
      <c r="N455">
        <v>13</v>
      </c>
      <c r="O455">
        <v>2.6</v>
      </c>
      <c r="P455">
        <v>0</v>
      </c>
      <c r="Q455">
        <v>5</v>
      </c>
      <c r="R455">
        <v>4</v>
      </c>
      <c r="S455">
        <v>29</v>
      </c>
      <c r="T455">
        <v>7.25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8.1999999999999993</v>
      </c>
      <c r="AC455">
        <v>8.1999999999999993</v>
      </c>
      <c r="AD455">
        <v>6.2</v>
      </c>
      <c r="AF455">
        <v>130</v>
      </c>
      <c r="AH455" t="s">
        <v>35</v>
      </c>
    </row>
    <row r="456" spans="1:34" x14ac:dyDescent="0.3">
      <c r="A456">
        <v>455</v>
      </c>
      <c r="B456" s="2" t="s">
        <v>619</v>
      </c>
      <c r="C456" s="2" t="s">
        <v>101</v>
      </c>
      <c r="D456" s="2" t="s">
        <v>52</v>
      </c>
      <c r="E456">
        <v>29</v>
      </c>
      <c r="F456">
        <v>16</v>
      </c>
      <c r="G456">
        <v>7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10</v>
      </c>
      <c r="R456">
        <v>6</v>
      </c>
      <c r="S456">
        <v>38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9.8000000000000007</v>
      </c>
      <c r="AC456">
        <v>9.8000000000000007</v>
      </c>
      <c r="AD456">
        <v>6.8</v>
      </c>
      <c r="AF456">
        <v>88</v>
      </c>
      <c r="AH456" t="s">
        <v>35</v>
      </c>
    </row>
    <row r="457" spans="1:34" x14ac:dyDescent="0.3">
      <c r="A457">
        <v>456</v>
      </c>
      <c r="B457" s="2" t="s">
        <v>935</v>
      </c>
      <c r="C457" s="2" t="s">
        <v>99</v>
      </c>
      <c r="D457" s="2" t="s">
        <v>38</v>
      </c>
      <c r="E457">
        <v>23</v>
      </c>
      <c r="F457">
        <v>4</v>
      </c>
      <c r="G457">
        <v>3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6</v>
      </c>
      <c r="R457">
        <v>3</v>
      </c>
      <c r="S457">
        <v>35</v>
      </c>
      <c r="T457">
        <v>11.67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6.5</v>
      </c>
      <c r="AC457">
        <v>6.5</v>
      </c>
      <c r="AD457">
        <v>5</v>
      </c>
      <c r="AF457">
        <v>59</v>
      </c>
      <c r="AH457" t="s">
        <v>35</v>
      </c>
    </row>
    <row r="458" spans="1:34" x14ac:dyDescent="0.3">
      <c r="A458">
        <v>457</v>
      </c>
      <c r="B458" s="2" t="s">
        <v>936</v>
      </c>
      <c r="C458" s="2" t="s">
        <v>111</v>
      </c>
      <c r="D458" s="2" t="s">
        <v>49</v>
      </c>
      <c r="E458">
        <v>26</v>
      </c>
      <c r="F458">
        <v>11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3</v>
      </c>
      <c r="N458">
        <v>17</v>
      </c>
      <c r="O458">
        <v>5.67</v>
      </c>
      <c r="P458">
        <v>0</v>
      </c>
      <c r="Q458">
        <v>2</v>
      </c>
      <c r="R458">
        <v>2</v>
      </c>
      <c r="S458">
        <v>21</v>
      </c>
      <c r="T458">
        <v>10.5</v>
      </c>
      <c r="U458">
        <v>0</v>
      </c>
      <c r="V458">
        <v>1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5.8</v>
      </c>
      <c r="AC458">
        <v>5.8</v>
      </c>
      <c r="AD458">
        <v>4.8</v>
      </c>
      <c r="AF458">
        <v>177</v>
      </c>
      <c r="AH458" t="s">
        <v>35</v>
      </c>
    </row>
    <row r="459" spans="1:34" x14ac:dyDescent="0.3">
      <c r="A459">
        <v>458</v>
      </c>
      <c r="B459" s="2" t="s">
        <v>937</v>
      </c>
      <c r="C459" s="2" t="s">
        <v>54</v>
      </c>
      <c r="D459" s="2" t="s">
        <v>52</v>
      </c>
      <c r="E459">
        <v>25</v>
      </c>
      <c r="F459">
        <v>16</v>
      </c>
      <c r="G459">
        <v>14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4</v>
      </c>
      <c r="R459">
        <v>3</v>
      </c>
      <c r="S459">
        <v>36</v>
      </c>
      <c r="T459">
        <v>12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6.6</v>
      </c>
      <c r="AC459">
        <v>6.6</v>
      </c>
      <c r="AD459">
        <v>5.0999999999999996</v>
      </c>
      <c r="AF459">
        <v>90</v>
      </c>
      <c r="AH459" t="s">
        <v>35</v>
      </c>
    </row>
    <row r="460" spans="1:34" x14ac:dyDescent="0.3">
      <c r="A460">
        <v>459</v>
      </c>
      <c r="B460" s="2" t="s">
        <v>938</v>
      </c>
      <c r="C460" s="2" t="s">
        <v>130</v>
      </c>
      <c r="D460" s="2" t="s">
        <v>52</v>
      </c>
      <c r="E460">
        <v>26</v>
      </c>
      <c r="F460">
        <v>3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6</v>
      </c>
      <c r="R460">
        <v>4</v>
      </c>
      <c r="S460">
        <v>38</v>
      </c>
      <c r="T460">
        <v>9.5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7.8</v>
      </c>
      <c r="AC460">
        <v>7.8</v>
      </c>
      <c r="AD460">
        <v>5.8</v>
      </c>
      <c r="AF460">
        <v>89</v>
      </c>
      <c r="AH460" t="s">
        <v>35</v>
      </c>
    </row>
    <row r="461" spans="1:34" x14ac:dyDescent="0.3">
      <c r="A461">
        <v>460</v>
      </c>
      <c r="B461" s="2" t="s">
        <v>569</v>
      </c>
      <c r="C461" s="2" t="s">
        <v>63</v>
      </c>
      <c r="D461" s="2" t="s">
        <v>52</v>
      </c>
      <c r="E461">
        <v>24</v>
      </c>
      <c r="F461">
        <v>8</v>
      </c>
      <c r="G461">
        <v>3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2</v>
      </c>
      <c r="R461">
        <v>2</v>
      </c>
      <c r="S461">
        <v>25</v>
      </c>
      <c r="T461">
        <v>12.5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4.5</v>
      </c>
      <c r="AC461">
        <v>4.5</v>
      </c>
      <c r="AD461">
        <v>3.5</v>
      </c>
      <c r="AF461">
        <v>94</v>
      </c>
      <c r="AH461" t="s">
        <v>35</v>
      </c>
    </row>
    <row r="462" spans="1:34" x14ac:dyDescent="0.3">
      <c r="A462">
        <v>461</v>
      </c>
      <c r="B462" s="2" t="s">
        <v>764</v>
      </c>
      <c r="C462" s="2" t="s">
        <v>44</v>
      </c>
      <c r="D462" s="2" t="s">
        <v>49</v>
      </c>
      <c r="E462">
        <v>21</v>
      </c>
      <c r="F462">
        <v>13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9</v>
      </c>
      <c r="R462">
        <v>4</v>
      </c>
      <c r="S462">
        <v>33</v>
      </c>
      <c r="T462">
        <v>8.25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7.3</v>
      </c>
      <c r="AC462">
        <v>7.3</v>
      </c>
      <c r="AD462">
        <v>5.3</v>
      </c>
      <c r="AF462">
        <v>178</v>
      </c>
      <c r="AH462" t="s">
        <v>35</v>
      </c>
    </row>
    <row r="463" spans="1:34" x14ac:dyDescent="0.3">
      <c r="A463">
        <v>462</v>
      </c>
      <c r="B463" s="2" t="s">
        <v>939</v>
      </c>
      <c r="C463" s="2" t="s">
        <v>42</v>
      </c>
      <c r="D463" s="2" t="s">
        <v>52</v>
      </c>
      <c r="E463">
        <v>23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2</v>
      </c>
      <c r="R463">
        <v>2</v>
      </c>
      <c r="S463">
        <v>31</v>
      </c>
      <c r="T463">
        <v>15.5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5.0999999999999996</v>
      </c>
      <c r="AC463">
        <v>5.0999999999999996</v>
      </c>
      <c r="AD463">
        <v>4.0999999999999996</v>
      </c>
      <c r="AF463">
        <v>91</v>
      </c>
      <c r="AH463" t="s">
        <v>35</v>
      </c>
    </row>
    <row r="464" spans="1:34" x14ac:dyDescent="0.3">
      <c r="A464">
        <v>463</v>
      </c>
      <c r="B464" s="2" t="s">
        <v>791</v>
      </c>
      <c r="C464" s="2" t="s">
        <v>84</v>
      </c>
      <c r="D464" s="2" t="s">
        <v>34</v>
      </c>
      <c r="E464">
        <v>27</v>
      </c>
      <c r="F464">
        <v>16</v>
      </c>
      <c r="G464">
        <v>7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2</v>
      </c>
      <c r="N464">
        <v>8</v>
      </c>
      <c r="O464">
        <v>4</v>
      </c>
      <c r="P464">
        <v>0</v>
      </c>
      <c r="Q464">
        <v>7</v>
      </c>
      <c r="R464">
        <v>2</v>
      </c>
      <c r="S464">
        <v>20</v>
      </c>
      <c r="T464">
        <v>10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4.8</v>
      </c>
      <c r="AC464">
        <v>4.8</v>
      </c>
      <c r="AD464">
        <v>3.8</v>
      </c>
      <c r="AF464">
        <v>135</v>
      </c>
      <c r="AH464" t="s">
        <v>35</v>
      </c>
    </row>
    <row r="465" spans="1:34" x14ac:dyDescent="0.3">
      <c r="A465">
        <v>464</v>
      </c>
      <c r="B465" s="2" t="s">
        <v>617</v>
      </c>
      <c r="C465" s="2" t="s">
        <v>104</v>
      </c>
      <c r="D465" s="2" t="s">
        <v>52</v>
      </c>
      <c r="E465">
        <v>23</v>
      </c>
      <c r="F465">
        <v>12</v>
      </c>
      <c r="G465">
        <v>3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13</v>
      </c>
      <c r="R465">
        <v>3</v>
      </c>
      <c r="S465">
        <v>26</v>
      </c>
      <c r="T465">
        <v>8.67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5.6</v>
      </c>
      <c r="AC465">
        <v>5.6</v>
      </c>
      <c r="AD465">
        <v>4.0999999999999996</v>
      </c>
      <c r="AF465">
        <v>92</v>
      </c>
      <c r="AH465" t="s">
        <v>35</v>
      </c>
    </row>
    <row r="466" spans="1:34" x14ac:dyDescent="0.3">
      <c r="A466">
        <v>465</v>
      </c>
      <c r="B466" s="2" t="s">
        <v>508</v>
      </c>
      <c r="C466" s="2" t="s">
        <v>107</v>
      </c>
      <c r="D466" s="2" t="s">
        <v>34</v>
      </c>
      <c r="E466">
        <v>28</v>
      </c>
      <c r="F466">
        <v>16</v>
      </c>
      <c r="G466">
        <v>9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-2</v>
      </c>
      <c r="O466">
        <v>-1</v>
      </c>
      <c r="P466">
        <v>0</v>
      </c>
      <c r="Q466">
        <v>10</v>
      </c>
      <c r="R466">
        <v>7</v>
      </c>
      <c r="S466">
        <v>28</v>
      </c>
      <c r="T466">
        <v>4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9.6</v>
      </c>
      <c r="AC466">
        <v>9.6</v>
      </c>
      <c r="AD466">
        <v>6.1</v>
      </c>
      <c r="AF466">
        <v>137</v>
      </c>
      <c r="AH466" t="s">
        <v>35</v>
      </c>
    </row>
    <row r="467" spans="1:34" x14ac:dyDescent="0.3">
      <c r="A467">
        <v>466</v>
      </c>
      <c r="B467" s="2" t="s">
        <v>319</v>
      </c>
      <c r="C467" s="2" t="s">
        <v>76</v>
      </c>
      <c r="D467" s="2" t="s">
        <v>49</v>
      </c>
      <c r="E467">
        <v>23</v>
      </c>
      <c r="F467">
        <v>10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8</v>
      </c>
      <c r="R467">
        <v>5</v>
      </c>
      <c r="S467">
        <v>45</v>
      </c>
      <c r="T467">
        <v>9</v>
      </c>
      <c r="U467">
        <v>0</v>
      </c>
      <c r="V467">
        <v>1</v>
      </c>
      <c r="W467">
        <v>1</v>
      </c>
      <c r="X467">
        <v>0</v>
      </c>
      <c r="Y467">
        <v>0</v>
      </c>
      <c r="Z467">
        <v>0</v>
      </c>
      <c r="AA467">
        <v>3</v>
      </c>
      <c r="AB467">
        <v>7.5</v>
      </c>
      <c r="AC467">
        <v>8.5</v>
      </c>
      <c r="AD467">
        <v>5</v>
      </c>
      <c r="AF467">
        <v>182</v>
      </c>
      <c r="AH467" t="s">
        <v>35</v>
      </c>
    </row>
    <row r="468" spans="1:34" x14ac:dyDescent="0.3">
      <c r="A468">
        <v>467</v>
      </c>
      <c r="B468" s="2" t="s">
        <v>714</v>
      </c>
      <c r="C468" s="2" t="s">
        <v>54</v>
      </c>
      <c r="D468" s="2" t="s">
        <v>38</v>
      </c>
      <c r="E468">
        <v>24</v>
      </c>
      <c r="F468">
        <v>3</v>
      </c>
      <c r="G468">
        <v>0</v>
      </c>
      <c r="H468">
        <v>11</v>
      </c>
      <c r="I468">
        <v>23</v>
      </c>
      <c r="J468">
        <v>126</v>
      </c>
      <c r="K468">
        <v>0</v>
      </c>
      <c r="L468">
        <v>1</v>
      </c>
      <c r="M468">
        <v>1</v>
      </c>
      <c r="N468">
        <v>-1</v>
      </c>
      <c r="O468">
        <v>-1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2.9</v>
      </c>
      <c r="AC468">
        <v>3.9</v>
      </c>
      <c r="AD468">
        <v>3.9</v>
      </c>
      <c r="AF468">
        <v>60</v>
      </c>
      <c r="AH468" t="s">
        <v>35</v>
      </c>
    </row>
    <row r="469" spans="1:34" x14ac:dyDescent="0.3">
      <c r="A469">
        <v>468</v>
      </c>
      <c r="B469" s="2" t="s">
        <v>940</v>
      </c>
      <c r="C469" s="2" t="s">
        <v>54</v>
      </c>
      <c r="D469" s="2" t="s">
        <v>49</v>
      </c>
      <c r="E469">
        <v>26</v>
      </c>
      <c r="F469">
        <v>2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</v>
      </c>
      <c r="R469">
        <v>1</v>
      </c>
      <c r="S469">
        <v>26</v>
      </c>
      <c r="T469">
        <v>26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3.6</v>
      </c>
      <c r="AC469">
        <v>3.6</v>
      </c>
      <c r="AD469">
        <v>3.1</v>
      </c>
      <c r="AF469">
        <v>181</v>
      </c>
      <c r="AH469" t="s">
        <v>35</v>
      </c>
    </row>
    <row r="470" spans="1:34" x14ac:dyDescent="0.3">
      <c r="A470">
        <v>469</v>
      </c>
      <c r="B470" s="2" t="s">
        <v>417</v>
      </c>
      <c r="C470" s="2" t="s">
        <v>78</v>
      </c>
      <c r="D470" s="2" t="s">
        <v>38</v>
      </c>
      <c r="E470">
        <v>27</v>
      </c>
      <c r="F470">
        <v>3</v>
      </c>
      <c r="G470">
        <v>0</v>
      </c>
      <c r="H470">
        <v>7</v>
      </c>
      <c r="I470">
        <v>14</v>
      </c>
      <c r="J470">
        <v>66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2.6</v>
      </c>
      <c r="AC470">
        <v>2.6</v>
      </c>
      <c r="AD470">
        <v>2.6</v>
      </c>
      <c r="AF470">
        <v>61</v>
      </c>
      <c r="AH470" t="s">
        <v>35</v>
      </c>
    </row>
    <row r="471" spans="1:34" x14ac:dyDescent="0.3">
      <c r="A471">
        <v>470</v>
      </c>
      <c r="B471" s="2" t="s">
        <v>653</v>
      </c>
      <c r="C471" s="2" t="s">
        <v>130</v>
      </c>
      <c r="D471" s="2" t="s">
        <v>49</v>
      </c>
      <c r="E471">
        <v>23</v>
      </c>
      <c r="F471">
        <v>7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15</v>
      </c>
      <c r="O471">
        <v>15</v>
      </c>
      <c r="P471">
        <v>0</v>
      </c>
      <c r="Q471">
        <v>5</v>
      </c>
      <c r="R471">
        <v>2</v>
      </c>
      <c r="S471">
        <v>18</v>
      </c>
      <c r="T471">
        <v>9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5.3</v>
      </c>
      <c r="AC471">
        <v>5.3</v>
      </c>
      <c r="AD471">
        <v>4.3</v>
      </c>
      <c r="AF471">
        <v>179</v>
      </c>
      <c r="AH471" t="s">
        <v>35</v>
      </c>
    </row>
    <row r="472" spans="1:34" x14ac:dyDescent="0.3">
      <c r="A472">
        <v>471</v>
      </c>
      <c r="B472" s="2" t="s">
        <v>657</v>
      </c>
      <c r="C472" s="2" t="s">
        <v>86</v>
      </c>
      <c r="D472" s="2" t="s">
        <v>34</v>
      </c>
      <c r="E472">
        <v>26</v>
      </c>
      <c r="F472">
        <v>16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8</v>
      </c>
      <c r="N472">
        <v>30</v>
      </c>
      <c r="O472">
        <v>3.75</v>
      </c>
      <c r="P472">
        <v>0</v>
      </c>
      <c r="Q472">
        <v>1</v>
      </c>
      <c r="R472">
        <v>1</v>
      </c>
      <c r="S472">
        <v>3</v>
      </c>
      <c r="T472">
        <v>3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4.3</v>
      </c>
      <c r="AC472">
        <v>4.3</v>
      </c>
      <c r="AD472">
        <v>3.8</v>
      </c>
      <c r="AF472">
        <v>133</v>
      </c>
      <c r="AH472" t="s">
        <v>35</v>
      </c>
    </row>
    <row r="473" spans="1:34" x14ac:dyDescent="0.3">
      <c r="A473">
        <v>472</v>
      </c>
      <c r="B473" s="2" t="s">
        <v>941</v>
      </c>
      <c r="C473" s="2" t="s">
        <v>67</v>
      </c>
      <c r="D473" s="2" t="s">
        <v>34</v>
      </c>
      <c r="E473">
        <v>25</v>
      </c>
      <c r="F473">
        <v>16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4</v>
      </c>
      <c r="R473">
        <v>4</v>
      </c>
      <c r="S473">
        <v>31</v>
      </c>
      <c r="T473">
        <v>7.75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7.1</v>
      </c>
      <c r="AC473">
        <v>7.1</v>
      </c>
      <c r="AD473">
        <v>5.0999999999999996</v>
      </c>
      <c r="AF473">
        <v>134</v>
      </c>
      <c r="AH473" t="s">
        <v>35</v>
      </c>
    </row>
    <row r="474" spans="1:34" x14ac:dyDescent="0.3">
      <c r="A474">
        <v>473</v>
      </c>
      <c r="B474" s="2" t="s">
        <v>942</v>
      </c>
      <c r="C474" s="2" t="s">
        <v>86</v>
      </c>
      <c r="D474" s="2" t="s">
        <v>34</v>
      </c>
      <c r="E474">
        <v>23</v>
      </c>
      <c r="F474">
        <v>5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3</v>
      </c>
      <c r="S474">
        <v>27</v>
      </c>
      <c r="T474">
        <v>9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5.7</v>
      </c>
      <c r="AC474">
        <v>5.7</v>
      </c>
      <c r="AD474">
        <v>4.2</v>
      </c>
      <c r="AF474">
        <v>136</v>
      </c>
      <c r="AH474" t="s">
        <v>35</v>
      </c>
    </row>
    <row r="475" spans="1:34" x14ac:dyDescent="0.3">
      <c r="A475">
        <v>474</v>
      </c>
      <c r="B475" s="2" t="s">
        <v>493</v>
      </c>
      <c r="C475" s="2" t="s">
        <v>44</v>
      </c>
      <c r="D475" s="2" t="s">
        <v>52</v>
      </c>
      <c r="E475">
        <v>24</v>
      </c>
      <c r="F475">
        <v>15</v>
      </c>
      <c r="G475">
        <v>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2</v>
      </c>
      <c r="S475">
        <v>25</v>
      </c>
      <c r="T475">
        <v>12.5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4.5</v>
      </c>
      <c r="AC475">
        <v>4.5</v>
      </c>
      <c r="AD475">
        <v>3.5</v>
      </c>
      <c r="AF475">
        <v>93</v>
      </c>
      <c r="AH475" t="s">
        <v>35</v>
      </c>
    </row>
    <row r="476" spans="1:34" x14ac:dyDescent="0.3">
      <c r="A476">
        <v>475</v>
      </c>
      <c r="B476" s="2" t="s">
        <v>943</v>
      </c>
      <c r="C476" s="2" t="s">
        <v>180</v>
      </c>
      <c r="D476" s="2" t="s">
        <v>34</v>
      </c>
      <c r="E476">
        <v>27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6</v>
      </c>
      <c r="N476">
        <v>25</v>
      </c>
      <c r="O476">
        <v>4.17</v>
      </c>
      <c r="P476">
        <v>0</v>
      </c>
      <c r="Q476">
        <v>3</v>
      </c>
      <c r="R476">
        <v>2</v>
      </c>
      <c r="S476">
        <v>9</v>
      </c>
      <c r="T476">
        <v>4.5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5.4</v>
      </c>
      <c r="AC476">
        <v>5.4</v>
      </c>
      <c r="AD476">
        <v>4.4000000000000004</v>
      </c>
      <c r="AF476">
        <v>132</v>
      </c>
      <c r="AH476" t="s">
        <v>35</v>
      </c>
    </row>
    <row r="477" spans="1:34" x14ac:dyDescent="0.3">
      <c r="A477">
        <v>476</v>
      </c>
      <c r="B477" s="2" t="s">
        <v>944</v>
      </c>
      <c r="C477" s="2" t="s">
        <v>56</v>
      </c>
      <c r="D477" s="2" t="s">
        <v>34</v>
      </c>
      <c r="E477">
        <v>25</v>
      </c>
      <c r="F477">
        <v>8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9</v>
      </c>
      <c r="N477">
        <v>25</v>
      </c>
      <c r="O477">
        <v>2.78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2.5</v>
      </c>
      <c r="AC477">
        <v>2.5</v>
      </c>
      <c r="AD477">
        <v>2.5</v>
      </c>
      <c r="AF477">
        <v>138</v>
      </c>
      <c r="AH477" t="s">
        <v>35</v>
      </c>
    </row>
    <row r="478" spans="1:34" x14ac:dyDescent="0.3">
      <c r="A478">
        <v>477</v>
      </c>
      <c r="B478" s="2" t="s">
        <v>799</v>
      </c>
      <c r="C478" s="2" t="s">
        <v>84</v>
      </c>
      <c r="D478" s="2" t="s">
        <v>49</v>
      </c>
      <c r="E478">
        <v>27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4</v>
      </c>
      <c r="R478">
        <v>3</v>
      </c>
      <c r="S478">
        <v>30</v>
      </c>
      <c r="T478">
        <v>10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6</v>
      </c>
      <c r="AC478">
        <v>6</v>
      </c>
      <c r="AD478">
        <v>4.5</v>
      </c>
      <c r="AF478">
        <v>180</v>
      </c>
      <c r="AH478" t="s">
        <v>35</v>
      </c>
    </row>
    <row r="479" spans="1:34" x14ac:dyDescent="0.3">
      <c r="A479">
        <v>478</v>
      </c>
      <c r="B479" s="2" t="s">
        <v>146</v>
      </c>
      <c r="C479" s="2" t="s">
        <v>99</v>
      </c>
      <c r="D479" s="2" t="s">
        <v>34</v>
      </c>
      <c r="E479">
        <v>25</v>
      </c>
      <c r="F479">
        <v>16</v>
      </c>
      <c r="G479">
        <v>3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4</v>
      </c>
      <c r="N479">
        <v>9</v>
      </c>
      <c r="O479">
        <v>2.25</v>
      </c>
      <c r="P479">
        <v>0</v>
      </c>
      <c r="Q479">
        <v>4</v>
      </c>
      <c r="R479">
        <v>2</v>
      </c>
      <c r="S479">
        <v>8</v>
      </c>
      <c r="T479">
        <v>4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3.7</v>
      </c>
      <c r="AC479">
        <v>3.7</v>
      </c>
      <c r="AD479">
        <v>2.7</v>
      </c>
      <c r="AF479">
        <v>142</v>
      </c>
      <c r="AH479" t="s">
        <v>35</v>
      </c>
    </row>
    <row r="480" spans="1:34" x14ac:dyDescent="0.3">
      <c r="A480">
        <v>479</v>
      </c>
      <c r="B480" s="2" t="s">
        <v>789</v>
      </c>
      <c r="C480" s="2" t="s">
        <v>40</v>
      </c>
      <c r="D480" s="2" t="s">
        <v>38</v>
      </c>
      <c r="E480">
        <v>35</v>
      </c>
      <c r="F480">
        <v>2</v>
      </c>
      <c r="G480">
        <v>1</v>
      </c>
      <c r="H480">
        <v>25</v>
      </c>
      <c r="I480">
        <v>42</v>
      </c>
      <c r="J480">
        <v>162</v>
      </c>
      <c r="K480">
        <v>1</v>
      </c>
      <c r="L480">
        <v>2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2</v>
      </c>
      <c r="W480">
        <v>2</v>
      </c>
      <c r="X480">
        <v>0</v>
      </c>
      <c r="Y480">
        <v>0</v>
      </c>
      <c r="Z480">
        <v>0</v>
      </c>
      <c r="AA480">
        <v>2</v>
      </c>
      <c r="AB480">
        <v>2.5</v>
      </c>
      <c r="AC480">
        <v>6.5</v>
      </c>
      <c r="AD480">
        <v>4.5</v>
      </c>
      <c r="AF480">
        <v>62</v>
      </c>
      <c r="AH480" t="s">
        <v>35</v>
      </c>
    </row>
    <row r="481" spans="1:34" x14ac:dyDescent="0.3">
      <c r="A481">
        <v>480</v>
      </c>
      <c r="B481" s="2" t="s">
        <v>820</v>
      </c>
      <c r="C481" s="2" t="s">
        <v>51</v>
      </c>
      <c r="D481" s="2" t="s">
        <v>49</v>
      </c>
      <c r="E481">
        <v>24</v>
      </c>
      <c r="F481">
        <v>12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</v>
      </c>
      <c r="R481">
        <v>2</v>
      </c>
      <c r="S481">
        <v>18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3.8</v>
      </c>
      <c r="AC481">
        <v>3.8</v>
      </c>
      <c r="AD481">
        <v>2.8</v>
      </c>
      <c r="AF481">
        <v>185</v>
      </c>
      <c r="AH481" t="s">
        <v>35</v>
      </c>
    </row>
    <row r="482" spans="1:34" x14ac:dyDescent="0.3">
      <c r="A482">
        <v>481</v>
      </c>
      <c r="B482" s="2" t="s">
        <v>573</v>
      </c>
      <c r="C482" s="2" t="s">
        <v>104</v>
      </c>
      <c r="D482" s="2" t="s">
        <v>34</v>
      </c>
      <c r="E482">
        <v>24</v>
      </c>
      <c r="F482">
        <v>10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5</v>
      </c>
      <c r="O482">
        <v>5</v>
      </c>
      <c r="P482">
        <v>0</v>
      </c>
      <c r="Q482">
        <v>4</v>
      </c>
      <c r="R482">
        <v>3</v>
      </c>
      <c r="S482">
        <v>16</v>
      </c>
      <c r="T482">
        <v>5.33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5.0999999999999996</v>
      </c>
      <c r="AC482">
        <v>5.0999999999999996</v>
      </c>
      <c r="AD482">
        <v>3.6</v>
      </c>
      <c r="AF482">
        <v>139</v>
      </c>
      <c r="AH482" t="s">
        <v>35</v>
      </c>
    </row>
    <row r="483" spans="1:34" x14ac:dyDescent="0.3">
      <c r="A483">
        <v>482</v>
      </c>
      <c r="B483" s="2" t="s">
        <v>626</v>
      </c>
      <c r="C483" s="2" t="s">
        <v>40</v>
      </c>
      <c r="D483" s="2" t="s">
        <v>34</v>
      </c>
      <c r="E483">
        <v>25</v>
      </c>
      <c r="F483">
        <v>16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4</v>
      </c>
      <c r="N483">
        <v>21</v>
      </c>
      <c r="O483">
        <v>5.25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2.1</v>
      </c>
      <c r="AC483">
        <v>2.1</v>
      </c>
      <c r="AD483">
        <v>2.1</v>
      </c>
      <c r="AF483">
        <v>140</v>
      </c>
      <c r="AH483" t="s">
        <v>35</v>
      </c>
    </row>
    <row r="484" spans="1:34" x14ac:dyDescent="0.3">
      <c r="A484">
        <v>483</v>
      </c>
      <c r="B484" s="2" t="s">
        <v>945</v>
      </c>
      <c r="C484" s="2" t="s">
        <v>86</v>
      </c>
      <c r="D484" s="2" t="s">
        <v>52</v>
      </c>
      <c r="E484">
        <v>28</v>
      </c>
      <c r="F484">
        <v>16</v>
      </c>
      <c r="G484">
        <v>0</v>
      </c>
      <c r="H484">
        <v>0</v>
      </c>
      <c r="I484">
        <v>1</v>
      </c>
      <c r="J484">
        <v>0</v>
      </c>
      <c r="K484">
        <v>0</v>
      </c>
      <c r="L484">
        <v>0</v>
      </c>
      <c r="M484">
        <v>5</v>
      </c>
      <c r="N484">
        <v>14</v>
      </c>
      <c r="O484">
        <v>2.8</v>
      </c>
      <c r="P484">
        <v>0</v>
      </c>
      <c r="Q484">
        <v>3</v>
      </c>
      <c r="R484">
        <v>1</v>
      </c>
      <c r="S484">
        <v>10</v>
      </c>
      <c r="T484">
        <v>10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3.4</v>
      </c>
      <c r="AC484">
        <v>3.4</v>
      </c>
      <c r="AD484">
        <v>2.9</v>
      </c>
      <c r="AF484">
        <v>95</v>
      </c>
      <c r="AH484" t="s">
        <v>35</v>
      </c>
    </row>
    <row r="485" spans="1:34" x14ac:dyDescent="0.3">
      <c r="A485">
        <v>484</v>
      </c>
      <c r="B485" s="2" t="s">
        <v>761</v>
      </c>
      <c r="C485" s="2" t="s">
        <v>78</v>
      </c>
      <c r="D485" s="2" t="s">
        <v>52</v>
      </c>
      <c r="E485">
        <v>26</v>
      </c>
      <c r="F485">
        <v>13</v>
      </c>
      <c r="G485">
        <v>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2</v>
      </c>
      <c r="R485">
        <v>2</v>
      </c>
      <c r="S485">
        <v>22</v>
      </c>
      <c r="T485">
        <v>11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4.2</v>
      </c>
      <c r="AC485">
        <v>4.2</v>
      </c>
      <c r="AD485">
        <v>3.2</v>
      </c>
      <c r="AF485">
        <v>96</v>
      </c>
      <c r="AH485" t="s">
        <v>35</v>
      </c>
    </row>
    <row r="486" spans="1:34" x14ac:dyDescent="0.3">
      <c r="A486">
        <v>485</v>
      </c>
      <c r="B486" s="2" t="s">
        <v>946</v>
      </c>
      <c r="C486" s="2" t="s">
        <v>65</v>
      </c>
      <c r="D486" s="2" t="s">
        <v>52</v>
      </c>
      <c r="E486">
        <v>23</v>
      </c>
      <c r="F486">
        <v>4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3</v>
      </c>
      <c r="R486">
        <v>2</v>
      </c>
      <c r="S486">
        <v>15</v>
      </c>
      <c r="T486">
        <v>7.5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3.5</v>
      </c>
      <c r="AC486">
        <v>3.5</v>
      </c>
      <c r="AD486">
        <v>2.5</v>
      </c>
      <c r="AF486">
        <v>98</v>
      </c>
      <c r="AH486" t="s">
        <v>35</v>
      </c>
    </row>
    <row r="487" spans="1:34" x14ac:dyDescent="0.3">
      <c r="A487">
        <v>486</v>
      </c>
      <c r="B487" s="2" t="s">
        <v>586</v>
      </c>
      <c r="C487" s="2" t="s">
        <v>33</v>
      </c>
      <c r="D487" s="2" t="s">
        <v>52</v>
      </c>
      <c r="E487">
        <v>25</v>
      </c>
      <c r="F487">
        <v>16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2</v>
      </c>
      <c r="S487">
        <v>17</v>
      </c>
      <c r="T487">
        <v>8.5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97</v>
      </c>
      <c r="AH487" t="s">
        <v>35</v>
      </c>
    </row>
    <row r="488" spans="1:34" x14ac:dyDescent="0.3">
      <c r="A488">
        <v>487</v>
      </c>
      <c r="B488" s="2" t="s">
        <v>98</v>
      </c>
      <c r="C488" s="2" t="s">
        <v>88</v>
      </c>
      <c r="D488" s="2" t="s">
        <v>49</v>
      </c>
      <c r="E488">
        <v>24</v>
      </c>
      <c r="F488">
        <v>1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</v>
      </c>
      <c r="R488">
        <v>1</v>
      </c>
      <c r="S488">
        <v>17</v>
      </c>
      <c r="T488">
        <v>17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2.7</v>
      </c>
      <c r="AC488">
        <v>2.7</v>
      </c>
      <c r="AD488">
        <v>2.2000000000000002</v>
      </c>
      <c r="AF488">
        <v>186</v>
      </c>
      <c r="AH488" t="s">
        <v>35</v>
      </c>
    </row>
    <row r="489" spans="1:34" x14ac:dyDescent="0.3">
      <c r="A489">
        <v>488</v>
      </c>
      <c r="B489" s="2" t="s">
        <v>463</v>
      </c>
      <c r="C489" s="2" t="s">
        <v>54</v>
      </c>
      <c r="D489" s="2" t="s">
        <v>34</v>
      </c>
      <c r="E489">
        <v>24</v>
      </c>
      <c r="F489">
        <v>15</v>
      </c>
      <c r="G489">
        <v>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3</v>
      </c>
      <c r="S489">
        <v>19</v>
      </c>
      <c r="T489">
        <v>6.33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4.9000000000000004</v>
      </c>
      <c r="AC489">
        <v>4.9000000000000004</v>
      </c>
      <c r="AD489">
        <v>3.4</v>
      </c>
      <c r="AF489">
        <v>141</v>
      </c>
      <c r="AH489" t="s">
        <v>35</v>
      </c>
    </row>
    <row r="490" spans="1:34" x14ac:dyDescent="0.3">
      <c r="A490">
        <v>489</v>
      </c>
      <c r="B490" s="2" t="s">
        <v>947</v>
      </c>
      <c r="C490" s="2" t="s">
        <v>37</v>
      </c>
      <c r="D490" s="2" t="s">
        <v>49</v>
      </c>
      <c r="E490">
        <v>27</v>
      </c>
      <c r="F490">
        <v>2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6</v>
      </c>
      <c r="R490">
        <v>4</v>
      </c>
      <c r="S490">
        <v>23</v>
      </c>
      <c r="T490">
        <v>5.75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6.3</v>
      </c>
      <c r="AC490">
        <v>6.3</v>
      </c>
      <c r="AD490">
        <v>4.3</v>
      </c>
      <c r="AF490">
        <v>184</v>
      </c>
      <c r="AH490" t="s">
        <v>35</v>
      </c>
    </row>
    <row r="491" spans="1:34" x14ac:dyDescent="0.3">
      <c r="A491">
        <v>490</v>
      </c>
      <c r="B491" s="2" t="s">
        <v>517</v>
      </c>
      <c r="C491" s="2" t="s">
        <v>67</v>
      </c>
      <c r="D491" s="2" t="s">
        <v>49</v>
      </c>
      <c r="E491">
        <v>26</v>
      </c>
      <c r="F491">
        <v>2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7</v>
      </c>
      <c r="R491">
        <v>1</v>
      </c>
      <c r="S491">
        <v>24</v>
      </c>
      <c r="T491">
        <v>24</v>
      </c>
      <c r="U491">
        <v>0</v>
      </c>
      <c r="V491">
        <v>1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3.4</v>
      </c>
      <c r="AC491">
        <v>3.4</v>
      </c>
      <c r="AD491">
        <v>2.9</v>
      </c>
      <c r="AF491">
        <v>183</v>
      </c>
      <c r="AH491" t="s">
        <v>35</v>
      </c>
    </row>
    <row r="492" spans="1:34" x14ac:dyDescent="0.3">
      <c r="A492">
        <v>491</v>
      </c>
      <c r="B492" s="2" t="s">
        <v>948</v>
      </c>
      <c r="C492" s="2" t="s">
        <v>88</v>
      </c>
      <c r="D492" s="2" t="s">
        <v>49</v>
      </c>
      <c r="E492">
        <v>29</v>
      </c>
      <c r="F492">
        <v>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2</v>
      </c>
      <c r="R492">
        <v>1</v>
      </c>
      <c r="S492">
        <v>12</v>
      </c>
      <c r="T492">
        <v>12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2.2000000000000002</v>
      </c>
      <c r="AC492">
        <v>2.2000000000000002</v>
      </c>
      <c r="AD492">
        <v>1.7</v>
      </c>
      <c r="AF492">
        <v>188</v>
      </c>
      <c r="AH492" t="s">
        <v>35</v>
      </c>
    </row>
    <row r="493" spans="1:34" x14ac:dyDescent="0.3">
      <c r="A493">
        <v>492</v>
      </c>
      <c r="B493" s="2" t="s">
        <v>949</v>
      </c>
      <c r="C493" s="2" t="s">
        <v>135</v>
      </c>
      <c r="D493" s="2" t="s">
        <v>34</v>
      </c>
      <c r="E493">
        <v>22</v>
      </c>
      <c r="F493">
        <v>4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3</v>
      </c>
      <c r="N493">
        <v>14</v>
      </c>
      <c r="O493">
        <v>4.67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1.4</v>
      </c>
      <c r="AC493">
        <v>1.4</v>
      </c>
      <c r="AD493">
        <v>1.4</v>
      </c>
      <c r="AF493">
        <v>143</v>
      </c>
      <c r="AH493" t="s">
        <v>35</v>
      </c>
    </row>
    <row r="494" spans="1:34" x14ac:dyDescent="0.3">
      <c r="A494">
        <v>493</v>
      </c>
      <c r="B494" s="2" t="s">
        <v>950</v>
      </c>
      <c r="C494" s="2" t="s">
        <v>40</v>
      </c>
      <c r="D494" s="2" t="s">
        <v>49</v>
      </c>
      <c r="E494">
        <v>33</v>
      </c>
      <c r="F494">
        <v>2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1</v>
      </c>
      <c r="S494">
        <v>8</v>
      </c>
      <c r="T494">
        <v>8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1.8</v>
      </c>
      <c r="AC494">
        <v>1.8</v>
      </c>
      <c r="AD494">
        <v>1.3</v>
      </c>
      <c r="AF494">
        <v>192</v>
      </c>
      <c r="AH494" t="s">
        <v>35</v>
      </c>
    </row>
    <row r="495" spans="1:34" x14ac:dyDescent="0.3">
      <c r="A495">
        <v>494</v>
      </c>
      <c r="B495" s="2" t="s">
        <v>766</v>
      </c>
      <c r="C495" s="2" t="s">
        <v>76</v>
      </c>
      <c r="D495" s="2" t="s">
        <v>49</v>
      </c>
      <c r="E495">
        <v>23</v>
      </c>
      <c r="F495">
        <v>5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3</v>
      </c>
      <c r="R495">
        <v>2</v>
      </c>
      <c r="S495">
        <v>11</v>
      </c>
      <c r="T495">
        <v>5.5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3.1</v>
      </c>
      <c r="AC495">
        <v>3.1</v>
      </c>
      <c r="AD495">
        <v>2.1</v>
      </c>
      <c r="AF495">
        <v>190</v>
      </c>
      <c r="AH495" t="s">
        <v>35</v>
      </c>
    </row>
    <row r="496" spans="1:34" x14ac:dyDescent="0.3">
      <c r="A496">
        <v>495</v>
      </c>
      <c r="B496" s="2" t="s">
        <v>951</v>
      </c>
      <c r="C496" s="2" t="s">
        <v>67</v>
      </c>
      <c r="D496" s="2" t="s">
        <v>49</v>
      </c>
      <c r="E496">
        <v>27</v>
      </c>
      <c r="F496">
        <v>3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6</v>
      </c>
      <c r="R496">
        <v>1</v>
      </c>
      <c r="S496">
        <v>8</v>
      </c>
      <c r="T496">
        <v>8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1</v>
      </c>
      <c r="AB496">
        <v>1.8</v>
      </c>
      <c r="AC496">
        <v>1.8</v>
      </c>
      <c r="AD496">
        <v>1.3</v>
      </c>
      <c r="AF496">
        <v>191</v>
      </c>
      <c r="AH496" t="s">
        <v>35</v>
      </c>
    </row>
    <row r="497" spans="1:34" x14ac:dyDescent="0.3">
      <c r="A497">
        <v>496</v>
      </c>
      <c r="B497" s="2" t="s">
        <v>740</v>
      </c>
      <c r="C497" s="2" t="s">
        <v>67</v>
      </c>
      <c r="D497" s="2" t="s">
        <v>38</v>
      </c>
      <c r="E497">
        <v>24</v>
      </c>
      <c r="F497">
        <v>1</v>
      </c>
      <c r="G497">
        <v>0</v>
      </c>
      <c r="H497">
        <v>1</v>
      </c>
      <c r="I497">
        <v>1</v>
      </c>
      <c r="J497">
        <v>10</v>
      </c>
      <c r="K497">
        <v>0</v>
      </c>
      <c r="L497">
        <v>0</v>
      </c>
      <c r="M497">
        <v>1</v>
      </c>
      <c r="N497">
        <v>2</v>
      </c>
      <c r="O497">
        <v>2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0.6</v>
      </c>
      <c r="AC497">
        <v>0.6</v>
      </c>
      <c r="AD497">
        <v>0.6</v>
      </c>
      <c r="AF497">
        <v>64</v>
      </c>
      <c r="AH497" t="s">
        <v>35</v>
      </c>
    </row>
    <row r="498" spans="1:34" x14ac:dyDescent="0.3">
      <c r="A498">
        <v>497</v>
      </c>
      <c r="B498" s="2" t="s">
        <v>952</v>
      </c>
      <c r="C498" s="2" t="s">
        <v>42</v>
      </c>
      <c r="D498" s="2" t="s">
        <v>49</v>
      </c>
      <c r="E498">
        <v>26</v>
      </c>
      <c r="F498">
        <v>16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5</v>
      </c>
      <c r="R498">
        <v>2</v>
      </c>
      <c r="S498">
        <v>12</v>
      </c>
      <c r="T498">
        <v>6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3.2</v>
      </c>
      <c r="AC498">
        <v>3.2</v>
      </c>
      <c r="AD498">
        <v>2.2000000000000002</v>
      </c>
      <c r="AF498">
        <v>189</v>
      </c>
      <c r="AH498" t="s">
        <v>35</v>
      </c>
    </row>
    <row r="499" spans="1:34" x14ac:dyDescent="0.3">
      <c r="A499">
        <v>498</v>
      </c>
      <c r="B499" s="2" t="s">
        <v>953</v>
      </c>
      <c r="C499" s="2" t="s">
        <v>104</v>
      </c>
      <c r="D499" s="2" t="s">
        <v>34</v>
      </c>
      <c r="E499">
        <v>24</v>
      </c>
      <c r="F499">
        <v>5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5</v>
      </c>
      <c r="N499">
        <v>14</v>
      </c>
      <c r="O499">
        <v>2.8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1.4</v>
      </c>
      <c r="AC499">
        <v>1.4</v>
      </c>
      <c r="AD499">
        <v>1.4</v>
      </c>
      <c r="AF499">
        <v>144</v>
      </c>
      <c r="AH499" t="s">
        <v>35</v>
      </c>
    </row>
    <row r="500" spans="1:34" x14ac:dyDescent="0.3">
      <c r="A500">
        <v>499</v>
      </c>
      <c r="B500" s="2" t="s">
        <v>127</v>
      </c>
      <c r="C500" s="2" t="s">
        <v>65</v>
      </c>
      <c r="D500" s="2" t="s">
        <v>34</v>
      </c>
      <c r="E500">
        <v>25</v>
      </c>
      <c r="F500">
        <v>11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30</v>
      </c>
      <c r="O500">
        <v>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1</v>
      </c>
      <c r="W500">
        <v>1</v>
      </c>
      <c r="X500">
        <v>0</v>
      </c>
      <c r="Y500">
        <v>0</v>
      </c>
      <c r="Z500">
        <v>0</v>
      </c>
      <c r="AA500">
        <v>1</v>
      </c>
      <c r="AB500">
        <v>1</v>
      </c>
      <c r="AC500">
        <v>2</v>
      </c>
      <c r="AD500">
        <v>1</v>
      </c>
      <c r="AF500">
        <v>145</v>
      </c>
      <c r="AH500" t="s">
        <v>35</v>
      </c>
    </row>
    <row r="501" spans="1:34" x14ac:dyDescent="0.3">
      <c r="A501">
        <v>500</v>
      </c>
      <c r="B501" s="2" t="s">
        <v>954</v>
      </c>
      <c r="C501" s="2" t="s">
        <v>88</v>
      </c>
      <c r="D501" s="2" t="s">
        <v>49</v>
      </c>
      <c r="E501">
        <v>25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1</v>
      </c>
      <c r="S501">
        <v>5</v>
      </c>
      <c r="T501">
        <v>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1.5</v>
      </c>
      <c r="AC501">
        <v>1.5</v>
      </c>
      <c r="AD501">
        <v>1</v>
      </c>
      <c r="AF501">
        <v>194</v>
      </c>
      <c r="AH501" t="s">
        <v>35</v>
      </c>
    </row>
    <row r="502" spans="1:34" x14ac:dyDescent="0.3">
      <c r="A502">
        <v>501</v>
      </c>
      <c r="B502" s="2" t="s">
        <v>955</v>
      </c>
      <c r="C502" s="2" t="s">
        <v>74</v>
      </c>
      <c r="D502" s="2" t="s">
        <v>49</v>
      </c>
      <c r="E502">
        <v>23</v>
      </c>
      <c r="F502">
        <v>1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</v>
      </c>
      <c r="R502">
        <v>2</v>
      </c>
      <c r="S502">
        <v>13</v>
      </c>
      <c r="T502">
        <v>6.5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3.3</v>
      </c>
      <c r="AC502">
        <v>3.3</v>
      </c>
      <c r="AD502">
        <v>2.2999999999999998</v>
      </c>
      <c r="AF502">
        <v>187</v>
      </c>
      <c r="AH502" t="s">
        <v>35</v>
      </c>
    </row>
    <row r="503" spans="1:34" x14ac:dyDescent="0.3">
      <c r="A503">
        <v>502</v>
      </c>
      <c r="B503" s="2" t="s">
        <v>660</v>
      </c>
      <c r="C503" s="2" t="s">
        <v>44</v>
      </c>
      <c r="D503" s="2" t="s">
        <v>38</v>
      </c>
      <c r="E503">
        <v>24</v>
      </c>
      <c r="F503">
        <v>2</v>
      </c>
      <c r="G503">
        <v>0</v>
      </c>
      <c r="H503">
        <v>1</v>
      </c>
      <c r="I503">
        <v>3</v>
      </c>
      <c r="J503">
        <v>2</v>
      </c>
      <c r="K503">
        <v>0</v>
      </c>
      <c r="L503">
        <v>0</v>
      </c>
      <c r="M503">
        <v>2</v>
      </c>
      <c r="N503">
        <v>13</v>
      </c>
      <c r="O503">
        <v>6.5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1.4</v>
      </c>
      <c r="AC503">
        <v>1.4</v>
      </c>
      <c r="AD503">
        <v>1.4</v>
      </c>
      <c r="AF503">
        <v>63</v>
      </c>
      <c r="AH503" t="s">
        <v>35</v>
      </c>
    </row>
    <row r="504" spans="1:34" x14ac:dyDescent="0.3">
      <c r="A504">
        <v>503</v>
      </c>
      <c r="B504" s="2" t="s">
        <v>956</v>
      </c>
      <c r="C504" s="2" t="s">
        <v>180</v>
      </c>
      <c r="D504" s="2" t="s">
        <v>34</v>
      </c>
      <c r="E504">
        <v>24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5</v>
      </c>
      <c r="N504">
        <v>8</v>
      </c>
      <c r="O504">
        <v>1.6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0.8</v>
      </c>
      <c r="AC504">
        <v>0.8</v>
      </c>
      <c r="AD504">
        <v>0.8</v>
      </c>
      <c r="AF504">
        <v>146</v>
      </c>
      <c r="AH504" t="s">
        <v>35</v>
      </c>
    </row>
    <row r="505" spans="1:34" x14ac:dyDescent="0.3">
      <c r="A505">
        <v>504</v>
      </c>
      <c r="B505" s="2" t="s">
        <v>957</v>
      </c>
      <c r="C505" s="2" t="s">
        <v>40</v>
      </c>
      <c r="D505" s="2" t="s">
        <v>49</v>
      </c>
      <c r="E505">
        <v>32</v>
      </c>
      <c r="F505">
        <v>16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5</v>
      </c>
      <c r="T505">
        <v>5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1.5</v>
      </c>
      <c r="AC505">
        <v>1.5</v>
      </c>
      <c r="AD505">
        <v>1</v>
      </c>
      <c r="AF505">
        <v>195</v>
      </c>
      <c r="AH505" t="s">
        <v>35</v>
      </c>
    </row>
    <row r="506" spans="1:34" x14ac:dyDescent="0.3">
      <c r="A506">
        <v>505</v>
      </c>
      <c r="B506" s="2" t="s">
        <v>754</v>
      </c>
      <c r="C506" s="2" t="s">
        <v>99</v>
      </c>
      <c r="D506" s="2" t="s">
        <v>49</v>
      </c>
      <c r="E506">
        <v>25</v>
      </c>
      <c r="F506">
        <v>1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4</v>
      </c>
      <c r="R506">
        <v>2</v>
      </c>
      <c r="S506">
        <v>6</v>
      </c>
      <c r="T506">
        <v>3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2.6</v>
      </c>
      <c r="AC506">
        <v>2.6</v>
      </c>
      <c r="AD506">
        <v>1.6</v>
      </c>
      <c r="AF506">
        <v>193</v>
      </c>
      <c r="AH506" t="s">
        <v>35</v>
      </c>
    </row>
    <row r="507" spans="1:34" x14ac:dyDescent="0.3">
      <c r="A507">
        <v>506</v>
      </c>
      <c r="B507" s="2" t="s">
        <v>1970</v>
      </c>
      <c r="C507" s="2" t="s">
        <v>46</v>
      </c>
      <c r="D507" s="2"/>
      <c r="E507">
        <v>23</v>
      </c>
      <c r="F507">
        <v>1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F507">
        <v>208</v>
      </c>
      <c r="AH507" t="s">
        <v>35</v>
      </c>
    </row>
    <row r="508" spans="1:34" x14ac:dyDescent="0.3">
      <c r="A508">
        <v>507</v>
      </c>
      <c r="B508" s="2" t="s">
        <v>2827</v>
      </c>
      <c r="C508" s="2" t="s">
        <v>37</v>
      </c>
      <c r="D508" s="2"/>
      <c r="E508">
        <v>22</v>
      </c>
      <c r="F508">
        <v>1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F508">
        <v>209</v>
      </c>
      <c r="AH508" t="s">
        <v>35</v>
      </c>
    </row>
    <row r="509" spans="1:34" x14ac:dyDescent="0.3">
      <c r="A509">
        <v>508</v>
      </c>
      <c r="B509" s="2" t="s">
        <v>757</v>
      </c>
      <c r="C509" s="2" t="s">
        <v>33</v>
      </c>
      <c r="D509" s="2" t="s">
        <v>38</v>
      </c>
      <c r="E509">
        <v>34</v>
      </c>
      <c r="F509">
        <v>3</v>
      </c>
      <c r="G509">
        <v>0</v>
      </c>
      <c r="H509">
        <v>2</v>
      </c>
      <c r="I509">
        <v>8</v>
      </c>
      <c r="J509">
        <v>17</v>
      </c>
      <c r="K509">
        <v>0</v>
      </c>
      <c r="L509">
        <v>0</v>
      </c>
      <c r="M509">
        <v>2</v>
      </c>
      <c r="N509">
        <v>-2</v>
      </c>
      <c r="O509">
        <v>-1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B509">
        <v>0.5</v>
      </c>
      <c r="AC509">
        <v>0.5</v>
      </c>
      <c r="AD509">
        <v>0.5</v>
      </c>
      <c r="AF509">
        <v>65</v>
      </c>
      <c r="AH509" t="s">
        <v>35</v>
      </c>
    </row>
    <row r="510" spans="1:34" x14ac:dyDescent="0.3">
      <c r="A510">
        <v>509</v>
      </c>
      <c r="B510" s="2" t="s">
        <v>475</v>
      </c>
      <c r="C510" s="2" t="s">
        <v>33</v>
      </c>
      <c r="D510" s="2"/>
      <c r="E510">
        <v>23</v>
      </c>
      <c r="F510">
        <v>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F510">
        <v>2</v>
      </c>
      <c r="AH510" t="s">
        <v>35</v>
      </c>
    </row>
    <row r="511" spans="1:34" x14ac:dyDescent="0.3">
      <c r="A511">
        <v>510</v>
      </c>
      <c r="B511" s="2" t="s">
        <v>958</v>
      </c>
      <c r="C511" s="2" t="s">
        <v>107</v>
      </c>
      <c r="D511" s="2"/>
      <c r="E511">
        <v>29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F511">
        <v>153</v>
      </c>
      <c r="AH511" t="s">
        <v>35</v>
      </c>
    </row>
    <row r="512" spans="1:34" x14ac:dyDescent="0.3">
      <c r="A512">
        <v>511</v>
      </c>
      <c r="B512" s="2" t="s">
        <v>607</v>
      </c>
      <c r="C512" s="2" t="s">
        <v>67</v>
      </c>
      <c r="D512" s="2"/>
      <c r="E512">
        <v>24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F512">
        <v>104</v>
      </c>
      <c r="AH512" t="s">
        <v>35</v>
      </c>
    </row>
    <row r="513" spans="1:34" x14ac:dyDescent="0.3">
      <c r="A513">
        <v>512</v>
      </c>
      <c r="B513" s="2" t="s">
        <v>2837</v>
      </c>
      <c r="C513" s="2" t="s">
        <v>72</v>
      </c>
      <c r="D513" s="2"/>
      <c r="E513">
        <v>24</v>
      </c>
      <c r="F513">
        <v>2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F513">
        <v>205</v>
      </c>
      <c r="AH513" t="s">
        <v>35</v>
      </c>
    </row>
    <row r="514" spans="1:34" x14ac:dyDescent="0.3">
      <c r="A514">
        <v>513</v>
      </c>
      <c r="B514" s="2" t="s">
        <v>801</v>
      </c>
      <c r="C514" s="2" t="s">
        <v>65</v>
      </c>
      <c r="D514" s="2"/>
      <c r="E514">
        <v>22</v>
      </c>
      <c r="F514">
        <v>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F514">
        <v>199</v>
      </c>
      <c r="AH514" t="s">
        <v>35</v>
      </c>
    </row>
    <row r="515" spans="1:34" x14ac:dyDescent="0.3">
      <c r="A515">
        <v>514</v>
      </c>
      <c r="B515" s="2" t="s">
        <v>445</v>
      </c>
      <c r="C515" s="2" t="s">
        <v>99</v>
      </c>
      <c r="D515" s="2"/>
      <c r="E515">
        <v>23</v>
      </c>
      <c r="F515">
        <v>8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F515">
        <v>115</v>
      </c>
      <c r="AH515" t="s">
        <v>35</v>
      </c>
    </row>
    <row r="516" spans="1:34" x14ac:dyDescent="0.3">
      <c r="A516">
        <v>515</v>
      </c>
      <c r="B516" s="2" t="s">
        <v>2838</v>
      </c>
      <c r="C516" s="2" t="s">
        <v>104</v>
      </c>
      <c r="D516" s="2"/>
      <c r="E516">
        <v>24</v>
      </c>
      <c r="F516">
        <v>5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F516">
        <v>218</v>
      </c>
      <c r="AH516" t="s">
        <v>35</v>
      </c>
    </row>
    <row r="517" spans="1:34" x14ac:dyDescent="0.3">
      <c r="A517">
        <v>516</v>
      </c>
      <c r="B517" s="2" t="s">
        <v>529</v>
      </c>
      <c r="C517" s="2" t="s">
        <v>70</v>
      </c>
      <c r="D517" s="2"/>
      <c r="E517">
        <v>23</v>
      </c>
      <c r="F517">
        <v>2</v>
      </c>
      <c r="G517">
        <v>1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F517">
        <v>120</v>
      </c>
      <c r="AH517" t="s">
        <v>35</v>
      </c>
    </row>
    <row r="518" spans="1:34" x14ac:dyDescent="0.3">
      <c r="A518">
        <v>517</v>
      </c>
      <c r="B518" s="2" t="s">
        <v>2839</v>
      </c>
      <c r="C518" s="2" t="s">
        <v>74</v>
      </c>
      <c r="D518" s="2"/>
      <c r="E518">
        <v>23</v>
      </c>
      <c r="F518">
        <v>1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220</v>
      </c>
      <c r="AH518" t="s">
        <v>35</v>
      </c>
    </row>
    <row r="519" spans="1:34" x14ac:dyDescent="0.3">
      <c r="A519">
        <v>518</v>
      </c>
      <c r="B519" s="2" t="s">
        <v>959</v>
      </c>
      <c r="C519" s="2" t="s">
        <v>42</v>
      </c>
      <c r="D519" s="2" t="s">
        <v>38</v>
      </c>
      <c r="E519">
        <v>24</v>
      </c>
      <c r="F519">
        <v>1</v>
      </c>
      <c r="G519">
        <v>0</v>
      </c>
      <c r="H519">
        <v>5</v>
      </c>
      <c r="I519">
        <v>7</v>
      </c>
      <c r="J519">
        <v>11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B519">
        <v>0.4</v>
      </c>
      <c r="AC519">
        <v>0.4</v>
      </c>
      <c r="AD519">
        <v>0.4</v>
      </c>
      <c r="AF519">
        <v>66</v>
      </c>
      <c r="AH519" t="s">
        <v>35</v>
      </c>
    </row>
    <row r="520" spans="1:34" x14ac:dyDescent="0.3">
      <c r="A520">
        <v>519</v>
      </c>
      <c r="B520" s="2" t="s">
        <v>571</v>
      </c>
      <c r="C520" s="2" t="s">
        <v>48</v>
      </c>
      <c r="D520" s="2"/>
      <c r="E520">
        <v>24</v>
      </c>
      <c r="F520">
        <v>1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201</v>
      </c>
      <c r="AH520" t="s">
        <v>35</v>
      </c>
    </row>
    <row r="521" spans="1:34" x14ac:dyDescent="0.3">
      <c r="A521">
        <v>520</v>
      </c>
      <c r="B521" s="2" t="s">
        <v>487</v>
      </c>
      <c r="C521" s="2" t="s">
        <v>78</v>
      </c>
      <c r="D521" s="2"/>
      <c r="E521">
        <v>22</v>
      </c>
      <c r="F521">
        <v>16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110</v>
      </c>
      <c r="AH521" t="s">
        <v>35</v>
      </c>
    </row>
    <row r="522" spans="1:34" x14ac:dyDescent="0.3">
      <c r="A522">
        <v>521</v>
      </c>
      <c r="B522" s="2" t="s">
        <v>2840</v>
      </c>
      <c r="C522" s="2" t="s">
        <v>46</v>
      </c>
      <c r="D522" s="2"/>
      <c r="E522">
        <v>25</v>
      </c>
      <c r="F522">
        <v>3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F522">
        <v>121</v>
      </c>
      <c r="AH522" t="s">
        <v>35</v>
      </c>
    </row>
    <row r="523" spans="1:34" x14ac:dyDescent="0.3">
      <c r="A523">
        <v>522</v>
      </c>
      <c r="B523" s="2" t="s">
        <v>822</v>
      </c>
      <c r="C523" s="2" t="s">
        <v>46</v>
      </c>
      <c r="D523" s="2"/>
      <c r="E523">
        <v>23</v>
      </c>
      <c r="F523">
        <v>4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200</v>
      </c>
      <c r="AH523" t="s">
        <v>35</v>
      </c>
    </row>
    <row r="524" spans="1:34" x14ac:dyDescent="0.3">
      <c r="A524">
        <v>523</v>
      </c>
      <c r="B524" s="2" t="s">
        <v>530</v>
      </c>
      <c r="C524" s="2" t="s">
        <v>78</v>
      </c>
      <c r="D524" s="2"/>
      <c r="E524">
        <v>23</v>
      </c>
      <c r="F524">
        <v>13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4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217</v>
      </c>
      <c r="AH524" t="s">
        <v>35</v>
      </c>
    </row>
    <row r="525" spans="1:34" x14ac:dyDescent="0.3">
      <c r="A525">
        <v>524</v>
      </c>
      <c r="B525" s="2" t="s">
        <v>572</v>
      </c>
      <c r="C525" s="2" t="s">
        <v>56</v>
      </c>
      <c r="D525" s="2"/>
      <c r="E525">
        <v>24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117</v>
      </c>
      <c r="AH525" t="s">
        <v>35</v>
      </c>
    </row>
    <row r="526" spans="1:34" x14ac:dyDescent="0.3">
      <c r="A526">
        <v>525</v>
      </c>
      <c r="B526" s="2" t="s">
        <v>960</v>
      </c>
      <c r="C526" s="2" t="s">
        <v>56</v>
      </c>
      <c r="D526" s="2" t="s">
        <v>52</v>
      </c>
      <c r="E526">
        <v>30</v>
      </c>
      <c r="F526">
        <v>7</v>
      </c>
      <c r="G526">
        <v>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</v>
      </c>
      <c r="R526">
        <v>2</v>
      </c>
      <c r="S526">
        <v>2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B526">
        <v>2.2000000000000002</v>
      </c>
      <c r="AC526">
        <v>2.2000000000000002</v>
      </c>
      <c r="AD526">
        <v>1.2</v>
      </c>
      <c r="AF526">
        <v>101</v>
      </c>
      <c r="AH526" t="s">
        <v>35</v>
      </c>
    </row>
    <row r="527" spans="1:34" x14ac:dyDescent="0.3">
      <c r="A527">
        <v>526</v>
      </c>
      <c r="B527" s="2" t="s">
        <v>362</v>
      </c>
      <c r="C527" s="2" t="s">
        <v>48</v>
      </c>
      <c r="D527" s="2" t="s">
        <v>38</v>
      </c>
      <c r="E527">
        <v>31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3</v>
      </c>
      <c r="N527">
        <v>-2</v>
      </c>
      <c r="O527">
        <v>-0.67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-0.2</v>
      </c>
      <c r="AC527">
        <v>-0.2</v>
      </c>
      <c r="AD527">
        <v>-0.2</v>
      </c>
      <c r="AF527">
        <v>70</v>
      </c>
      <c r="AH527" t="s">
        <v>35</v>
      </c>
    </row>
    <row r="528" spans="1:34" x14ac:dyDescent="0.3">
      <c r="A528">
        <v>527</v>
      </c>
      <c r="B528" s="2" t="s">
        <v>961</v>
      </c>
      <c r="C528" s="2" t="s">
        <v>61</v>
      </c>
      <c r="D528" s="2" t="s">
        <v>38</v>
      </c>
      <c r="E528">
        <v>28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-1</v>
      </c>
      <c r="O528">
        <v>-1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-0.1</v>
      </c>
      <c r="AC528">
        <v>-0.1</v>
      </c>
      <c r="AD528">
        <v>-0.1</v>
      </c>
      <c r="AF528">
        <v>69</v>
      </c>
      <c r="AH528" t="s">
        <v>35</v>
      </c>
    </row>
    <row r="529" spans="1:34" x14ac:dyDescent="0.3">
      <c r="A529">
        <v>528</v>
      </c>
      <c r="B529" s="2" t="s">
        <v>520</v>
      </c>
      <c r="C529" s="2" t="s">
        <v>56</v>
      </c>
      <c r="D529" s="2"/>
      <c r="E529">
        <v>25</v>
      </c>
      <c r="F529">
        <v>2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F529">
        <v>213</v>
      </c>
      <c r="AH529" t="s">
        <v>35</v>
      </c>
    </row>
    <row r="530" spans="1:34" x14ac:dyDescent="0.3">
      <c r="A530">
        <v>529</v>
      </c>
      <c r="B530" s="2" t="s">
        <v>792</v>
      </c>
      <c r="C530" s="2" t="s">
        <v>80</v>
      </c>
      <c r="D530" s="2" t="s">
        <v>34</v>
      </c>
      <c r="E530">
        <v>22</v>
      </c>
      <c r="F530">
        <v>4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B530">
        <v>0.1</v>
      </c>
      <c r="AC530">
        <v>0.1</v>
      </c>
      <c r="AD530">
        <v>0.1</v>
      </c>
      <c r="AF530">
        <v>149</v>
      </c>
      <c r="AH530" t="s">
        <v>35</v>
      </c>
    </row>
    <row r="531" spans="1:34" x14ac:dyDescent="0.3">
      <c r="A531">
        <v>530</v>
      </c>
      <c r="B531" s="2" t="s">
        <v>552</v>
      </c>
      <c r="C531" s="2" t="s">
        <v>135</v>
      </c>
      <c r="D531" s="2"/>
      <c r="E531">
        <v>22</v>
      </c>
      <c r="F531">
        <v>1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F531">
        <v>211</v>
      </c>
      <c r="AH531" t="s">
        <v>35</v>
      </c>
    </row>
    <row r="532" spans="1:34" x14ac:dyDescent="0.3">
      <c r="A532">
        <v>531</v>
      </c>
      <c r="B532" s="2" t="s">
        <v>962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2841</v>
      </c>
      <c r="C533" s="2" t="s">
        <v>74</v>
      </c>
      <c r="D533" s="2"/>
      <c r="E533">
        <v>24</v>
      </c>
      <c r="F533">
        <v>4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216</v>
      </c>
      <c r="AH533" t="s">
        <v>35</v>
      </c>
    </row>
    <row r="534" spans="1:34" x14ac:dyDescent="0.3">
      <c r="A534">
        <v>533</v>
      </c>
      <c r="B534" s="2" t="s">
        <v>963</v>
      </c>
      <c r="C534" s="2" t="s">
        <v>37</v>
      </c>
      <c r="D534" s="2"/>
      <c r="E534">
        <v>26</v>
      </c>
      <c r="F534">
        <v>2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F534">
        <v>106</v>
      </c>
      <c r="AH534" t="s">
        <v>35</v>
      </c>
    </row>
    <row r="535" spans="1:34" x14ac:dyDescent="0.3">
      <c r="A535">
        <v>534</v>
      </c>
      <c r="B535" s="2" t="s">
        <v>828</v>
      </c>
      <c r="C535" s="2" t="s">
        <v>33</v>
      </c>
      <c r="D535" s="2"/>
      <c r="E535">
        <v>24</v>
      </c>
      <c r="F535">
        <v>1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212</v>
      </c>
      <c r="AH535" t="s">
        <v>35</v>
      </c>
    </row>
    <row r="536" spans="1:34" x14ac:dyDescent="0.3">
      <c r="A536">
        <v>535</v>
      </c>
      <c r="B536" s="2" t="s">
        <v>632</v>
      </c>
      <c r="C536" s="2" t="s">
        <v>111</v>
      </c>
      <c r="D536" s="2"/>
      <c r="E536">
        <v>27</v>
      </c>
      <c r="F536">
        <v>14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214</v>
      </c>
      <c r="AH536" t="s">
        <v>35</v>
      </c>
    </row>
    <row r="537" spans="1:34" x14ac:dyDescent="0.3">
      <c r="A537">
        <v>536</v>
      </c>
      <c r="B537" s="2" t="s">
        <v>830</v>
      </c>
      <c r="C537" s="2" t="s">
        <v>48</v>
      </c>
      <c r="D537" s="2" t="s">
        <v>52</v>
      </c>
      <c r="E537">
        <v>23</v>
      </c>
      <c r="F537">
        <v>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4</v>
      </c>
      <c r="T537">
        <v>4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1.4</v>
      </c>
      <c r="AC537">
        <v>1.4</v>
      </c>
      <c r="AD537">
        <v>0.9</v>
      </c>
      <c r="AF537">
        <v>99</v>
      </c>
      <c r="AH537" t="s">
        <v>35</v>
      </c>
    </row>
    <row r="538" spans="1:34" x14ac:dyDescent="0.3">
      <c r="A538">
        <v>537</v>
      </c>
      <c r="B538" s="2" t="s">
        <v>636</v>
      </c>
      <c r="C538" s="2" t="s">
        <v>48</v>
      </c>
      <c r="D538" s="2"/>
      <c r="E538">
        <v>23</v>
      </c>
      <c r="F538">
        <v>14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207</v>
      </c>
      <c r="AH538" t="s">
        <v>35</v>
      </c>
    </row>
    <row r="539" spans="1:34" x14ac:dyDescent="0.3">
      <c r="A539">
        <v>538</v>
      </c>
      <c r="B539" s="2" t="s">
        <v>637</v>
      </c>
      <c r="C539" s="2" t="s">
        <v>78</v>
      </c>
      <c r="D539" s="2"/>
      <c r="E539">
        <v>33</v>
      </c>
      <c r="F539">
        <v>16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124</v>
      </c>
      <c r="AH539" t="s">
        <v>35</v>
      </c>
    </row>
    <row r="540" spans="1:34" x14ac:dyDescent="0.3">
      <c r="A540">
        <v>539</v>
      </c>
      <c r="B540" s="2" t="s">
        <v>964</v>
      </c>
      <c r="C540" s="2" t="s">
        <v>104</v>
      </c>
      <c r="D540" s="2" t="s">
        <v>49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1</v>
      </c>
      <c r="T540">
        <v>1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1.1000000000000001</v>
      </c>
      <c r="AC540">
        <v>1.1000000000000001</v>
      </c>
      <c r="AD540">
        <v>0.6</v>
      </c>
      <c r="AF540">
        <v>198</v>
      </c>
      <c r="AH540" t="s">
        <v>35</v>
      </c>
    </row>
    <row r="541" spans="1:34" x14ac:dyDescent="0.3">
      <c r="A541">
        <v>540</v>
      </c>
      <c r="B541" s="2" t="s">
        <v>965</v>
      </c>
      <c r="C541" s="2" t="s">
        <v>116</v>
      </c>
      <c r="D541" s="2" t="s">
        <v>34</v>
      </c>
      <c r="E541">
        <v>24</v>
      </c>
      <c r="F541">
        <v>2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-2</v>
      </c>
      <c r="O541">
        <v>-2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-0.2</v>
      </c>
      <c r="AC541">
        <v>-0.2</v>
      </c>
      <c r="AD541">
        <v>-0.2</v>
      </c>
      <c r="AF541">
        <v>158</v>
      </c>
      <c r="AH541" t="s">
        <v>35</v>
      </c>
    </row>
    <row r="542" spans="1:34" x14ac:dyDescent="0.3">
      <c r="A542">
        <v>541</v>
      </c>
      <c r="B542" s="2" t="s">
        <v>218</v>
      </c>
      <c r="C542" s="2" t="s">
        <v>48</v>
      </c>
      <c r="D542" s="2"/>
      <c r="E542">
        <v>27</v>
      </c>
      <c r="F542">
        <v>5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67</v>
      </c>
      <c r="AH542" t="s">
        <v>35</v>
      </c>
    </row>
    <row r="543" spans="1:34" x14ac:dyDescent="0.3">
      <c r="A543">
        <v>542</v>
      </c>
      <c r="B543" s="2" t="s">
        <v>638</v>
      </c>
      <c r="C543" s="2" t="s">
        <v>104</v>
      </c>
      <c r="D543" s="2"/>
      <c r="E543">
        <v>22</v>
      </c>
      <c r="F543">
        <v>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F543">
        <v>219</v>
      </c>
      <c r="AH543" t="s">
        <v>35</v>
      </c>
    </row>
    <row r="544" spans="1:34" x14ac:dyDescent="0.3">
      <c r="A544">
        <v>543</v>
      </c>
      <c r="B544" s="2" t="s">
        <v>835</v>
      </c>
      <c r="C544" s="2" t="s">
        <v>116</v>
      </c>
      <c r="D544" s="2"/>
      <c r="E544">
        <v>26</v>
      </c>
      <c r="F544">
        <v>2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103</v>
      </c>
      <c r="AH544" t="s">
        <v>35</v>
      </c>
    </row>
    <row r="545" spans="1:34" x14ac:dyDescent="0.3">
      <c r="A545">
        <v>544</v>
      </c>
      <c r="B545" s="2" t="s">
        <v>2842</v>
      </c>
      <c r="C545" s="2" t="s">
        <v>70</v>
      </c>
      <c r="D545" s="2"/>
      <c r="E545">
        <v>21</v>
      </c>
      <c r="F545">
        <v>1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271</v>
      </c>
      <c r="C546" s="2" t="s">
        <v>44</v>
      </c>
      <c r="D546" s="2"/>
      <c r="E546">
        <v>23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116</v>
      </c>
      <c r="AH546" t="s">
        <v>35</v>
      </c>
    </row>
    <row r="547" spans="1:34" x14ac:dyDescent="0.3">
      <c r="A547">
        <v>546</v>
      </c>
      <c r="B547" s="2" t="s">
        <v>741</v>
      </c>
      <c r="C547" s="2" t="s">
        <v>111</v>
      </c>
      <c r="D547" s="2"/>
      <c r="E547">
        <v>23</v>
      </c>
      <c r="F547">
        <v>3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810</v>
      </c>
      <c r="C548" s="2" t="s">
        <v>51</v>
      </c>
      <c r="D548" s="2"/>
      <c r="E548">
        <v>22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204</v>
      </c>
      <c r="AH548" t="s">
        <v>35</v>
      </c>
    </row>
    <row r="549" spans="1:34" x14ac:dyDescent="0.3">
      <c r="A549">
        <v>548</v>
      </c>
      <c r="B549" s="2" t="s">
        <v>966</v>
      </c>
      <c r="C549" s="2" t="s">
        <v>42</v>
      </c>
      <c r="D549" s="2" t="s">
        <v>34</v>
      </c>
      <c r="E549">
        <v>25</v>
      </c>
      <c r="F549">
        <v>4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</v>
      </c>
      <c r="R549">
        <v>1</v>
      </c>
      <c r="S549">
        <v>3</v>
      </c>
      <c r="T549">
        <v>3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B549">
        <v>1.3</v>
      </c>
      <c r="AC549">
        <v>1.3</v>
      </c>
      <c r="AD549">
        <v>0.8</v>
      </c>
      <c r="AF549">
        <v>147</v>
      </c>
      <c r="AH549" t="s">
        <v>35</v>
      </c>
    </row>
    <row r="550" spans="1:34" x14ac:dyDescent="0.3">
      <c r="A550">
        <v>549</v>
      </c>
      <c r="B550" s="2" t="s">
        <v>2843</v>
      </c>
      <c r="C550" s="2" t="s">
        <v>104</v>
      </c>
      <c r="D550" s="2"/>
      <c r="E550">
        <v>25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114</v>
      </c>
      <c r="AH550" t="s">
        <v>35</v>
      </c>
    </row>
    <row r="551" spans="1:34" x14ac:dyDescent="0.3">
      <c r="A551">
        <v>550</v>
      </c>
      <c r="B551" s="2" t="s">
        <v>967</v>
      </c>
      <c r="C551" s="2" t="s">
        <v>48</v>
      </c>
      <c r="D551" s="2" t="s">
        <v>34</v>
      </c>
      <c r="E551">
        <v>35</v>
      </c>
      <c r="F551">
        <v>2</v>
      </c>
      <c r="G551">
        <v>1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</v>
      </c>
      <c r="O551">
        <v>2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B551">
        <v>0.2</v>
      </c>
      <c r="AC551">
        <v>0.2</v>
      </c>
      <c r="AD551">
        <v>0.2</v>
      </c>
      <c r="AF551">
        <v>148</v>
      </c>
      <c r="AH551" t="s">
        <v>35</v>
      </c>
    </row>
    <row r="552" spans="1:34" x14ac:dyDescent="0.3">
      <c r="A552">
        <v>551</v>
      </c>
      <c r="B552" s="2" t="s">
        <v>407</v>
      </c>
      <c r="C552" s="2" t="s">
        <v>111</v>
      </c>
      <c r="D552" s="2"/>
      <c r="E552">
        <v>25</v>
      </c>
      <c r="F552">
        <v>5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109</v>
      </c>
      <c r="AH552" t="s">
        <v>35</v>
      </c>
    </row>
    <row r="553" spans="1:34" x14ac:dyDescent="0.3">
      <c r="A553">
        <v>552</v>
      </c>
      <c r="B553" s="2" t="s">
        <v>968</v>
      </c>
      <c r="C553" s="2" t="s">
        <v>48</v>
      </c>
      <c r="D553" s="2"/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155</v>
      </c>
      <c r="AH553" t="s">
        <v>35</v>
      </c>
    </row>
    <row r="554" spans="1:34" x14ac:dyDescent="0.3">
      <c r="A554">
        <v>553</v>
      </c>
      <c r="B554" s="2" t="s">
        <v>812</v>
      </c>
      <c r="C554" s="2" t="s">
        <v>107</v>
      </c>
      <c r="D554" s="2"/>
      <c r="E554">
        <v>25</v>
      </c>
      <c r="F554">
        <v>8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108</v>
      </c>
      <c r="AH554" t="s">
        <v>35</v>
      </c>
    </row>
    <row r="555" spans="1:34" x14ac:dyDescent="0.3">
      <c r="A555">
        <v>554</v>
      </c>
      <c r="B555" s="2" t="s">
        <v>645</v>
      </c>
      <c r="C555" s="2" t="s">
        <v>54</v>
      </c>
      <c r="D555" s="2"/>
      <c r="E555">
        <v>27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119</v>
      </c>
      <c r="AH555" t="s">
        <v>35</v>
      </c>
    </row>
    <row r="556" spans="1:34" x14ac:dyDescent="0.3">
      <c r="A556">
        <v>555</v>
      </c>
      <c r="B556" s="2" t="s">
        <v>837</v>
      </c>
      <c r="C556" s="2" t="s">
        <v>44</v>
      </c>
      <c r="D556" s="2"/>
      <c r="E556">
        <v>22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215</v>
      </c>
      <c r="AH556" t="s">
        <v>35</v>
      </c>
    </row>
    <row r="557" spans="1:34" x14ac:dyDescent="0.3">
      <c r="A557">
        <v>556</v>
      </c>
      <c r="B557" s="2" t="s">
        <v>969</v>
      </c>
      <c r="C557" s="2" t="s">
        <v>84</v>
      </c>
      <c r="D557" s="2"/>
      <c r="E557">
        <v>24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156</v>
      </c>
      <c r="AH557" t="s">
        <v>35</v>
      </c>
    </row>
    <row r="558" spans="1:34" x14ac:dyDescent="0.3">
      <c r="A558">
        <v>557</v>
      </c>
      <c r="B558" s="2" t="s">
        <v>970</v>
      </c>
      <c r="C558" s="2" t="s">
        <v>67</v>
      </c>
      <c r="D558" s="2" t="s">
        <v>52</v>
      </c>
      <c r="E558">
        <v>24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1</v>
      </c>
      <c r="R558">
        <v>1</v>
      </c>
      <c r="S558">
        <v>3</v>
      </c>
      <c r="T558">
        <v>3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B558">
        <v>1.3</v>
      </c>
      <c r="AC558">
        <v>1.3</v>
      </c>
      <c r="AD558">
        <v>0.8</v>
      </c>
      <c r="AF558">
        <v>100</v>
      </c>
      <c r="AH558" t="s">
        <v>35</v>
      </c>
    </row>
    <row r="559" spans="1:34" x14ac:dyDescent="0.3">
      <c r="A559">
        <v>558</v>
      </c>
      <c r="B559" s="2" t="s">
        <v>839</v>
      </c>
      <c r="C559" s="2" t="s">
        <v>72</v>
      </c>
      <c r="D559" s="2"/>
      <c r="E559">
        <v>25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203</v>
      </c>
      <c r="AH559" t="s">
        <v>35</v>
      </c>
    </row>
    <row r="560" spans="1:34" x14ac:dyDescent="0.3">
      <c r="A560">
        <v>559</v>
      </c>
      <c r="B560" s="2" t="s">
        <v>841</v>
      </c>
      <c r="C560" s="2" t="s">
        <v>88</v>
      </c>
      <c r="D560" s="2" t="s">
        <v>49</v>
      </c>
      <c r="E560">
        <v>23</v>
      </c>
      <c r="F560">
        <v>5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1</v>
      </c>
      <c r="S560">
        <v>4</v>
      </c>
      <c r="T560">
        <v>4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B560">
        <v>1.4</v>
      </c>
      <c r="AC560">
        <v>1.4</v>
      </c>
      <c r="AD560">
        <v>0.9</v>
      </c>
      <c r="AF560">
        <v>196</v>
      </c>
      <c r="AH560" t="s">
        <v>35</v>
      </c>
    </row>
    <row r="561" spans="1:34" x14ac:dyDescent="0.3">
      <c r="A561">
        <v>560</v>
      </c>
      <c r="B561" s="2" t="s">
        <v>522</v>
      </c>
      <c r="C561" s="2" t="s">
        <v>135</v>
      </c>
      <c r="D561" s="2"/>
      <c r="E561">
        <v>31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68</v>
      </c>
      <c r="AH561" t="s">
        <v>35</v>
      </c>
    </row>
    <row r="562" spans="1:34" x14ac:dyDescent="0.3">
      <c r="A562">
        <v>561</v>
      </c>
      <c r="B562" s="2" t="s">
        <v>971</v>
      </c>
      <c r="C562" s="2" t="s">
        <v>44</v>
      </c>
      <c r="D562" s="2" t="s">
        <v>34</v>
      </c>
      <c r="E562">
        <v>30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-2</v>
      </c>
      <c r="O562">
        <v>-2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B562">
        <v>-0.2</v>
      </c>
      <c r="AC562">
        <v>-0.2</v>
      </c>
      <c r="AD562">
        <v>-0.2</v>
      </c>
      <c r="AF562">
        <v>159</v>
      </c>
      <c r="AH562" t="s">
        <v>35</v>
      </c>
    </row>
    <row r="563" spans="1:34" x14ac:dyDescent="0.3">
      <c r="A563">
        <v>562</v>
      </c>
      <c r="B563" s="2" t="s">
        <v>647</v>
      </c>
      <c r="C563" s="2" t="s">
        <v>65</v>
      </c>
      <c r="D563" s="2"/>
      <c r="E563">
        <v>22</v>
      </c>
      <c r="F563">
        <v>2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154</v>
      </c>
      <c r="AH563" t="s">
        <v>35</v>
      </c>
    </row>
    <row r="564" spans="1:34" x14ac:dyDescent="0.3">
      <c r="A564">
        <v>563</v>
      </c>
      <c r="B564" s="2" t="s">
        <v>736</v>
      </c>
      <c r="C564" s="2" t="s">
        <v>99</v>
      </c>
      <c r="D564" s="2"/>
      <c r="E564">
        <v>24</v>
      </c>
      <c r="F564">
        <v>3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150</v>
      </c>
      <c r="AH564" t="s">
        <v>35</v>
      </c>
    </row>
    <row r="565" spans="1:34" x14ac:dyDescent="0.3">
      <c r="A565">
        <v>564</v>
      </c>
      <c r="B565" s="2" t="s">
        <v>307</v>
      </c>
      <c r="C565" s="2" t="s">
        <v>61</v>
      </c>
      <c r="D565" s="2"/>
      <c r="E565">
        <v>22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221</v>
      </c>
      <c r="AH565" t="s">
        <v>35</v>
      </c>
    </row>
    <row r="566" spans="1:34" x14ac:dyDescent="0.3">
      <c r="A566">
        <v>565</v>
      </c>
      <c r="B566" s="2" t="s">
        <v>538</v>
      </c>
      <c r="C566" s="2" t="s">
        <v>80</v>
      </c>
      <c r="D566" s="2"/>
      <c r="E566">
        <v>23</v>
      </c>
      <c r="F566">
        <v>2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126</v>
      </c>
      <c r="AH566" t="s">
        <v>35</v>
      </c>
    </row>
    <row r="567" spans="1:34" x14ac:dyDescent="0.3">
      <c r="A567">
        <v>566</v>
      </c>
      <c r="B567" s="2" t="s">
        <v>320</v>
      </c>
      <c r="C567" s="2" t="s">
        <v>135</v>
      </c>
      <c r="D567" s="2"/>
      <c r="E567">
        <v>23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152</v>
      </c>
      <c r="AH567" t="s">
        <v>35</v>
      </c>
    </row>
    <row r="568" spans="1:34" x14ac:dyDescent="0.3">
      <c r="A568">
        <v>567</v>
      </c>
      <c r="B568" s="2" t="s">
        <v>972</v>
      </c>
      <c r="C568" s="2" t="s">
        <v>74</v>
      </c>
      <c r="D568" s="2"/>
      <c r="E568">
        <v>24</v>
      </c>
      <c r="F568">
        <v>1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118</v>
      </c>
      <c r="AH568" t="s">
        <v>35</v>
      </c>
    </row>
    <row r="569" spans="1:34" x14ac:dyDescent="0.3">
      <c r="A569">
        <v>568</v>
      </c>
      <c r="B569" s="2" t="s">
        <v>737</v>
      </c>
      <c r="C569" s="2" t="s">
        <v>65</v>
      </c>
      <c r="D569" s="2"/>
      <c r="E569">
        <v>30</v>
      </c>
      <c r="F569">
        <v>14</v>
      </c>
      <c r="G569">
        <v>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112</v>
      </c>
      <c r="AH569" t="s">
        <v>35</v>
      </c>
    </row>
    <row r="570" spans="1:34" x14ac:dyDescent="0.3">
      <c r="A570">
        <v>569</v>
      </c>
      <c r="B570" s="2" t="s">
        <v>786</v>
      </c>
      <c r="C570" s="2" t="s">
        <v>130</v>
      </c>
      <c r="D570" s="2" t="s">
        <v>49</v>
      </c>
      <c r="E570">
        <v>25</v>
      </c>
      <c r="F570">
        <v>3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1</v>
      </c>
      <c r="S570">
        <v>3</v>
      </c>
      <c r="T570">
        <v>3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B570">
        <v>1.3</v>
      </c>
      <c r="AC570">
        <v>1.3</v>
      </c>
      <c r="AD570">
        <v>0.8</v>
      </c>
      <c r="AF570">
        <v>197</v>
      </c>
      <c r="AH570" t="s">
        <v>35</v>
      </c>
    </row>
    <row r="571" spans="1:34" x14ac:dyDescent="0.3">
      <c r="A571">
        <v>570</v>
      </c>
      <c r="B571" s="2" t="s">
        <v>777</v>
      </c>
      <c r="C571" s="2" t="s">
        <v>48</v>
      </c>
      <c r="D571" s="2"/>
      <c r="E571">
        <v>30</v>
      </c>
      <c r="F571">
        <v>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111</v>
      </c>
      <c r="AH571" t="s">
        <v>35</v>
      </c>
    </row>
    <row r="572" spans="1:34" x14ac:dyDescent="0.3">
      <c r="A572">
        <v>571</v>
      </c>
      <c r="B572" s="2" t="s">
        <v>429</v>
      </c>
      <c r="C572" s="2" t="s">
        <v>67</v>
      </c>
      <c r="D572" s="2"/>
      <c r="E572">
        <v>25</v>
      </c>
      <c r="F572">
        <v>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125</v>
      </c>
      <c r="AH572" t="s">
        <v>35</v>
      </c>
    </row>
    <row r="573" spans="1:34" x14ac:dyDescent="0.3">
      <c r="A573">
        <v>572</v>
      </c>
      <c r="B573" s="2" t="s">
        <v>563</v>
      </c>
      <c r="C573" s="2" t="s">
        <v>84</v>
      </c>
      <c r="D573" s="2"/>
      <c r="E573">
        <v>23</v>
      </c>
      <c r="F573">
        <v>14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123</v>
      </c>
      <c r="AH573" t="s">
        <v>35</v>
      </c>
    </row>
    <row r="574" spans="1:34" x14ac:dyDescent="0.3">
      <c r="A574">
        <v>573</v>
      </c>
      <c r="B574" s="2" t="s">
        <v>2844</v>
      </c>
      <c r="C574" s="2" t="s">
        <v>86</v>
      </c>
      <c r="D574" s="2"/>
      <c r="E574">
        <v>25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210</v>
      </c>
      <c r="AH574" t="s">
        <v>35</v>
      </c>
    </row>
    <row r="575" spans="1:34" x14ac:dyDescent="0.3">
      <c r="A575">
        <v>574</v>
      </c>
      <c r="B575" s="2" t="s">
        <v>664</v>
      </c>
      <c r="C575" s="2" t="s">
        <v>101</v>
      </c>
      <c r="D575" s="2"/>
      <c r="E575">
        <v>32</v>
      </c>
      <c r="F575">
        <v>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206</v>
      </c>
      <c r="AH575" t="s">
        <v>35</v>
      </c>
    </row>
    <row r="576" spans="1:34" x14ac:dyDescent="0.3">
      <c r="A576">
        <v>575</v>
      </c>
      <c r="B576" s="2" t="s">
        <v>666</v>
      </c>
      <c r="C576" s="2" t="s">
        <v>101</v>
      </c>
      <c r="D576" s="2"/>
      <c r="E576">
        <v>29</v>
      </c>
      <c r="F576">
        <v>16</v>
      </c>
      <c r="G576">
        <v>16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105</v>
      </c>
      <c r="AH576" t="s">
        <v>35</v>
      </c>
    </row>
    <row r="577" spans="1:34" x14ac:dyDescent="0.3">
      <c r="A577">
        <v>576</v>
      </c>
      <c r="B577" s="2" t="s">
        <v>597</v>
      </c>
      <c r="C577" s="2" t="s">
        <v>61</v>
      </c>
      <c r="D577" s="2"/>
      <c r="E577">
        <v>23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102</v>
      </c>
      <c r="AH577" t="s">
        <v>35</v>
      </c>
    </row>
    <row r="578" spans="1:34" x14ac:dyDescent="0.3">
      <c r="A578">
        <v>577</v>
      </c>
      <c r="B578" s="2" t="s">
        <v>973</v>
      </c>
      <c r="C578" s="2" t="s">
        <v>67</v>
      </c>
      <c r="D578" s="2"/>
      <c r="E578">
        <v>27</v>
      </c>
      <c r="F578">
        <v>14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151</v>
      </c>
      <c r="AH578" t="s">
        <v>35</v>
      </c>
    </row>
    <row r="579" spans="1:34" x14ac:dyDescent="0.3">
      <c r="A579">
        <v>578</v>
      </c>
      <c r="B579" s="2" t="s">
        <v>816</v>
      </c>
      <c r="C579" s="2" t="s">
        <v>72</v>
      </c>
      <c r="D579" s="2"/>
      <c r="E579">
        <v>25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122</v>
      </c>
      <c r="AH579" t="s">
        <v>35</v>
      </c>
    </row>
    <row r="580" spans="1:34" x14ac:dyDescent="0.3">
      <c r="A580">
        <v>579</v>
      </c>
      <c r="B580" s="2" t="s">
        <v>672</v>
      </c>
      <c r="C580" s="2" t="s">
        <v>104</v>
      </c>
      <c r="D580" s="2"/>
      <c r="E580">
        <v>25</v>
      </c>
      <c r="F580">
        <v>4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107</v>
      </c>
      <c r="AH580" t="s">
        <v>35</v>
      </c>
    </row>
    <row r="581" spans="1:34" x14ac:dyDescent="0.3">
      <c r="A581">
        <v>580</v>
      </c>
      <c r="B581" s="2" t="s">
        <v>2724</v>
      </c>
      <c r="C581" s="2" t="s">
        <v>70</v>
      </c>
      <c r="D581" s="2"/>
      <c r="E581">
        <v>23</v>
      </c>
      <c r="F581">
        <v>2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222</v>
      </c>
      <c r="AH581" t="s">
        <v>35</v>
      </c>
    </row>
    <row r="582" spans="1:34" x14ac:dyDescent="0.3">
      <c r="A582">
        <v>581</v>
      </c>
      <c r="B582" s="2" t="s">
        <v>974</v>
      </c>
      <c r="C582" s="2" t="s">
        <v>56</v>
      </c>
      <c r="D582" s="2" t="s">
        <v>38</v>
      </c>
      <c r="E582">
        <v>34</v>
      </c>
      <c r="F582">
        <v>8</v>
      </c>
      <c r="G582">
        <v>0</v>
      </c>
      <c r="H582">
        <v>6</v>
      </c>
      <c r="I582">
        <v>8</v>
      </c>
      <c r="J582">
        <v>36</v>
      </c>
      <c r="K582">
        <v>0</v>
      </c>
      <c r="L582">
        <v>1</v>
      </c>
      <c r="M582">
        <v>5</v>
      </c>
      <c r="N582">
        <v>-5</v>
      </c>
      <c r="O582">
        <v>-1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-1</v>
      </c>
      <c r="AB582">
        <v>-1.1000000000000001</v>
      </c>
      <c r="AC582">
        <v>-0.1</v>
      </c>
      <c r="AD582">
        <v>-0.1</v>
      </c>
      <c r="AF582">
        <v>73</v>
      </c>
      <c r="AH582" t="s">
        <v>35</v>
      </c>
    </row>
    <row r="583" spans="1:34" x14ac:dyDescent="0.3">
      <c r="A583">
        <v>582</v>
      </c>
      <c r="B583" s="2" t="s">
        <v>808</v>
      </c>
      <c r="C583" s="2" t="s">
        <v>88</v>
      </c>
      <c r="D583" s="2" t="s">
        <v>38</v>
      </c>
      <c r="E583">
        <v>32</v>
      </c>
      <c r="F583">
        <v>2</v>
      </c>
      <c r="G583">
        <v>0</v>
      </c>
      <c r="H583">
        <v>0</v>
      </c>
      <c r="I583">
        <v>2</v>
      </c>
      <c r="J583">
        <v>0</v>
      </c>
      <c r="K583">
        <v>0</v>
      </c>
      <c r="L583">
        <v>0</v>
      </c>
      <c r="M583">
        <v>5</v>
      </c>
      <c r="N583">
        <v>-5</v>
      </c>
      <c r="O583">
        <v>-1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-1</v>
      </c>
      <c r="AB583">
        <v>-0.5</v>
      </c>
      <c r="AC583">
        <v>-0.5</v>
      </c>
      <c r="AD583">
        <v>-0.5</v>
      </c>
      <c r="AF583">
        <v>71</v>
      </c>
      <c r="AH583" t="s">
        <v>35</v>
      </c>
    </row>
    <row r="584" spans="1:34" x14ac:dyDescent="0.3">
      <c r="A584">
        <v>583</v>
      </c>
      <c r="B584" s="2" t="s">
        <v>332</v>
      </c>
      <c r="C584" s="2" t="s">
        <v>114</v>
      </c>
      <c r="D584" s="2" t="s">
        <v>49</v>
      </c>
      <c r="E584">
        <v>22</v>
      </c>
      <c r="F584">
        <v>11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</v>
      </c>
      <c r="O584">
        <v>4</v>
      </c>
      <c r="P584">
        <v>0</v>
      </c>
      <c r="Q584">
        <v>13</v>
      </c>
      <c r="R584">
        <v>4</v>
      </c>
      <c r="S584">
        <v>29</v>
      </c>
      <c r="T584">
        <v>7.25</v>
      </c>
      <c r="U584">
        <v>0</v>
      </c>
      <c r="V584">
        <v>6</v>
      </c>
      <c r="W584">
        <v>2</v>
      </c>
      <c r="X584">
        <v>0</v>
      </c>
      <c r="Y584">
        <v>0</v>
      </c>
      <c r="Z584">
        <v>0</v>
      </c>
      <c r="AA584">
        <v>-1</v>
      </c>
      <c r="AB584">
        <v>3.3</v>
      </c>
      <c r="AC584">
        <v>5.3</v>
      </c>
      <c r="AD584">
        <v>1.3</v>
      </c>
      <c r="AF584">
        <v>223</v>
      </c>
      <c r="AH584" t="s">
        <v>35</v>
      </c>
    </row>
    <row r="585" spans="1:34" x14ac:dyDescent="0.3">
      <c r="A585">
        <v>584</v>
      </c>
      <c r="B585" s="2" t="s">
        <v>399</v>
      </c>
      <c r="C585" s="2" t="s">
        <v>111</v>
      </c>
      <c r="D585" s="2" t="s">
        <v>49</v>
      </c>
      <c r="E585">
        <v>23</v>
      </c>
      <c r="F585">
        <v>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-1</v>
      </c>
      <c r="O585">
        <v>-1</v>
      </c>
      <c r="P585">
        <v>0</v>
      </c>
      <c r="Q585">
        <v>1</v>
      </c>
      <c r="R585">
        <v>1</v>
      </c>
      <c r="S585">
        <v>12</v>
      </c>
      <c r="T585">
        <v>12</v>
      </c>
      <c r="U585">
        <v>0</v>
      </c>
      <c r="V585">
        <v>5</v>
      </c>
      <c r="W585">
        <v>1</v>
      </c>
      <c r="X585">
        <v>0</v>
      </c>
      <c r="Y585">
        <v>0</v>
      </c>
      <c r="Z585">
        <v>0</v>
      </c>
      <c r="AA585">
        <v>-1</v>
      </c>
      <c r="AB585">
        <v>0.1</v>
      </c>
      <c r="AC585">
        <v>1.1000000000000001</v>
      </c>
      <c r="AD585">
        <v>-0.4</v>
      </c>
      <c r="AF585">
        <v>225</v>
      </c>
      <c r="AH585" t="s">
        <v>35</v>
      </c>
    </row>
    <row r="586" spans="1:34" x14ac:dyDescent="0.3">
      <c r="A586">
        <v>585</v>
      </c>
      <c r="B586" s="2" t="s">
        <v>248</v>
      </c>
      <c r="C586" s="2" t="s">
        <v>78</v>
      </c>
      <c r="D586" s="2" t="s">
        <v>49</v>
      </c>
      <c r="E586">
        <v>22</v>
      </c>
      <c r="F586">
        <v>3</v>
      </c>
      <c r="G586">
        <v>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12</v>
      </c>
      <c r="O586">
        <v>12</v>
      </c>
      <c r="P586">
        <v>0</v>
      </c>
      <c r="Q586">
        <v>2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1</v>
      </c>
      <c r="X586">
        <v>0</v>
      </c>
      <c r="Y586">
        <v>0</v>
      </c>
      <c r="Z586">
        <v>0</v>
      </c>
      <c r="AA586">
        <v>-1</v>
      </c>
      <c r="AB586">
        <v>-0.8</v>
      </c>
      <c r="AC586">
        <v>0.2</v>
      </c>
      <c r="AD586">
        <v>-0.8</v>
      </c>
      <c r="AF586">
        <v>224</v>
      </c>
      <c r="AH586" t="s">
        <v>35</v>
      </c>
    </row>
    <row r="587" spans="1:34" x14ac:dyDescent="0.3">
      <c r="A587">
        <v>586</v>
      </c>
      <c r="B587" s="2" t="s">
        <v>975</v>
      </c>
      <c r="C587" s="2" t="s">
        <v>72</v>
      </c>
      <c r="D587" s="2" t="s">
        <v>38</v>
      </c>
      <c r="E587">
        <v>24</v>
      </c>
      <c r="F587">
        <v>3</v>
      </c>
      <c r="G587">
        <v>0</v>
      </c>
      <c r="H587">
        <v>3</v>
      </c>
      <c r="I587">
        <v>5</v>
      </c>
      <c r="J587">
        <v>24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-1</v>
      </c>
      <c r="AB587">
        <v>-1</v>
      </c>
      <c r="AF587">
        <v>72</v>
      </c>
      <c r="AH587" t="s">
        <v>35</v>
      </c>
    </row>
    <row r="588" spans="1:34" x14ac:dyDescent="0.3">
      <c r="A588">
        <v>587</v>
      </c>
      <c r="B588" s="2" t="s">
        <v>976</v>
      </c>
      <c r="C588" s="2" t="s">
        <v>51</v>
      </c>
      <c r="D588" s="2" t="s">
        <v>38</v>
      </c>
      <c r="E588">
        <v>26</v>
      </c>
      <c r="F588">
        <v>1</v>
      </c>
      <c r="G588">
        <v>0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1</v>
      </c>
      <c r="W588">
        <v>1</v>
      </c>
      <c r="X588">
        <v>0</v>
      </c>
      <c r="Y588">
        <v>0</v>
      </c>
      <c r="Z588">
        <v>0</v>
      </c>
      <c r="AA588">
        <v>-2</v>
      </c>
      <c r="AB588">
        <v>-2</v>
      </c>
      <c r="AC588">
        <v>-1</v>
      </c>
      <c r="AD588">
        <v>-2</v>
      </c>
      <c r="AF588">
        <v>74</v>
      </c>
      <c r="AH588" t="s">
        <v>35</v>
      </c>
    </row>
    <row r="589" spans="1:34" x14ac:dyDescent="0.3">
      <c r="A589">
        <v>588</v>
      </c>
      <c r="B589" s="2" t="s">
        <v>205</v>
      </c>
      <c r="C589" s="2" t="s">
        <v>46</v>
      </c>
      <c r="D589" s="2" t="s">
        <v>38</v>
      </c>
      <c r="E589">
        <v>25</v>
      </c>
      <c r="F589">
        <v>1</v>
      </c>
      <c r="G589">
        <v>0</v>
      </c>
      <c r="H589">
        <v>0</v>
      </c>
      <c r="I589">
        <v>2</v>
      </c>
      <c r="J589">
        <v>0</v>
      </c>
      <c r="K589">
        <v>0</v>
      </c>
      <c r="L589">
        <v>1</v>
      </c>
      <c r="M589">
        <v>3</v>
      </c>
      <c r="N589">
        <v>-3</v>
      </c>
      <c r="O589">
        <v>-1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-2</v>
      </c>
      <c r="AB589">
        <v>-2.2999999999999998</v>
      </c>
      <c r="AC589">
        <v>-1.3</v>
      </c>
      <c r="AD589">
        <v>-1.3</v>
      </c>
      <c r="AF589">
        <v>75</v>
      </c>
      <c r="AH589" t="s">
        <v>35</v>
      </c>
    </row>
    <row r="590" spans="1:34" x14ac:dyDescent="0.3">
      <c r="A590">
        <v>589</v>
      </c>
      <c r="B590" s="2" t="s">
        <v>977</v>
      </c>
      <c r="C590" s="2" t="s">
        <v>42</v>
      </c>
      <c r="D590" s="2" t="s">
        <v>34</v>
      </c>
      <c r="E590">
        <v>23</v>
      </c>
      <c r="F590">
        <v>8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4</v>
      </c>
      <c r="N590">
        <v>1</v>
      </c>
      <c r="O590">
        <v>0.25</v>
      </c>
      <c r="P590">
        <v>0</v>
      </c>
      <c r="Q590">
        <v>3</v>
      </c>
      <c r="R590">
        <v>3</v>
      </c>
      <c r="S590">
        <v>0</v>
      </c>
      <c r="T590">
        <v>0</v>
      </c>
      <c r="U590">
        <v>0</v>
      </c>
      <c r="V590">
        <v>2</v>
      </c>
      <c r="W590">
        <v>1</v>
      </c>
      <c r="X590">
        <v>0</v>
      </c>
      <c r="Y590">
        <v>0</v>
      </c>
      <c r="Z590">
        <v>0</v>
      </c>
      <c r="AA590">
        <v>-2</v>
      </c>
      <c r="AB590">
        <v>1.1000000000000001</v>
      </c>
      <c r="AC590">
        <v>2.1</v>
      </c>
      <c r="AD590">
        <v>-0.4</v>
      </c>
      <c r="AF590">
        <v>160</v>
      </c>
      <c r="AH590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09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2600</v>
      </c>
      <c r="G1" t="s">
        <v>2601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92</v>
      </c>
      <c r="C16" s="2" t="s">
        <v>63</v>
      </c>
      <c r="D16" s="2" t="s">
        <v>49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138</v>
      </c>
      <c r="R16">
        <v>86</v>
      </c>
      <c r="S16">
        <v>1524</v>
      </c>
      <c r="T16">
        <v>17.72</v>
      </c>
      <c r="U16">
        <v>8</v>
      </c>
      <c r="V16">
        <v>2</v>
      </c>
      <c r="W16">
        <v>1</v>
      </c>
      <c r="X16">
        <v>9</v>
      </c>
      <c r="Y16">
        <v>0</v>
      </c>
      <c r="Z16">
        <v>0</v>
      </c>
      <c r="AA16">
        <v>204</v>
      </c>
      <c r="AB16">
        <v>290.39999999999998</v>
      </c>
      <c r="AC16">
        <v>294.39999999999998</v>
      </c>
      <c r="AD16">
        <v>247.4</v>
      </c>
      <c r="AE16">
        <v>88</v>
      </c>
      <c r="AF16">
        <v>6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10</v>
      </c>
      <c r="O17">
        <v>10</v>
      </c>
      <c r="P17">
        <v>0</v>
      </c>
      <c r="Q17">
        <v>136</v>
      </c>
      <c r="R17">
        <v>88</v>
      </c>
      <c r="S17">
        <v>1377</v>
      </c>
      <c r="T17">
        <v>15.65</v>
      </c>
      <c r="U17">
        <v>5</v>
      </c>
      <c r="V17">
        <v>0</v>
      </c>
      <c r="W17">
        <v>0</v>
      </c>
      <c r="X17">
        <v>5</v>
      </c>
      <c r="Y17">
        <v>1</v>
      </c>
      <c r="Z17">
        <v>0</v>
      </c>
      <c r="AA17">
        <v>171</v>
      </c>
      <c r="AB17">
        <v>258.7</v>
      </c>
      <c r="AC17">
        <v>261.7</v>
      </c>
      <c r="AD17">
        <v>214.7</v>
      </c>
      <c r="AE17">
        <v>88</v>
      </c>
      <c r="AF17">
        <v>2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688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147</v>
      </c>
      <c r="C43" s="2" t="s">
        <v>80</v>
      </c>
      <c r="D43" s="2" t="s">
        <v>38</v>
      </c>
      <c r="E43">
        <v>24</v>
      </c>
      <c r="F43">
        <v>16</v>
      </c>
      <c r="G43">
        <v>16</v>
      </c>
      <c r="H43">
        <v>364</v>
      </c>
      <c r="I43">
        <v>561</v>
      </c>
      <c r="J43">
        <v>4688</v>
      </c>
      <c r="K43">
        <v>32</v>
      </c>
      <c r="L43">
        <v>12</v>
      </c>
      <c r="M43">
        <v>43</v>
      </c>
      <c r="N43">
        <v>108</v>
      </c>
      <c r="O43">
        <v>2.5099999999999998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12</v>
      </c>
      <c r="W43">
        <v>5</v>
      </c>
      <c r="X43">
        <v>3</v>
      </c>
      <c r="Y43">
        <v>0</v>
      </c>
      <c r="Z43">
        <v>3</v>
      </c>
      <c r="AA43">
        <v>316</v>
      </c>
      <c r="AB43">
        <v>316.3</v>
      </c>
      <c r="AC43">
        <v>339.3</v>
      </c>
      <c r="AD43">
        <v>328.3</v>
      </c>
      <c r="AE43">
        <v>34</v>
      </c>
      <c r="AF43">
        <v>6</v>
      </c>
      <c r="AG43">
        <v>42</v>
      </c>
      <c r="AH43" t="s">
        <v>35</v>
      </c>
    </row>
    <row r="44" spans="1:34" x14ac:dyDescent="0.3">
      <c r="A44">
        <v>43</v>
      </c>
      <c r="B44" s="2" t="s">
        <v>167</v>
      </c>
      <c r="C44" s="2" t="s">
        <v>135</v>
      </c>
      <c r="D44" s="2" t="s">
        <v>34</v>
      </c>
      <c r="E44">
        <v>33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251</v>
      </c>
      <c r="N44">
        <v>1042</v>
      </c>
      <c r="O44">
        <v>4.1500000000000004</v>
      </c>
      <c r="P44">
        <v>7</v>
      </c>
      <c r="Q44">
        <v>26</v>
      </c>
      <c r="R44">
        <v>20</v>
      </c>
      <c r="S44">
        <v>208</v>
      </c>
      <c r="T44">
        <v>10.4</v>
      </c>
      <c r="U44">
        <v>1</v>
      </c>
      <c r="V44">
        <v>3</v>
      </c>
      <c r="W44">
        <v>2</v>
      </c>
      <c r="X44">
        <v>8</v>
      </c>
      <c r="Y44">
        <v>0</v>
      </c>
      <c r="Z44">
        <v>0</v>
      </c>
      <c r="AA44">
        <v>169</v>
      </c>
      <c r="AB44">
        <v>189</v>
      </c>
      <c r="AC44">
        <v>197</v>
      </c>
      <c r="AD44">
        <v>179</v>
      </c>
      <c r="AE44">
        <v>34</v>
      </c>
      <c r="AF44">
        <v>16</v>
      </c>
      <c r="AG44">
        <v>43</v>
      </c>
      <c r="AH44" t="s">
        <v>35</v>
      </c>
    </row>
    <row r="45" spans="1:34" x14ac:dyDescent="0.3">
      <c r="A45">
        <v>44</v>
      </c>
      <c r="B45" s="2" t="s">
        <v>122</v>
      </c>
      <c r="C45" s="2" t="s">
        <v>42</v>
      </c>
      <c r="D45" s="2" t="s">
        <v>38</v>
      </c>
      <c r="E45">
        <v>35</v>
      </c>
      <c r="F45">
        <v>16</v>
      </c>
      <c r="G45">
        <v>16</v>
      </c>
      <c r="H45">
        <v>372</v>
      </c>
      <c r="I45">
        <v>597</v>
      </c>
      <c r="J45">
        <v>4442</v>
      </c>
      <c r="K45">
        <v>25</v>
      </c>
      <c r="L45">
        <v>2</v>
      </c>
      <c r="M45">
        <v>43</v>
      </c>
      <c r="N45">
        <v>269</v>
      </c>
      <c r="O45">
        <v>6.26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6</v>
      </c>
      <c r="W45">
        <v>3</v>
      </c>
      <c r="X45">
        <v>2</v>
      </c>
      <c r="Y45">
        <v>1</v>
      </c>
      <c r="Z45">
        <v>2</v>
      </c>
      <c r="AA45">
        <v>313</v>
      </c>
      <c r="AB45">
        <v>312.60000000000002</v>
      </c>
      <c r="AC45">
        <v>323.60000000000002</v>
      </c>
      <c r="AD45">
        <v>314.60000000000002</v>
      </c>
      <c r="AE45">
        <v>30</v>
      </c>
      <c r="AF45">
        <v>7</v>
      </c>
      <c r="AG45">
        <v>44</v>
      </c>
      <c r="AH45" t="s">
        <v>35</v>
      </c>
    </row>
    <row r="46" spans="1:34" x14ac:dyDescent="0.3">
      <c r="A46">
        <v>45</v>
      </c>
      <c r="B46" s="2" t="s">
        <v>136</v>
      </c>
      <c r="C46" s="2" t="s">
        <v>78</v>
      </c>
      <c r="D46" s="2" t="s">
        <v>49</v>
      </c>
      <c r="E46">
        <v>24</v>
      </c>
      <c r="F46">
        <v>14</v>
      </c>
      <c r="G46">
        <v>14</v>
      </c>
      <c r="H46">
        <v>0</v>
      </c>
      <c r="I46">
        <v>1</v>
      </c>
      <c r="J46">
        <v>0</v>
      </c>
      <c r="K46">
        <v>0</v>
      </c>
      <c r="L46">
        <v>0</v>
      </c>
      <c r="M46">
        <v>2</v>
      </c>
      <c r="N46">
        <v>3</v>
      </c>
      <c r="O46">
        <v>1.5</v>
      </c>
      <c r="P46">
        <v>0</v>
      </c>
      <c r="Q46">
        <v>108</v>
      </c>
      <c r="R46">
        <v>76</v>
      </c>
      <c r="S46">
        <v>1028</v>
      </c>
      <c r="T46">
        <v>13.53</v>
      </c>
      <c r="U46">
        <v>7</v>
      </c>
      <c r="V46">
        <v>0</v>
      </c>
      <c r="W46">
        <v>0</v>
      </c>
      <c r="X46">
        <v>7</v>
      </c>
      <c r="Y46">
        <v>0</v>
      </c>
      <c r="Z46">
        <v>0</v>
      </c>
      <c r="AA46">
        <v>145</v>
      </c>
      <c r="AB46">
        <v>221.1</v>
      </c>
      <c r="AC46">
        <v>224.1</v>
      </c>
      <c r="AD46">
        <v>183.1</v>
      </c>
      <c r="AE46">
        <v>29</v>
      </c>
      <c r="AF46">
        <v>17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689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690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418</v>
      </c>
      <c r="C76" s="2" t="s">
        <v>33</v>
      </c>
      <c r="D76" s="2" t="s">
        <v>38</v>
      </c>
      <c r="E76">
        <v>29</v>
      </c>
      <c r="F76">
        <v>14</v>
      </c>
      <c r="G76">
        <v>14</v>
      </c>
      <c r="H76">
        <v>320</v>
      </c>
      <c r="I76">
        <v>471</v>
      </c>
      <c r="J76">
        <v>3395</v>
      </c>
      <c r="K76">
        <v>24</v>
      </c>
      <c r="L76">
        <v>13</v>
      </c>
      <c r="M76">
        <v>101</v>
      </c>
      <c r="N76">
        <v>488</v>
      </c>
      <c r="O76">
        <v>4.83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6</v>
      </c>
      <c r="W76">
        <v>0</v>
      </c>
      <c r="X76">
        <v>4</v>
      </c>
      <c r="Y76">
        <v>0</v>
      </c>
      <c r="Z76">
        <v>2</v>
      </c>
      <c r="AA76">
        <v>283</v>
      </c>
      <c r="AB76">
        <v>282.60000000000002</v>
      </c>
      <c r="AC76">
        <v>301.60000000000002</v>
      </c>
      <c r="AD76">
        <v>295.60000000000002</v>
      </c>
      <c r="AF76">
        <v>12</v>
      </c>
      <c r="AG76">
        <v>75</v>
      </c>
      <c r="AH76" t="s">
        <v>35</v>
      </c>
    </row>
    <row r="77" spans="1:34" x14ac:dyDescent="0.3">
      <c r="A77">
        <v>76</v>
      </c>
      <c r="B77" s="2" t="s">
        <v>300</v>
      </c>
      <c r="C77" s="2" t="s">
        <v>180</v>
      </c>
      <c r="D77" s="2" t="s">
        <v>52</v>
      </c>
      <c r="E77">
        <v>28</v>
      </c>
      <c r="F77">
        <v>15</v>
      </c>
      <c r="G77">
        <v>14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72</v>
      </c>
      <c r="R77">
        <v>50</v>
      </c>
      <c r="S77">
        <v>610</v>
      </c>
      <c r="T77">
        <v>12.2</v>
      </c>
      <c r="U77">
        <v>4</v>
      </c>
      <c r="V77">
        <v>2</v>
      </c>
      <c r="W77">
        <v>1</v>
      </c>
      <c r="X77">
        <v>4</v>
      </c>
      <c r="Y77">
        <v>0</v>
      </c>
      <c r="Z77">
        <v>0</v>
      </c>
      <c r="AA77">
        <v>83</v>
      </c>
      <c r="AB77">
        <v>133</v>
      </c>
      <c r="AC77">
        <v>137</v>
      </c>
      <c r="AD77">
        <v>108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216</v>
      </c>
      <c r="C78" s="2" t="s">
        <v>65</v>
      </c>
      <c r="D78" s="2" t="s">
        <v>34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153</v>
      </c>
      <c r="N78">
        <v>814</v>
      </c>
      <c r="O78">
        <v>5.32</v>
      </c>
      <c r="P78">
        <v>3</v>
      </c>
      <c r="Q78">
        <v>31</v>
      </c>
      <c r="R78">
        <v>27</v>
      </c>
      <c r="S78">
        <v>261</v>
      </c>
      <c r="T78">
        <v>9.67</v>
      </c>
      <c r="U78">
        <v>2</v>
      </c>
      <c r="V78">
        <v>1</v>
      </c>
      <c r="W78">
        <v>1</v>
      </c>
      <c r="X78">
        <v>5</v>
      </c>
      <c r="Y78">
        <v>0</v>
      </c>
      <c r="Z78">
        <v>0</v>
      </c>
      <c r="AA78">
        <v>136</v>
      </c>
      <c r="AB78">
        <v>162.5</v>
      </c>
      <c r="AC78">
        <v>169.5</v>
      </c>
      <c r="AD78">
        <v>149</v>
      </c>
      <c r="AF78">
        <v>24</v>
      </c>
      <c r="AG78">
        <v>77</v>
      </c>
      <c r="AH78" t="s">
        <v>35</v>
      </c>
    </row>
    <row r="79" spans="1:34" x14ac:dyDescent="0.3">
      <c r="A79">
        <v>78</v>
      </c>
      <c r="B79" s="2" t="s">
        <v>250</v>
      </c>
      <c r="C79" s="2" t="s">
        <v>84</v>
      </c>
      <c r="D79" s="2" t="s">
        <v>49</v>
      </c>
      <c r="E79">
        <v>29</v>
      </c>
      <c r="F79">
        <v>16</v>
      </c>
      <c r="G79">
        <v>16</v>
      </c>
      <c r="H79">
        <v>1</v>
      </c>
      <c r="I79">
        <v>2</v>
      </c>
      <c r="J79">
        <v>5</v>
      </c>
      <c r="K79">
        <v>1</v>
      </c>
      <c r="L79">
        <v>0</v>
      </c>
      <c r="M79">
        <v>7</v>
      </c>
      <c r="N79">
        <v>44</v>
      </c>
      <c r="O79">
        <v>6.29</v>
      </c>
      <c r="P79">
        <v>0</v>
      </c>
      <c r="Q79">
        <v>94</v>
      </c>
      <c r="R79">
        <v>66</v>
      </c>
      <c r="S79">
        <v>838</v>
      </c>
      <c r="T79">
        <v>12.7</v>
      </c>
      <c r="U79">
        <v>4</v>
      </c>
      <c r="V79">
        <v>2</v>
      </c>
      <c r="W79">
        <v>1</v>
      </c>
      <c r="X79">
        <v>4</v>
      </c>
      <c r="Y79">
        <v>1</v>
      </c>
      <c r="Z79">
        <v>0</v>
      </c>
      <c r="AA79">
        <v>116</v>
      </c>
      <c r="AB79">
        <v>182.4</v>
      </c>
      <c r="AC79">
        <v>186.4</v>
      </c>
      <c r="AD79">
        <v>149.4</v>
      </c>
      <c r="AF79">
        <v>30</v>
      </c>
      <c r="AG79">
        <v>78</v>
      </c>
      <c r="AH79" t="s">
        <v>35</v>
      </c>
    </row>
    <row r="80" spans="1:34" x14ac:dyDescent="0.3">
      <c r="A80">
        <v>79</v>
      </c>
      <c r="B80" s="2" t="s">
        <v>150</v>
      </c>
      <c r="C80" s="2" t="s">
        <v>46</v>
      </c>
      <c r="D80" s="2" t="s">
        <v>38</v>
      </c>
      <c r="E80">
        <v>30</v>
      </c>
      <c r="F80">
        <v>16</v>
      </c>
      <c r="G80">
        <v>16</v>
      </c>
      <c r="H80">
        <v>425</v>
      </c>
      <c r="I80">
        <v>606</v>
      </c>
      <c r="J80">
        <v>4298</v>
      </c>
      <c r="K80">
        <v>30</v>
      </c>
      <c r="L80">
        <v>10</v>
      </c>
      <c r="M80">
        <v>44</v>
      </c>
      <c r="N80">
        <v>123</v>
      </c>
      <c r="O80">
        <v>2.8</v>
      </c>
      <c r="P80">
        <v>1</v>
      </c>
      <c r="Q80">
        <v>1</v>
      </c>
      <c r="R80">
        <v>1</v>
      </c>
      <c r="S80">
        <v>-1</v>
      </c>
      <c r="T80">
        <v>-1</v>
      </c>
      <c r="U80">
        <v>0</v>
      </c>
      <c r="V80">
        <v>9</v>
      </c>
      <c r="W80">
        <v>7</v>
      </c>
      <c r="X80">
        <v>1</v>
      </c>
      <c r="Y80">
        <v>0</v>
      </c>
      <c r="Z80">
        <v>3</v>
      </c>
      <c r="AA80">
        <v>282</v>
      </c>
      <c r="AB80">
        <v>283.10000000000002</v>
      </c>
      <c r="AC80">
        <v>306.10000000000002</v>
      </c>
      <c r="AD80">
        <v>292.60000000000002</v>
      </c>
      <c r="AF80">
        <v>13</v>
      </c>
      <c r="AH80" t="s">
        <v>35</v>
      </c>
    </row>
    <row r="81" spans="1:34" x14ac:dyDescent="0.3">
      <c r="A81">
        <v>80</v>
      </c>
      <c r="B81" s="2" t="s">
        <v>144</v>
      </c>
      <c r="C81" s="2" t="s">
        <v>101</v>
      </c>
      <c r="D81" s="2" t="s">
        <v>38</v>
      </c>
      <c r="E81">
        <v>41</v>
      </c>
      <c r="F81">
        <v>16</v>
      </c>
      <c r="G81">
        <v>16</v>
      </c>
      <c r="H81">
        <v>375</v>
      </c>
      <c r="I81">
        <v>570</v>
      </c>
      <c r="J81">
        <v>4355</v>
      </c>
      <c r="K81">
        <v>29</v>
      </c>
      <c r="L81">
        <v>11</v>
      </c>
      <c r="M81">
        <v>23</v>
      </c>
      <c r="N81">
        <v>35</v>
      </c>
      <c r="O81">
        <v>1.52</v>
      </c>
      <c r="P81">
        <v>2</v>
      </c>
      <c r="Q81">
        <v>1</v>
      </c>
      <c r="R81">
        <v>1</v>
      </c>
      <c r="S81">
        <v>6</v>
      </c>
      <c r="T81">
        <v>6</v>
      </c>
      <c r="U81">
        <v>0</v>
      </c>
      <c r="V81">
        <v>4</v>
      </c>
      <c r="W81">
        <v>2</v>
      </c>
      <c r="X81">
        <v>2</v>
      </c>
      <c r="Y81">
        <v>0</v>
      </c>
      <c r="Z81">
        <v>0</v>
      </c>
      <c r="AA81">
        <v>280</v>
      </c>
      <c r="AB81">
        <v>281.3</v>
      </c>
      <c r="AC81">
        <v>297.3</v>
      </c>
      <c r="AD81">
        <v>291.8</v>
      </c>
      <c r="AF81">
        <v>14</v>
      </c>
      <c r="AH81" t="s">
        <v>35</v>
      </c>
    </row>
    <row r="82" spans="1:34" x14ac:dyDescent="0.3">
      <c r="A82">
        <v>81</v>
      </c>
      <c r="B82" s="2" t="s">
        <v>160</v>
      </c>
      <c r="C82" s="2" t="s">
        <v>99</v>
      </c>
      <c r="D82" s="2" t="s">
        <v>38</v>
      </c>
      <c r="E82">
        <v>24</v>
      </c>
      <c r="F82">
        <v>14</v>
      </c>
      <c r="G82">
        <v>14</v>
      </c>
      <c r="H82">
        <v>289</v>
      </c>
      <c r="I82">
        <v>434</v>
      </c>
      <c r="J82">
        <v>3223</v>
      </c>
      <c r="K82">
        <v>24</v>
      </c>
      <c r="L82">
        <v>12</v>
      </c>
      <c r="M82">
        <v>68</v>
      </c>
      <c r="N82">
        <v>421</v>
      </c>
      <c r="O82">
        <v>6.19</v>
      </c>
      <c r="P82">
        <v>3</v>
      </c>
      <c r="Q82">
        <v>0</v>
      </c>
      <c r="R82">
        <v>0</v>
      </c>
      <c r="S82">
        <v>0</v>
      </c>
      <c r="T82">
        <v>0</v>
      </c>
      <c r="U82">
        <v>0</v>
      </c>
      <c r="V82">
        <v>6</v>
      </c>
      <c r="W82">
        <v>3</v>
      </c>
      <c r="X82">
        <v>3</v>
      </c>
      <c r="Y82">
        <v>0</v>
      </c>
      <c r="Z82">
        <v>4</v>
      </c>
      <c r="AA82">
        <v>263</v>
      </c>
      <c r="AB82">
        <v>263</v>
      </c>
      <c r="AC82">
        <v>284</v>
      </c>
      <c r="AD82">
        <v>275</v>
      </c>
      <c r="AF82">
        <v>15</v>
      </c>
      <c r="AH82" t="s">
        <v>35</v>
      </c>
    </row>
    <row r="83" spans="1:34" x14ac:dyDescent="0.3">
      <c r="A83">
        <v>82</v>
      </c>
      <c r="B83" s="2" t="s">
        <v>275</v>
      </c>
      <c r="C83" s="2" t="s">
        <v>74</v>
      </c>
      <c r="D83" s="2" t="s">
        <v>38</v>
      </c>
      <c r="E83">
        <v>37</v>
      </c>
      <c r="F83">
        <v>16</v>
      </c>
      <c r="G83">
        <v>16</v>
      </c>
      <c r="H83">
        <v>380</v>
      </c>
      <c r="I83">
        <v>576</v>
      </c>
      <c r="J83">
        <v>4299</v>
      </c>
      <c r="K83">
        <v>21</v>
      </c>
      <c r="L83">
        <v>11</v>
      </c>
      <c r="M83">
        <v>15</v>
      </c>
      <c r="N83">
        <v>20</v>
      </c>
      <c r="O83">
        <v>1.33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7</v>
      </c>
      <c r="W83">
        <v>4</v>
      </c>
      <c r="X83">
        <v>1</v>
      </c>
      <c r="Y83">
        <v>0</v>
      </c>
      <c r="Z83">
        <v>3</v>
      </c>
      <c r="AA83">
        <v>240</v>
      </c>
      <c r="AB83">
        <v>240</v>
      </c>
      <c r="AC83">
        <v>258</v>
      </c>
      <c r="AD83">
        <v>251</v>
      </c>
      <c r="AF83">
        <v>17</v>
      </c>
      <c r="AH83" t="s">
        <v>35</v>
      </c>
    </row>
    <row r="84" spans="1:34" x14ac:dyDescent="0.3">
      <c r="A84">
        <v>83</v>
      </c>
      <c r="B84" s="2" t="s">
        <v>153</v>
      </c>
      <c r="C84" s="2" t="s">
        <v>54</v>
      </c>
      <c r="D84" s="2" t="s">
        <v>38</v>
      </c>
      <c r="E84">
        <v>23</v>
      </c>
      <c r="F84">
        <v>14</v>
      </c>
      <c r="G84">
        <v>13</v>
      </c>
      <c r="H84">
        <v>310</v>
      </c>
      <c r="I84">
        <v>486</v>
      </c>
      <c r="J84">
        <v>3725</v>
      </c>
      <c r="K84">
        <v>27</v>
      </c>
      <c r="L84">
        <v>14</v>
      </c>
      <c r="M84">
        <v>39</v>
      </c>
      <c r="N84">
        <v>131</v>
      </c>
      <c r="O84">
        <v>3.36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7</v>
      </c>
      <c r="W84">
        <v>3</v>
      </c>
      <c r="X84">
        <v>0</v>
      </c>
      <c r="Y84">
        <v>1</v>
      </c>
      <c r="Z84">
        <v>1</v>
      </c>
      <c r="AA84">
        <v>240</v>
      </c>
      <c r="AB84">
        <v>240.1</v>
      </c>
      <c r="AC84">
        <v>263.10000000000002</v>
      </c>
      <c r="AD84">
        <v>254.1</v>
      </c>
      <c r="AF84">
        <v>16</v>
      </c>
      <c r="AH84" t="s">
        <v>35</v>
      </c>
    </row>
    <row r="85" spans="1:34" x14ac:dyDescent="0.3">
      <c r="A85">
        <v>84</v>
      </c>
      <c r="B85" s="2" t="s">
        <v>149</v>
      </c>
      <c r="C85" s="2" t="s">
        <v>70</v>
      </c>
      <c r="D85" s="2" t="s">
        <v>38</v>
      </c>
      <c r="E85">
        <v>27</v>
      </c>
      <c r="F85">
        <v>16</v>
      </c>
      <c r="G85">
        <v>16</v>
      </c>
      <c r="H85">
        <v>381</v>
      </c>
      <c r="I85">
        <v>553</v>
      </c>
      <c r="J85">
        <v>4049</v>
      </c>
      <c r="K85">
        <v>19</v>
      </c>
      <c r="L85">
        <v>10</v>
      </c>
      <c r="M85">
        <v>24</v>
      </c>
      <c r="N85">
        <v>47</v>
      </c>
      <c r="O85">
        <v>1.96</v>
      </c>
      <c r="P85">
        <v>1</v>
      </c>
      <c r="Q85">
        <v>1</v>
      </c>
      <c r="R85">
        <v>1</v>
      </c>
      <c r="S85">
        <v>-9</v>
      </c>
      <c r="T85">
        <v>-9</v>
      </c>
      <c r="U85">
        <v>0</v>
      </c>
      <c r="V85">
        <v>12</v>
      </c>
      <c r="W85">
        <v>7</v>
      </c>
      <c r="X85">
        <v>1</v>
      </c>
      <c r="Y85">
        <v>0</v>
      </c>
      <c r="Z85">
        <v>1</v>
      </c>
      <c r="AA85">
        <v>216</v>
      </c>
      <c r="AB85">
        <v>216.8</v>
      </c>
      <c r="AC85">
        <v>236.8</v>
      </c>
      <c r="AD85">
        <v>226.3</v>
      </c>
      <c r="AF85">
        <v>18</v>
      </c>
      <c r="AH85" t="s">
        <v>35</v>
      </c>
    </row>
    <row r="86" spans="1:34" x14ac:dyDescent="0.3">
      <c r="A86">
        <v>85</v>
      </c>
      <c r="B86" s="2" t="s">
        <v>190</v>
      </c>
      <c r="C86" s="2" t="s">
        <v>114</v>
      </c>
      <c r="D86" s="2" t="s">
        <v>38</v>
      </c>
      <c r="E86">
        <v>30</v>
      </c>
      <c r="F86">
        <v>16</v>
      </c>
      <c r="G86">
        <v>16</v>
      </c>
      <c r="H86">
        <v>365</v>
      </c>
      <c r="I86">
        <v>586</v>
      </c>
      <c r="J86">
        <v>3890</v>
      </c>
      <c r="K86">
        <v>18</v>
      </c>
      <c r="L86">
        <v>15</v>
      </c>
      <c r="M86">
        <v>26</v>
      </c>
      <c r="N86">
        <v>93</v>
      </c>
      <c r="O86">
        <v>3.58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11</v>
      </c>
      <c r="W86">
        <v>2</v>
      </c>
      <c r="X86">
        <v>2</v>
      </c>
      <c r="Y86">
        <v>0</v>
      </c>
      <c r="Z86">
        <v>0</v>
      </c>
      <c r="AA86">
        <v>215</v>
      </c>
      <c r="AB86">
        <v>214.9</v>
      </c>
      <c r="AC86">
        <v>234.9</v>
      </c>
      <c r="AD86">
        <v>229.9</v>
      </c>
      <c r="AF86">
        <v>19</v>
      </c>
      <c r="AH86" t="s">
        <v>35</v>
      </c>
    </row>
    <row r="87" spans="1:34" x14ac:dyDescent="0.3">
      <c r="A87">
        <v>86</v>
      </c>
      <c r="B87" s="2" t="s">
        <v>163</v>
      </c>
      <c r="C87" s="2" t="s">
        <v>72</v>
      </c>
      <c r="D87" s="2" t="s">
        <v>38</v>
      </c>
      <c r="E87">
        <v>30</v>
      </c>
      <c r="F87">
        <v>16</v>
      </c>
      <c r="G87">
        <v>16</v>
      </c>
      <c r="H87">
        <v>367</v>
      </c>
      <c r="I87">
        <v>555</v>
      </c>
      <c r="J87">
        <v>3777</v>
      </c>
      <c r="K87">
        <v>21</v>
      </c>
      <c r="L87">
        <v>11</v>
      </c>
      <c r="M87">
        <v>25</v>
      </c>
      <c r="N87">
        <v>71</v>
      </c>
      <c r="O87">
        <v>2.84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6</v>
      </c>
      <c r="W87">
        <v>4</v>
      </c>
      <c r="X87">
        <v>0</v>
      </c>
      <c r="Y87">
        <v>0</v>
      </c>
      <c r="Z87">
        <v>0</v>
      </c>
      <c r="AA87">
        <v>212</v>
      </c>
      <c r="AB87">
        <v>212.2</v>
      </c>
      <c r="AC87">
        <v>230.2</v>
      </c>
      <c r="AD87">
        <v>223.2</v>
      </c>
      <c r="AF87">
        <v>20</v>
      </c>
      <c r="AH87" t="s">
        <v>35</v>
      </c>
    </row>
    <row r="88" spans="1:34" x14ac:dyDescent="0.3">
      <c r="A88">
        <v>87</v>
      </c>
      <c r="B88" s="2" t="s">
        <v>106</v>
      </c>
      <c r="C88" s="2" t="s">
        <v>107</v>
      </c>
      <c r="D88" s="2" t="s">
        <v>38</v>
      </c>
      <c r="E88">
        <v>22</v>
      </c>
      <c r="F88">
        <v>12</v>
      </c>
      <c r="G88">
        <v>11</v>
      </c>
      <c r="H88">
        <v>169</v>
      </c>
      <c r="I88">
        <v>320</v>
      </c>
      <c r="J88">
        <v>2074</v>
      </c>
      <c r="K88">
        <v>10</v>
      </c>
      <c r="L88">
        <v>12</v>
      </c>
      <c r="M88">
        <v>89</v>
      </c>
      <c r="N88">
        <v>631</v>
      </c>
      <c r="O88">
        <v>7.09</v>
      </c>
      <c r="P88">
        <v>8</v>
      </c>
      <c r="Q88">
        <v>1</v>
      </c>
      <c r="R88">
        <v>0</v>
      </c>
      <c r="S88">
        <v>0</v>
      </c>
      <c r="T88">
        <v>0</v>
      </c>
      <c r="U88">
        <v>0</v>
      </c>
      <c r="V88">
        <v>8</v>
      </c>
      <c r="W88">
        <v>2</v>
      </c>
      <c r="X88">
        <v>8</v>
      </c>
      <c r="Y88">
        <v>0</v>
      </c>
      <c r="Z88">
        <v>1</v>
      </c>
      <c r="AA88">
        <v>208</v>
      </c>
      <c r="AB88">
        <v>208.1</v>
      </c>
      <c r="AC88">
        <v>228.1</v>
      </c>
      <c r="AD88">
        <v>220.1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24</v>
      </c>
      <c r="F89">
        <v>11</v>
      </c>
      <c r="G89">
        <v>9</v>
      </c>
      <c r="H89">
        <v>244</v>
      </c>
      <c r="I89">
        <v>378</v>
      </c>
      <c r="J89">
        <v>2992</v>
      </c>
      <c r="K89">
        <v>19</v>
      </c>
      <c r="L89">
        <v>14</v>
      </c>
      <c r="M89">
        <v>49</v>
      </c>
      <c r="N89">
        <v>281</v>
      </c>
      <c r="O89">
        <v>5.73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7</v>
      </c>
      <c r="W89">
        <v>3</v>
      </c>
      <c r="X89">
        <v>1</v>
      </c>
      <c r="Y89">
        <v>0</v>
      </c>
      <c r="Z89">
        <v>0</v>
      </c>
      <c r="AA89">
        <v>196</v>
      </c>
      <c r="AB89">
        <v>195.8</v>
      </c>
      <c r="AC89">
        <v>218.8</v>
      </c>
      <c r="AD89">
        <v>209.8</v>
      </c>
      <c r="AF89">
        <v>22</v>
      </c>
      <c r="AH89" t="s">
        <v>35</v>
      </c>
    </row>
    <row r="90" spans="1:34" x14ac:dyDescent="0.3">
      <c r="A90">
        <v>89</v>
      </c>
      <c r="B90" s="2" t="s">
        <v>126</v>
      </c>
      <c r="C90" s="2" t="s">
        <v>76</v>
      </c>
      <c r="D90" s="2" t="s">
        <v>38</v>
      </c>
      <c r="E90">
        <v>26</v>
      </c>
      <c r="F90">
        <v>11</v>
      </c>
      <c r="G90">
        <v>11</v>
      </c>
      <c r="H90">
        <v>279</v>
      </c>
      <c r="I90">
        <v>401</v>
      </c>
      <c r="J90">
        <v>3074</v>
      </c>
      <c r="K90">
        <v>21</v>
      </c>
      <c r="L90">
        <v>7</v>
      </c>
      <c r="M90">
        <v>34</v>
      </c>
      <c r="N90">
        <v>93</v>
      </c>
      <c r="O90">
        <v>2.74</v>
      </c>
      <c r="P90">
        <v>0</v>
      </c>
      <c r="Q90">
        <v>1</v>
      </c>
      <c r="R90">
        <v>1</v>
      </c>
      <c r="S90">
        <v>4</v>
      </c>
      <c r="T90">
        <v>4</v>
      </c>
      <c r="U90">
        <v>0</v>
      </c>
      <c r="V90">
        <v>9</v>
      </c>
      <c r="W90">
        <v>6</v>
      </c>
      <c r="X90">
        <v>0</v>
      </c>
      <c r="Y90">
        <v>0</v>
      </c>
      <c r="Z90">
        <v>1</v>
      </c>
      <c r="AA90">
        <v>193</v>
      </c>
      <c r="AB90">
        <v>193.7</v>
      </c>
      <c r="AC90">
        <v>209.7</v>
      </c>
      <c r="AD90">
        <v>200.2</v>
      </c>
      <c r="AF90">
        <v>23</v>
      </c>
      <c r="AH90" t="s">
        <v>35</v>
      </c>
    </row>
    <row r="91" spans="1:34" x14ac:dyDescent="0.3">
      <c r="A91">
        <v>90</v>
      </c>
      <c r="B91" s="2" t="s">
        <v>159</v>
      </c>
      <c r="C91" s="2" t="s">
        <v>78</v>
      </c>
      <c r="D91" s="2" t="s">
        <v>38</v>
      </c>
      <c r="E91">
        <v>31</v>
      </c>
      <c r="F91">
        <v>11</v>
      </c>
      <c r="G91">
        <v>11</v>
      </c>
      <c r="H91">
        <v>226</v>
      </c>
      <c r="I91">
        <v>365</v>
      </c>
      <c r="J91">
        <v>2566</v>
      </c>
      <c r="K91">
        <v>21</v>
      </c>
      <c r="L91">
        <v>11</v>
      </c>
      <c r="M91">
        <v>16</v>
      </c>
      <c r="N91">
        <v>99</v>
      </c>
      <c r="O91">
        <v>6.19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175</v>
      </c>
      <c r="AB91">
        <v>174.5</v>
      </c>
      <c r="AC91">
        <v>188.5</v>
      </c>
      <c r="AD91">
        <v>185.5</v>
      </c>
      <c r="AF91">
        <v>25</v>
      </c>
      <c r="AH91" t="s">
        <v>35</v>
      </c>
    </row>
    <row r="92" spans="1:34" x14ac:dyDescent="0.3">
      <c r="A92">
        <v>91</v>
      </c>
      <c r="B92" s="2" t="s">
        <v>213</v>
      </c>
      <c r="C92" s="2" t="s">
        <v>40</v>
      </c>
      <c r="D92" s="2" t="s">
        <v>38</v>
      </c>
      <c r="E92">
        <v>25</v>
      </c>
      <c r="F92">
        <v>14</v>
      </c>
      <c r="G92">
        <v>13</v>
      </c>
      <c r="H92">
        <v>228</v>
      </c>
      <c r="I92">
        <v>331</v>
      </c>
      <c r="J92">
        <v>2528</v>
      </c>
      <c r="K92">
        <v>11</v>
      </c>
      <c r="L92">
        <v>8</v>
      </c>
      <c r="M92">
        <v>64</v>
      </c>
      <c r="N92">
        <v>357</v>
      </c>
      <c r="O92">
        <v>5.58</v>
      </c>
      <c r="P92">
        <v>2</v>
      </c>
      <c r="Q92">
        <v>1</v>
      </c>
      <c r="R92">
        <v>1</v>
      </c>
      <c r="S92">
        <v>21</v>
      </c>
      <c r="T92">
        <v>21</v>
      </c>
      <c r="U92">
        <v>0</v>
      </c>
      <c r="V92">
        <v>9</v>
      </c>
      <c r="W92">
        <v>2</v>
      </c>
      <c r="X92">
        <v>2</v>
      </c>
      <c r="Y92">
        <v>0</v>
      </c>
      <c r="Z92">
        <v>0</v>
      </c>
      <c r="AA92">
        <v>175</v>
      </c>
      <c r="AB92">
        <v>175.9</v>
      </c>
      <c r="AC92">
        <v>191.9</v>
      </c>
      <c r="AD92">
        <v>183.4</v>
      </c>
      <c r="AF92">
        <v>24</v>
      </c>
      <c r="AH92" t="s">
        <v>35</v>
      </c>
    </row>
    <row r="93" spans="1:34" x14ac:dyDescent="0.3">
      <c r="A93">
        <v>92</v>
      </c>
      <c r="B93" s="2" t="s">
        <v>679</v>
      </c>
      <c r="C93" s="2" t="s">
        <v>88</v>
      </c>
      <c r="D93" s="2" t="s">
        <v>38</v>
      </c>
      <c r="E93">
        <v>26</v>
      </c>
      <c r="F93">
        <v>13</v>
      </c>
      <c r="G93">
        <v>12</v>
      </c>
      <c r="H93">
        <v>243</v>
      </c>
      <c r="I93">
        <v>403</v>
      </c>
      <c r="J93">
        <v>2718</v>
      </c>
      <c r="K93">
        <v>13</v>
      </c>
      <c r="L93">
        <v>11</v>
      </c>
      <c r="M93">
        <v>58</v>
      </c>
      <c r="N93">
        <v>365</v>
      </c>
      <c r="O93">
        <v>6.29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8</v>
      </c>
      <c r="W93">
        <v>4</v>
      </c>
      <c r="X93">
        <v>1</v>
      </c>
      <c r="Y93">
        <v>0</v>
      </c>
      <c r="Z93">
        <v>0</v>
      </c>
      <c r="AA93">
        <v>173</v>
      </c>
      <c r="AB93">
        <v>173.2</v>
      </c>
      <c r="AC93">
        <v>194.2</v>
      </c>
      <c r="AD93">
        <v>184.2</v>
      </c>
      <c r="AF93">
        <v>26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21</v>
      </c>
      <c r="F94">
        <v>13</v>
      </c>
      <c r="G94">
        <v>13</v>
      </c>
      <c r="H94">
        <v>239</v>
      </c>
      <c r="I94">
        <v>414</v>
      </c>
      <c r="J94">
        <v>2865</v>
      </c>
      <c r="K94">
        <v>17</v>
      </c>
      <c r="L94">
        <v>15</v>
      </c>
      <c r="M94">
        <v>44</v>
      </c>
      <c r="N94">
        <v>138</v>
      </c>
      <c r="O94">
        <v>3.14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5</v>
      </c>
      <c r="W94">
        <v>2</v>
      </c>
      <c r="X94">
        <v>1</v>
      </c>
      <c r="Y94">
        <v>0</v>
      </c>
      <c r="Z94">
        <v>0</v>
      </c>
      <c r="AA94">
        <v>168</v>
      </c>
      <c r="AB94">
        <v>168.4</v>
      </c>
      <c r="AC94">
        <v>191.4</v>
      </c>
      <c r="AD94">
        <v>183.4</v>
      </c>
      <c r="AF94">
        <v>27</v>
      </c>
      <c r="AH94" t="s">
        <v>35</v>
      </c>
    </row>
    <row r="95" spans="1:34" x14ac:dyDescent="0.3">
      <c r="A95">
        <v>94</v>
      </c>
      <c r="B95" s="2" t="s">
        <v>151</v>
      </c>
      <c r="C95" s="2" t="s">
        <v>63</v>
      </c>
      <c r="D95" s="2" t="s">
        <v>38</v>
      </c>
      <c r="E95">
        <v>36</v>
      </c>
      <c r="F95">
        <v>8</v>
      </c>
      <c r="G95">
        <v>7</v>
      </c>
      <c r="H95">
        <v>164</v>
      </c>
      <c r="I95">
        <v>246</v>
      </c>
      <c r="J95">
        <v>2366</v>
      </c>
      <c r="K95">
        <v>17</v>
      </c>
      <c r="L95">
        <v>12</v>
      </c>
      <c r="M95">
        <v>36</v>
      </c>
      <c r="N95">
        <v>152</v>
      </c>
      <c r="O95">
        <v>4.22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4</v>
      </c>
      <c r="W95">
        <v>1</v>
      </c>
      <c r="X95">
        <v>2</v>
      </c>
      <c r="Y95">
        <v>0</v>
      </c>
      <c r="Z95">
        <v>1</v>
      </c>
      <c r="AA95">
        <v>166</v>
      </c>
      <c r="AB95">
        <v>165.8</v>
      </c>
      <c r="AC95">
        <v>184.8</v>
      </c>
      <c r="AD95">
        <v>177.8</v>
      </c>
      <c r="AF95">
        <v>28</v>
      </c>
      <c r="AH95" t="s">
        <v>35</v>
      </c>
    </row>
    <row r="96" spans="1:34" x14ac:dyDescent="0.3">
      <c r="A96">
        <v>95</v>
      </c>
      <c r="B96" s="2" t="s">
        <v>36</v>
      </c>
      <c r="C96" s="2" t="s">
        <v>37</v>
      </c>
      <c r="D96" s="2" t="s">
        <v>38</v>
      </c>
      <c r="E96">
        <v>21</v>
      </c>
      <c r="F96">
        <v>16</v>
      </c>
      <c r="G96">
        <v>7</v>
      </c>
      <c r="H96">
        <v>99</v>
      </c>
      <c r="I96">
        <v>170</v>
      </c>
      <c r="J96">
        <v>1201</v>
      </c>
      <c r="K96">
        <v>6</v>
      </c>
      <c r="L96">
        <v>3</v>
      </c>
      <c r="M96">
        <v>147</v>
      </c>
      <c r="N96">
        <v>695</v>
      </c>
      <c r="O96">
        <v>4.7300000000000004</v>
      </c>
      <c r="P96">
        <v>5</v>
      </c>
      <c r="Q96">
        <v>2</v>
      </c>
      <c r="R96">
        <v>0</v>
      </c>
      <c r="S96">
        <v>0</v>
      </c>
      <c r="T96">
        <v>0</v>
      </c>
      <c r="U96">
        <v>0</v>
      </c>
      <c r="V96">
        <v>12</v>
      </c>
      <c r="W96">
        <v>4</v>
      </c>
      <c r="X96">
        <v>5</v>
      </c>
      <c r="Y96">
        <v>0</v>
      </c>
      <c r="Z96">
        <v>0</v>
      </c>
      <c r="AA96">
        <v>158</v>
      </c>
      <c r="AB96">
        <v>157.5</v>
      </c>
      <c r="AC96">
        <v>170.5</v>
      </c>
      <c r="AD96">
        <v>160.5</v>
      </c>
      <c r="AF96">
        <v>29</v>
      </c>
      <c r="AH96" t="s">
        <v>35</v>
      </c>
    </row>
    <row r="97" spans="1:34" x14ac:dyDescent="0.3">
      <c r="A97">
        <v>96</v>
      </c>
      <c r="B97" s="2" t="s">
        <v>156</v>
      </c>
      <c r="C97" s="2" t="s">
        <v>86</v>
      </c>
      <c r="D97" s="2" t="s">
        <v>38</v>
      </c>
      <c r="E97">
        <v>30</v>
      </c>
      <c r="F97">
        <v>11</v>
      </c>
      <c r="G97">
        <v>11</v>
      </c>
      <c r="H97">
        <v>176</v>
      </c>
      <c r="I97">
        <v>274</v>
      </c>
      <c r="J97">
        <v>1979</v>
      </c>
      <c r="K97">
        <v>17</v>
      </c>
      <c r="L97">
        <v>9</v>
      </c>
      <c r="M97">
        <v>32</v>
      </c>
      <c r="N97">
        <v>145</v>
      </c>
      <c r="O97">
        <v>4.53</v>
      </c>
      <c r="P97">
        <v>0</v>
      </c>
      <c r="Q97">
        <v>1</v>
      </c>
      <c r="R97">
        <v>1</v>
      </c>
      <c r="S97">
        <v>3</v>
      </c>
      <c r="T97">
        <v>3</v>
      </c>
      <c r="U97">
        <v>1</v>
      </c>
      <c r="V97">
        <v>5</v>
      </c>
      <c r="W97">
        <v>4</v>
      </c>
      <c r="X97">
        <v>1</v>
      </c>
      <c r="Y97">
        <v>0</v>
      </c>
      <c r="Z97">
        <v>0</v>
      </c>
      <c r="AA97">
        <v>142</v>
      </c>
      <c r="AB97">
        <v>143</v>
      </c>
      <c r="AC97">
        <v>162</v>
      </c>
      <c r="AD97">
        <v>151.5</v>
      </c>
      <c r="AF97">
        <v>30</v>
      </c>
      <c r="AH97" t="s">
        <v>35</v>
      </c>
    </row>
    <row r="98" spans="1:34" x14ac:dyDescent="0.3">
      <c r="A98">
        <v>97</v>
      </c>
      <c r="B98" s="2" t="s">
        <v>692</v>
      </c>
      <c r="C98" s="2" t="s">
        <v>135</v>
      </c>
      <c r="D98" s="2" t="s">
        <v>38</v>
      </c>
      <c r="E98">
        <v>34</v>
      </c>
      <c r="F98">
        <v>10</v>
      </c>
      <c r="G98">
        <v>10</v>
      </c>
      <c r="H98">
        <v>205</v>
      </c>
      <c r="I98">
        <v>328</v>
      </c>
      <c r="J98">
        <v>2180</v>
      </c>
      <c r="K98">
        <v>10</v>
      </c>
      <c r="L98">
        <v>5</v>
      </c>
      <c r="M98">
        <v>41</v>
      </c>
      <c r="N98">
        <v>168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6</v>
      </c>
      <c r="W98">
        <v>1</v>
      </c>
      <c r="X98">
        <v>1</v>
      </c>
      <c r="Y98">
        <v>0</v>
      </c>
      <c r="Z98">
        <v>0</v>
      </c>
      <c r="AA98">
        <v>138</v>
      </c>
      <c r="AB98">
        <v>138</v>
      </c>
      <c r="AC98">
        <v>150</v>
      </c>
      <c r="AD98">
        <v>143</v>
      </c>
      <c r="AF98">
        <v>31</v>
      </c>
      <c r="AH98" t="s">
        <v>35</v>
      </c>
    </row>
    <row r="99" spans="1:34" x14ac:dyDescent="0.3">
      <c r="A99">
        <v>98</v>
      </c>
      <c r="B99" s="2" t="s">
        <v>211</v>
      </c>
      <c r="C99" s="2" t="s">
        <v>37</v>
      </c>
      <c r="D99" s="2" t="s">
        <v>38</v>
      </c>
      <c r="E99">
        <v>33</v>
      </c>
      <c r="F99">
        <v>9</v>
      </c>
      <c r="G99">
        <v>9</v>
      </c>
      <c r="H99">
        <v>232</v>
      </c>
      <c r="I99">
        <v>379</v>
      </c>
      <c r="J99">
        <v>2465</v>
      </c>
      <c r="K99">
        <v>12</v>
      </c>
      <c r="L99">
        <v>6</v>
      </c>
      <c r="M99">
        <v>19</v>
      </c>
      <c r="N99">
        <v>45</v>
      </c>
      <c r="O99">
        <v>2.37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3</v>
      </c>
      <c r="W99">
        <v>1</v>
      </c>
      <c r="X99">
        <v>0</v>
      </c>
      <c r="Y99">
        <v>0</v>
      </c>
      <c r="Z99">
        <v>0</v>
      </c>
      <c r="AA99">
        <v>137</v>
      </c>
      <c r="AB99">
        <v>137.1</v>
      </c>
      <c r="AC99">
        <v>147.1</v>
      </c>
      <c r="AD99">
        <v>143.1</v>
      </c>
      <c r="AF99">
        <v>32</v>
      </c>
      <c r="AH99" t="s">
        <v>35</v>
      </c>
    </row>
    <row r="100" spans="1:34" x14ac:dyDescent="0.3">
      <c r="A100">
        <v>99</v>
      </c>
      <c r="B100" s="2" t="s">
        <v>143</v>
      </c>
      <c r="C100" s="2" t="s">
        <v>101</v>
      </c>
      <c r="D100" s="2" t="s">
        <v>34</v>
      </c>
      <c r="E100">
        <v>23</v>
      </c>
      <c r="F100">
        <v>13</v>
      </c>
      <c r="G100">
        <v>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209</v>
      </c>
      <c r="N100">
        <v>931</v>
      </c>
      <c r="O100">
        <v>4.45</v>
      </c>
      <c r="P100">
        <v>6</v>
      </c>
      <c r="Q100">
        <v>11</v>
      </c>
      <c r="R100">
        <v>7</v>
      </c>
      <c r="S100">
        <v>50</v>
      </c>
      <c r="T100">
        <v>7.14</v>
      </c>
      <c r="U100">
        <v>0</v>
      </c>
      <c r="V100">
        <v>1</v>
      </c>
      <c r="W100">
        <v>1</v>
      </c>
      <c r="X100">
        <v>6</v>
      </c>
      <c r="Y100">
        <v>0</v>
      </c>
      <c r="Z100">
        <v>0</v>
      </c>
      <c r="AA100">
        <v>132</v>
      </c>
      <c r="AB100">
        <v>139.1</v>
      </c>
      <c r="AC100">
        <v>143.1</v>
      </c>
      <c r="AD100">
        <v>135.6</v>
      </c>
      <c r="AF100">
        <v>25</v>
      </c>
      <c r="AH100" t="s">
        <v>35</v>
      </c>
    </row>
    <row r="101" spans="1:34" x14ac:dyDescent="0.3">
      <c r="A101">
        <v>100</v>
      </c>
      <c r="B101" s="2" t="s">
        <v>194</v>
      </c>
      <c r="C101" s="2" t="s">
        <v>63</v>
      </c>
      <c r="D101" s="2" t="s">
        <v>34</v>
      </c>
      <c r="E101">
        <v>24</v>
      </c>
      <c r="F101">
        <v>16</v>
      </c>
      <c r="G101">
        <v>16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234</v>
      </c>
      <c r="N101">
        <v>871</v>
      </c>
      <c r="O101">
        <v>3.72</v>
      </c>
      <c r="P101">
        <v>5</v>
      </c>
      <c r="Q101">
        <v>29</v>
      </c>
      <c r="R101">
        <v>20</v>
      </c>
      <c r="S101">
        <v>92</v>
      </c>
      <c r="T101">
        <v>4.5999999999999996</v>
      </c>
      <c r="U101">
        <v>1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130</v>
      </c>
      <c r="AB101">
        <v>150.30000000000001</v>
      </c>
      <c r="AC101">
        <v>154.30000000000001</v>
      </c>
      <c r="AD101">
        <v>140.30000000000001</v>
      </c>
      <c r="AF101">
        <v>26</v>
      </c>
      <c r="AH101" t="s">
        <v>35</v>
      </c>
    </row>
    <row r="102" spans="1:34" x14ac:dyDescent="0.3">
      <c r="A102">
        <v>101</v>
      </c>
      <c r="B102" s="2" t="s">
        <v>55</v>
      </c>
      <c r="C102" s="2" t="s">
        <v>56</v>
      </c>
      <c r="D102" s="2" t="s">
        <v>34</v>
      </c>
      <c r="E102">
        <v>23</v>
      </c>
      <c r="F102">
        <v>14</v>
      </c>
      <c r="G102">
        <v>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106</v>
      </c>
      <c r="N102">
        <v>554</v>
      </c>
      <c r="O102">
        <v>5.23</v>
      </c>
      <c r="P102">
        <v>3</v>
      </c>
      <c r="Q102">
        <v>53</v>
      </c>
      <c r="R102">
        <v>39</v>
      </c>
      <c r="S102">
        <v>404</v>
      </c>
      <c r="T102">
        <v>10.36</v>
      </c>
      <c r="U102">
        <v>3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168.8</v>
      </c>
      <c r="AC102">
        <v>175.8</v>
      </c>
      <c r="AD102">
        <v>149.30000000000001</v>
      </c>
      <c r="AF102">
        <v>27</v>
      </c>
      <c r="AH102" t="s">
        <v>35</v>
      </c>
    </row>
    <row r="103" spans="1:34" x14ac:dyDescent="0.3">
      <c r="A103">
        <v>102</v>
      </c>
      <c r="B103" s="2" t="s">
        <v>652</v>
      </c>
      <c r="C103" s="2" t="s">
        <v>65</v>
      </c>
      <c r="D103" s="2" t="s">
        <v>38</v>
      </c>
      <c r="E103">
        <v>23</v>
      </c>
      <c r="F103">
        <v>8</v>
      </c>
      <c r="G103">
        <v>8</v>
      </c>
      <c r="H103">
        <v>176</v>
      </c>
      <c r="I103">
        <v>274</v>
      </c>
      <c r="J103">
        <v>2277</v>
      </c>
      <c r="K103">
        <v>13</v>
      </c>
      <c r="L103">
        <v>10</v>
      </c>
      <c r="M103">
        <v>18</v>
      </c>
      <c r="N103">
        <v>-16</v>
      </c>
      <c r="O103">
        <v>-0.89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2</v>
      </c>
      <c r="W103">
        <v>0</v>
      </c>
      <c r="X103">
        <v>0</v>
      </c>
      <c r="Y103">
        <v>0</v>
      </c>
      <c r="Z103">
        <v>1</v>
      </c>
      <c r="AA103">
        <v>123</v>
      </c>
      <c r="AB103">
        <v>123.5</v>
      </c>
      <c r="AC103">
        <v>136.5</v>
      </c>
      <c r="AD103">
        <v>133.5</v>
      </c>
      <c r="AF103">
        <v>33</v>
      </c>
      <c r="AH103" t="s">
        <v>35</v>
      </c>
    </row>
    <row r="104" spans="1:34" x14ac:dyDescent="0.3">
      <c r="A104">
        <v>103</v>
      </c>
      <c r="B104" s="2" t="s">
        <v>57</v>
      </c>
      <c r="C104" s="2" t="s">
        <v>48</v>
      </c>
      <c r="D104" s="2" t="s">
        <v>34</v>
      </c>
      <c r="E104">
        <v>29</v>
      </c>
      <c r="F104">
        <v>12</v>
      </c>
      <c r="G104">
        <v>6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138</v>
      </c>
      <c r="N104">
        <v>645</v>
      </c>
      <c r="O104">
        <v>4.67</v>
      </c>
      <c r="P104">
        <v>6</v>
      </c>
      <c r="Q104">
        <v>27</v>
      </c>
      <c r="R104">
        <v>21</v>
      </c>
      <c r="S104">
        <v>170</v>
      </c>
      <c r="T104">
        <v>8.1</v>
      </c>
      <c r="U104">
        <v>1</v>
      </c>
      <c r="V104">
        <v>3</v>
      </c>
      <c r="W104">
        <v>1</v>
      </c>
      <c r="X104">
        <v>7</v>
      </c>
      <c r="Y104">
        <v>0</v>
      </c>
      <c r="Z104">
        <v>0</v>
      </c>
      <c r="AA104">
        <v>122</v>
      </c>
      <c r="AB104">
        <v>142.5</v>
      </c>
      <c r="AC104">
        <v>149.5</v>
      </c>
      <c r="AD104">
        <v>132</v>
      </c>
      <c r="AF104">
        <v>28</v>
      </c>
      <c r="AH104" t="s">
        <v>35</v>
      </c>
    </row>
    <row r="105" spans="1:34" x14ac:dyDescent="0.3">
      <c r="A105">
        <v>104</v>
      </c>
      <c r="B105" s="2" t="s">
        <v>693</v>
      </c>
      <c r="C105" s="2" t="s">
        <v>130</v>
      </c>
      <c r="D105" s="2" t="s">
        <v>34</v>
      </c>
      <c r="E105">
        <v>25</v>
      </c>
      <c r="F105">
        <v>13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143</v>
      </c>
      <c r="N105">
        <v>685</v>
      </c>
      <c r="O105">
        <v>4.79</v>
      </c>
      <c r="P105">
        <v>6</v>
      </c>
      <c r="Q105">
        <v>28</v>
      </c>
      <c r="R105">
        <v>21</v>
      </c>
      <c r="S105">
        <v>152</v>
      </c>
      <c r="T105">
        <v>7.24</v>
      </c>
      <c r="U105">
        <v>0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120</v>
      </c>
      <c r="AB105">
        <v>140.69999999999999</v>
      </c>
      <c r="AC105">
        <v>146.69999999999999</v>
      </c>
      <c r="AD105">
        <v>130.19999999999999</v>
      </c>
      <c r="AF105">
        <v>29</v>
      </c>
      <c r="AH105" t="s">
        <v>35</v>
      </c>
    </row>
    <row r="106" spans="1:34" x14ac:dyDescent="0.3">
      <c r="A106">
        <v>105</v>
      </c>
      <c r="B106" s="2" t="s">
        <v>423</v>
      </c>
      <c r="C106" s="2" t="s">
        <v>88</v>
      </c>
      <c r="D106" s="2" t="s">
        <v>34</v>
      </c>
      <c r="E106">
        <v>25</v>
      </c>
      <c r="F106">
        <v>14</v>
      </c>
      <c r="G106">
        <v>5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104</v>
      </c>
      <c r="N106">
        <v>414</v>
      </c>
      <c r="O106">
        <v>3.98</v>
      </c>
      <c r="P106">
        <v>1</v>
      </c>
      <c r="Q106">
        <v>78</v>
      </c>
      <c r="R106">
        <v>55</v>
      </c>
      <c r="S106">
        <v>487</v>
      </c>
      <c r="T106">
        <v>8.85</v>
      </c>
      <c r="U106">
        <v>4</v>
      </c>
      <c r="V106">
        <v>1</v>
      </c>
      <c r="W106">
        <v>1</v>
      </c>
      <c r="X106">
        <v>5</v>
      </c>
      <c r="Y106">
        <v>0</v>
      </c>
      <c r="Z106">
        <v>0</v>
      </c>
      <c r="AA106">
        <v>118</v>
      </c>
      <c r="AB106">
        <v>173.1</v>
      </c>
      <c r="AC106">
        <v>180.1</v>
      </c>
      <c r="AD106">
        <v>145.6</v>
      </c>
      <c r="AF106">
        <v>30</v>
      </c>
      <c r="AH106" t="s">
        <v>35</v>
      </c>
    </row>
    <row r="107" spans="1:34" x14ac:dyDescent="0.3">
      <c r="A107">
        <v>106</v>
      </c>
      <c r="B107" s="2" t="s">
        <v>204</v>
      </c>
      <c r="C107" s="2" t="s">
        <v>88</v>
      </c>
      <c r="D107" s="2" t="s">
        <v>49</v>
      </c>
      <c r="E107">
        <v>25</v>
      </c>
      <c r="F107">
        <v>16</v>
      </c>
      <c r="G107">
        <v>9</v>
      </c>
      <c r="H107">
        <v>0</v>
      </c>
      <c r="I107">
        <v>1</v>
      </c>
      <c r="J107">
        <v>0</v>
      </c>
      <c r="K107">
        <v>0</v>
      </c>
      <c r="L107">
        <v>0</v>
      </c>
      <c r="M107">
        <v>9</v>
      </c>
      <c r="N107">
        <v>98</v>
      </c>
      <c r="O107">
        <v>10.89</v>
      </c>
      <c r="P107">
        <v>0</v>
      </c>
      <c r="Q107">
        <v>101</v>
      </c>
      <c r="R107">
        <v>66</v>
      </c>
      <c r="S107">
        <v>717</v>
      </c>
      <c r="T107">
        <v>10.86</v>
      </c>
      <c r="U107">
        <v>5</v>
      </c>
      <c r="V107">
        <v>3</v>
      </c>
      <c r="W107">
        <v>2</v>
      </c>
      <c r="X107">
        <v>6</v>
      </c>
      <c r="Y107">
        <v>0</v>
      </c>
      <c r="Z107">
        <v>0</v>
      </c>
      <c r="AA107">
        <v>114</v>
      </c>
      <c r="AB107">
        <v>179.5</v>
      </c>
      <c r="AC107">
        <v>184.5</v>
      </c>
      <c r="AD107">
        <v>146.5</v>
      </c>
      <c r="AF107">
        <v>31</v>
      </c>
      <c r="AH107" t="s">
        <v>35</v>
      </c>
    </row>
    <row r="108" spans="1:34" x14ac:dyDescent="0.3">
      <c r="A108">
        <v>107</v>
      </c>
      <c r="B108" s="2" t="s">
        <v>289</v>
      </c>
      <c r="C108" s="2" t="s">
        <v>63</v>
      </c>
      <c r="D108" s="2" t="s">
        <v>49</v>
      </c>
      <c r="E108">
        <v>25</v>
      </c>
      <c r="F108">
        <v>16</v>
      </c>
      <c r="G108">
        <v>10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2</v>
      </c>
      <c r="N108">
        <v>11</v>
      </c>
      <c r="O108">
        <v>5.5</v>
      </c>
      <c r="P108">
        <v>0</v>
      </c>
      <c r="Q108">
        <v>105</v>
      </c>
      <c r="R108">
        <v>76</v>
      </c>
      <c r="S108">
        <v>816</v>
      </c>
      <c r="T108">
        <v>10.74</v>
      </c>
      <c r="U108">
        <v>5</v>
      </c>
      <c r="V108">
        <v>2</v>
      </c>
      <c r="W108">
        <v>0</v>
      </c>
      <c r="X108">
        <v>5</v>
      </c>
      <c r="Y108">
        <v>0</v>
      </c>
      <c r="Z108">
        <v>0</v>
      </c>
      <c r="AA108">
        <v>113</v>
      </c>
      <c r="AB108">
        <v>188.7</v>
      </c>
      <c r="AC108">
        <v>191.7</v>
      </c>
      <c r="AD108">
        <v>150.69999999999999</v>
      </c>
      <c r="AF108">
        <v>32</v>
      </c>
      <c r="AH108" t="s">
        <v>35</v>
      </c>
    </row>
    <row r="109" spans="1:34" x14ac:dyDescent="0.3">
      <c r="A109">
        <v>108</v>
      </c>
      <c r="B109" s="2" t="s">
        <v>413</v>
      </c>
      <c r="C109" s="2" t="s">
        <v>116</v>
      </c>
      <c r="D109" s="2" t="s">
        <v>38</v>
      </c>
      <c r="E109">
        <v>21</v>
      </c>
      <c r="F109">
        <v>14</v>
      </c>
      <c r="G109">
        <v>13</v>
      </c>
      <c r="H109">
        <v>217</v>
      </c>
      <c r="I109">
        <v>393</v>
      </c>
      <c r="J109">
        <v>2278</v>
      </c>
      <c r="K109">
        <v>11</v>
      </c>
      <c r="L109">
        <v>14</v>
      </c>
      <c r="M109">
        <v>23</v>
      </c>
      <c r="N109">
        <v>138</v>
      </c>
      <c r="O109">
        <v>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10</v>
      </c>
      <c r="W109">
        <v>5</v>
      </c>
      <c r="X109">
        <v>0</v>
      </c>
      <c r="Y109">
        <v>0</v>
      </c>
      <c r="Z109">
        <v>1</v>
      </c>
      <c r="AA109">
        <v>113</v>
      </c>
      <c r="AB109">
        <v>112.9</v>
      </c>
      <c r="AC109">
        <v>137.9</v>
      </c>
      <c r="AD109">
        <v>126.9</v>
      </c>
      <c r="AF109">
        <v>34</v>
      </c>
      <c r="AH109" t="s">
        <v>35</v>
      </c>
    </row>
    <row r="110" spans="1:34" x14ac:dyDescent="0.3">
      <c r="A110">
        <v>109</v>
      </c>
      <c r="B110" s="2" t="s">
        <v>45</v>
      </c>
      <c r="C110" s="2" t="s">
        <v>46</v>
      </c>
      <c r="D110" s="2" t="s">
        <v>34</v>
      </c>
      <c r="E110">
        <v>23</v>
      </c>
      <c r="F110">
        <v>11</v>
      </c>
      <c r="G110">
        <v>10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615</v>
      </c>
      <c r="O110">
        <v>4.62</v>
      </c>
      <c r="P110">
        <v>2</v>
      </c>
      <c r="Q110">
        <v>49</v>
      </c>
      <c r="R110">
        <v>40</v>
      </c>
      <c r="S110">
        <v>305</v>
      </c>
      <c r="T110">
        <v>7.63</v>
      </c>
      <c r="U110">
        <v>2</v>
      </c>
      <c r="V110">
        <v>2</v>
      </c>
      <c r="W110">
        <v>2</v>
      </c>
      <c r="X110">
        <v>4</v>
      </c>
      <c r="Y110">
        <v>0</v>
      </c>
      <c r="Z110">
        <v>0</v>
      </c>
      <c r="AA110">
        <v>112</v>
      </c>
      <c r="AB110">
        <v>152</v>
      </c>
      <c r="AC110">
        <v>160</v>
      </c>
      <c r="AD110">
        <v>132</v>
      </c>
      <c r="AF110">
        <v>31</v>
      </c>
      <c r="AH110" t="s">
        <v>35</v>
      </c>
    </row>
    <row r="111" spans="1:34" x14ac:dyDescent="0.3">
      <c r="A111">
        <v>110</v>
      </c>
      <c r="B111" s="2" t="s">
        <v>354</v>
      </c>
      <c r="C111" s="2" t="s">
        <v>63</v>
      </c>
      <c r="D111" s="2" t="s">
        <v>49</v>
      </c>
      <c r="E111">
        <v>32</v>
      </c>
      <c r="F111">
        <v>12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6</v>
      </c>
      <c r="N111">
        <v>29</v>
      </c>
      <c r="O111">
        <v>4.83</v>
      </c>
      <c r="P111">
        <v>1</v>
      </c>
      <c r="Q111">
        <v>74</v>
      </c>
      <c r="R111">
        <v>41</v>
      </c>
      <c r="S111">
        <v>774</v>
      </c>
      <c r="T111">
        <v>18.88</v>
      </c>
      <c r="U111">
        <v>4</v>
      </c>
      <c r="V111">
        <v>0</v>
      </c>
      <c r="W111">
        <v>0</v>
      </c>
      <c r="X111">
        <v>5</v>
      </c>
      <c r="Y111">
        <v>0</v>
      </c>
      <c r="Z111">
        <v>0</v>
      </c>
      <c r="AA111">
        <v>110</v>
      </c>
      <c r="AB111">
        <v>151.30000000000001</v>
      </c>
      <c r="AC111">
        <v>154.30000000000001</v>
      </c>
      <c r="AD111">
        <v>130.80000000000001</v>
      </c>
      <c r="AF111">
        <v>33</v>
      </c>
      <c r="AH111" t="s">
        <v>35</v>
      </c>
    </row>
    <row r="112" spans="1:34" x14ac:dyDescent="0.3">
      <c r="A112">
        <v>111</v>
      </c>
      <c r="B112" s="2" t="s">
        <v>172</v>
      </c>
      <c r="C112" s="2" t="s">
        <v>46</v>
      </c>
      <c r="D112" s="2" t="s">
        <v>34</v>
      </c>
      <c r="E112">
        <v>28</v>
      </c>
      <c r="F112">
        <v>16</v>
      </c>
      <c r="G112">
        <v>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140</v>
      </c>
      <c r="N112">
        <v>578</v>
      </c>
      <c r="O112">
        <v>4.13</v>
      </c>
      <c r="P112">
        <v>6</v>
      </c>
      <c r="Q112">
        <v>26</v>
      </c>
      <c r="R112">
        <v>22</v>
      </c>
      <c r="S112">
        <v>141</v>
      </c>
      <c r="T112">
        <v>6.41</v>
      </c>
      <c r="U112">
        <v>0</v>
      </c>
      <c r="V112">
        <v>0</v>
      </c>
      <c r="W112">
        <v>0</v>
      </c>
      <c r="X112">
        <v>6</v>
      </c>
      <c r="Y112">
        <v>1</v>
      </c>
      <c r="Z112">
        <v>0</v>
      </c>
      <c r="AA112">
        <v>110</v>
      </c>
      <c r="AB112">
        <v>131.9</v>
      </c>
      <c r="AC112">
        <v>137.9</v>
      </c>
      <c r="AD112">
        <v>120.9</v>
      </c>
      <c r="AF112">
        <v>32</v>
      </c>
      <c r="AH112" t="s">
        <v>35</v>
      </c>
    </row>
    <row r="113" spans="1:34" x14ac:dyDescent="0.3">
      <c r="A113">
        <v>112</v>
      </c>
      <c r="B113" s="2" t="s">
        <v>392</v>
      </c>
      <c r="C113" s="2" t="s">
        <v>107</v>
      </c>
      <c r="D113" s="2" t="s">
        <v>49</v>
      </c>
      <c r="E113">
        <v>23</v>
      </c>
      <c r="F113">
        <v>16</v>
      </c>
      <c r="G113">
        <v>15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102</v>
      </c>
      <c r="R113">
        <v>56</v>
      </c>
      <c r="S113">
        <v>652</v>
      </c>
      <c r="T113">
        <v>11.64</v>
      </c>
      <c r="U113">
        <v>7</v>
      </c>
      <c r="V113">
        <v>1</v>
      </c>
      <c r="W113">
        <v>0</v>
      </c>
      <c r="X113">
        <v>7</v>
      </c>
      <c r="Y113">
        <v>1</v>
      </c>
      <c r="Z113">
        <v>0</v>
      </c>
      <c r="AA113">
        <v>109</v>
      </c>
      <c r="AB113">
        <v>165.2</v>
      </c>
      <c r="AC113">
        <v>168.2</v>
      </c>
      <c r="AD113">
        <v>137.19999999999999</v>
      </c>
      <c r="AF113">
        <v>34</v>
      </c>
      <c r="AH113" t="s">
        <v>35</v>
      </c>
    </row>
    <row r="114" spans="1:34" x14ac:dyDescent="0.3">
      <c r="A114">
        <v>113</v>
      </c>
      <c r="B114" s="2" t="s">
        <v>191</v>
      </c>
      <c r="C114" s="2" t="s">
        <v>111</v>
      </c>
      <c r="D114" s="2" t="s">
        <v>49</v>
      </c>
      <c r="E114">
        <v>30</v>
      </c>
      <c r="F114">
        <v>15</v>
      </c>
      <c r="G114">
        <v>7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</v>
      </c>
      <c r="N114">
        <v>34</v>
      </c>
      <c r="O114">
        <v>8.5</v>
      </c>
      <c r="P114">
        <v>0</v>
      </c>
      <c r="Q114">
        <v>113</v>
      </c>
      <c r="R114">
        <v>74</v>
      </c>
      <c r="S114">
        <v>795</v>
      </c>
      <c r="T114">
        <v>10.74</v>
      </c>
      <c r="U114">
        <v>4</v>
      </c>
      <c r="V114">
        <v>3</v>
      </c>
      <c r="W114">
        <v>0</v>
      </c>
      <c r="X114">
        <v>4</v>
      </c>
      <c r="Y114">
        <v>1</v>
      </c>
      <c r="Z114">
        <v>0</v>
      </c>
      <c r="AA114">
        <v>109</v>
      </c>
      <c r="AB114">
        <v>182.9</v>
      </c>
      <c r="AC114">
        <v>185.9</v>
      </c>
      <c r="AD114">
        <v>145.9</v>
      </c>
      <c r="AF114">
        <v>35</v>
      </c>
      <c r="AH114" t="s">
        <v>35</v>
      </c>
    </row>
    <row r="115" spans="1:34" x14ac:dyDescent="0.3">
      <c r="A115">
        <v>114</v>
      </c>
      <c r="B115" s="2" t="s">
        <v>229</v>
      </c>
      <c r="C115" s="2" t="s">
        <v>72</v>
      </c>
      <c r="D115" s="2" t="s">
        <v>34</v>
      </c>
      <c r="E115">
        <v>21</v>
      </c>
      <c r="F115">
        <v>10</v>
      </c>
      <c r="G115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118</v>
      </c>
      <c r="N115">
        <v>641</v>
      </c>
      <c r="O115">
        <v>5.43</v>
      </c>
      <c r="P115">
        <v>3</v>
      </c>
      <c r="Q115">
        <v>39</v>
      </c>
      <c r="R115">
        <v>32</v>
      </c>
      <c r="S115">
        <v>213</v>
      </c>
      <c r="T115">
        <v>6.66</v>
      </c>
      <c r="U115">
        <v>1</v>
      </c>
      <c r="V115">
        <v>1</v>
      </c>
      <c r="W115">
        <v>1</v>
      </c>
      <c r="X115">
        <v>4</v>
      </c>
      <c r="Y115">
        <v>0</v>
      </c>
      <c r="Z115">
        <v>0</v>
      </c>
      <c r="AA115">
        <v>107</v>
      </c>
      <c r="AB115">
        <v>139.4</v>
      </c>
      <c r="AC115">
        <v>146.4</v>
      </c>
      <c r="AD115">
        <v>123.4</v>
      </c>
      <c r="AF115">
        <v>33</v>
      </c>
      <c r="AH115" t="s">
        <v>35</v>
      </c>
    </row>
    <row r="116" spans="1:34" x14ac:dyDescent="0.3">
      <c r="A116">
        <v>115</v>
      </c>
      <c r="B116" s="2" t="s">
        <v>183</v>
      </c>
      <c r="C116" s="2" t="s">
        <v>130</v>
      </c>
      <c r="D116" s="2" t="s">
        <v>49</v>
      </c>
      <c r="E116">
        <v>25</v>
      </c>
      <c r="F116">
        <v>14</v>
      </c>
      <c r="G116">
        <v>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-8</v>
      </c>
      <c r="O116">
        <v>-4</v>
      </c>
      <c r="P116">
        <v>0</v>
      </c>
      <c r="Q116">
        <v>94</v>
      </c>
      <c r="R116">
        <v>50</v>
      </c>
      <c r="S116">
        <v>752</v>
      </c>
      <c r="T116">
        <v>15.04</v>
      </c>
      <c r="U116">
        <v>6</v>
      </c>
      <c r="V116">
        <v>2</v>
      </c>
      <c r="W116">
        <v>2</v>
      </c>
      <c r="X116">
        <v>6</v>
      </c>
      <c r="Y116">
        <v>0</v>
      </c>
      <c r="Z116">
        <v>0</v>
      </c>
      <c r="AA116">
        <v>106</v>
      </c>
      <c r="AB116">
        <v>156.4</v>
      </c>
      <c r="AC116">
        <v>161.4</v>
      </c>
      <c r="AD116">
        <v>131.4</v>
      </c>
      <c r="AF116">
        <v>36</v>
      </c>
      <c r="AH116" t="s">
        <v>35</v>
      </c>
    </row>
    <row r="117" spans="1:34" x14ac:dyDescent="0.3">
      <c r="A117">
        <v>116</v>
      </c>
      <c r="B117" s="2" t="s">
        <v>507</v>
      </c>
      <c r="C117" s="2" t="s">
        <v>61</v>
      </c>
      <c r="D117" s="2" t="s">
        <v>34</v>
      </c>
      <c r="E117">
        <v>25</v>
      </c>
      <c r="F117">
        <v>15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112</v>
      </c>
      <c r="N117">
        <v>514</v>
      </c>
      <c r="O117">
        <v>4.59</v>
      </c>
      <c r="P117">
        <v>4</v>
      </c>
      <c r="Q117">
        <v>42</v>
      </c>
      <c r="R117">
        <v>34</v>
      </c>
      <c r="S117">
        <v>214</v>
      </c>
      <c r="T117">
        <v>6.29</v>
      </c>
      <c r="U117">
        <v>1</v>
      </c>
      <c r="V117">
        <v>0</v>
      </c>
      <c r="W117">
        <v>0</v>
      </c>
      <c r="X117">
        <v>5</v>
      </c>
      <c r="Y117">
        <v>0</v>
      </c>
      <c r="Z117">
        <v>0</v>
      </c>
      <c r="AA117">
        <v>103</v>
      </c>
      <c r="AB117">
        <v>136.80000000000001</v>
      </c>
      <c r="AC117">
        <v>142.80000000000001</v>
      </c>
      <c r="AD117">
        <v>119.8</v>
      </c>
      <c r="AF117">
        <v>34</v>
      </c>
      <c r="AH117" t="s">
        <v>35</v>
      </c>
    </row>
    <row r="118" spans="1:34" x14ac:dyDescent="0.3">
      <c r="A118">
        <v>117</v>
      </c>
      <c r="B118" s="2" t="s">
        <v>694</v>
      </c>
      <c r="C118" s="2" t="s">
        <v>78</v>
      </c>
      <c r="D118" s="2" t="s">
        <v>49</v>
      </c>
      <c r="E118">
        <v>30</v>
      </c>
      <c r="F118">
        <v>9</v>
      </c>
      <c r="G118">
        <v>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77</v>
      </c>
      <c r="R118">
        <v>46</v>
      </c>
      <c r="S118">
        <v>694</v>
      </c>
      <c r="T118">
        <v>15.09</v>
      </c>
      <c r="U118">
        <v>6</v>
      </c>
      <c r="V118">
        <v>2</v>
      </c>
      <c r="W118">
        <v>1</v>
      </c>
      <c r="X118">
        <v>6</v>
      </c>
      <c r="Y118">
        <v>0</v>
      </c>
      <c r="Z118">
        <v>0</v>
      </c>
      <c r="AA118">
        <v>103</v>
      </c>
      <c r="AB118">
        <v>149.4</v>
      </c>
      <c r="AC118">
        <v>153.4</v>
      </c>
      <c r="AD118">
        <v>126.4</v>
      </c>
      <c r="AF118">
        <v>37</v>
      </c>
      <c r="AH118" t="s">
        <v>35</v>
      </c>
    </row>
    <row r="119" spans="1:34" x14ac:dyDescent="0.3">
      <c r="A119">
        <v>118</v>
      </c>
      <c r="B119" s="2" t="s">
        <v>119</v>
      </c>
      <c r="C119" s="2" t="s">
        <v>37</v>
      </c>
      <c r="D119" s="2" t="s">
        <v>49</v>
      </c>
      <c r="E119">
        <v>28</v>
      </c>
      <c r="F119">
        <v>16</v>
      </c>
      <c r="G119">
        <v>15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3</v>
      </c>
      <c r="N119">
        <v>4</v>
      </c>
      <c r="O119">
        <v>1.33</v>
      </c>
      <c r="P119">
        <v>0</v>
      </c>
      <c r="Q119">
        <v>97</v>
      </c>
      <c r="R119">
        <v>42</v>
      </c>
      <c r="S119">
        <v>715</v>
      </c>
      <c r="T119">
        <v>17.02</v>
      </c>
      <c r="U119">
        <v>5</v>
      </c>
      <c r="V119">
        <v>0</v>
      </c>
      <c r="W119">
        <v>0</v>
      </c>
      <c r="X119">
        <v>5</v>
      </c>
      <c r="Y119">
        <v>0</v>
      </c>
      <c r="Z119">
        <v>0</v>
      </c>
      <c r="AA119">
        <v>102</v>
      </c>
      <c r="AB119">
        <v>143.9</v>
      </c>
      <c r="AC119">
        <v>146.9</v>
      </c>
      <c r="AD119">
        <v>122.9</v>
      </c>
      <c r="AF119">
        <v>39</v>
      </c>
      <c r="AH119" t="s">
        <v>35</v>
      </c>
    </row>
    <row r="120" spans="1:34" x14ac:dyDescent="0.3">
      <c r="A120">
        <v>119</v>
      </c>
      <c r="B120" s="2" t="s">
        <v>316</v>
      </c>
      <c r="C120" s="2" t="s">
        <v>40</v>
      </c>
      <c r="D120" s="2" t="s">
        <v>34</v>
      </c>
      <c r="E120">
        <v>28</v>
      </c>
      <c r="F120">
        <v>16</v>
      </c>
      <c r="G120">
        <v>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155</v>
      </c>
      <c r="N120">
        <v>517</v>
      </c>
      <c r="O120">
        <v>3.34</v>
      </c>
      <c r="P120">
        <v>1</v>
      </c>
      <c r="Q120">
        <v>67</v>
      </c>
      <c r="R120">
        <v>59</v>
      </c>
      <c r="S120">
        <v>400</v>
      </c>
      <c r="T120">
        <v>6.78</v>
      </c>
      <c r="U120">
        <v>1</v>
      </c>
      <c r="V120">
        <v>1</v>
      </c>
      <c r="W120">
        <v>1</v>
      </c>
      <c r="X120">
        <v>2</v>
      </c>
      <c r="Y120">
        <v>0</v>
      </c>
      <c r="Z120">
        <v>0</v>
      </c>
      <c r="AA120">
        <v>102</v>
      </c>
      <c r="AB120">
        <v>160.69999999999999</v>
      </c>
      <c r="AC120">
        <v>167.7</v>
      </c>
      <c r="AD120">
        <v>131.19999999999999</v>
      </c>
      <c r="AF120">
        <v>36</v>
      </c>
      <c r="AH120" t="s">
        <v>35</v>
      </c>
    </row>
    <row r="121" spans="1:34" x14ac:dyDescent="0.3">
      <c r="A121">
        <v>120</v>
      </c>
      <c r="B121" s="2" t="s">
        <v>695</v>
      </c>
      <c r="C121" s="2" t="s">
        <v>70</v>
      </c>
      <c r="D121" s="2" t="s">
        <v>34</v>
      </c>
      <c r="E121">
        <v>29</v>
      </c>
      <c r="F121">
        <v>16</v>
      </c>
      <c r="G121">
        <v>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172</v>
      </c>
      <c r="N121">
        <v>723</v>
      </c>
      <c r="O121">
        <v>4.2</v>
      </c>
      <c r="P121">
        <v>4</v>
      </c>
      <c r="Q121">
        <v>24</v>
      </c>
      <c r="R121">
        <v>18</v>
      </c>
      <c r="S121">
        <v>116</v>
      </c>
      <c r="T121">
        <v>6.44</v>
      </c>
      <c r="U121">
        <v>0</v>
      </c>
      <c r="V121">
        <v>3</v>
      </c>
      <c r="W121">
        <v>3</v>
      </c>
      <c r="X121">
        <v>4</v>
      </c>
      <c r="Y121">
        <v>0</v>
      </c>
      <c r="Z121">
        <v>0</v>
      </c>
      <c r="AA121">
        <v>102</v>
      </c>
      <c r="AB121">
        <v>119.9</v>
      </c>
      <c r="AC121">
        <v>128.9</v>
      </c>
      <c r="AD121">
        <v>110.9</v>
      </c>
      <c r="AF121">
        <v>35</v>
      </c>
      <c r="AH121" t="s">
        <v>35</v>
      </c>
    </row>
    <row r="122" spans="1:34" x14ac:dyDescent="0.3">
      <c r="A122">
        <v>121</v>
      </c>
      <c r="B122" s="2" t="s">
        <v>124</v>
      </c>
      <c r="C122" s="2" t="s">
        <v>33</v>
      </c>
      <c r="D122" s="2" t="s">
        <v>49</v>
      </c>
      <c r="E122">
        <v>21</v>
      </c>
      <c r="F122">
        <v>16</v>
      </c>
      <c r="G122">
        <v>10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13</v>
      </c>
      <c r="N122">
        <v>172</v>
      </c>
      <c r="O122">
        <v>13.23</v>
      </c>
      <c r="P122">
        <v>0</v>
      </c>
      <c r="Q122">
        <v>82</v>
      </c>
      <c r="R122">
        <v>55</v>
      </c>
      <c r="S122">
        <v>788</v>
      </c>
      <c r="T122">
        <v>14.33</v>
      </c>
      <c r="U122">
        <v>2</v>
      </c>
      <c r="V122">
        <v>4</v>
      </c>
      <c r="W122">
        <v>3</v>
      </c>
      <c r="X122">
        <v>2</v>
      </c>
      <c r="Y122">
        <v>0</v>
      </c>
      <c r="Z122">
        <v>0</v>
      </c>
      <c r="AA122">
        <v>102</v>
      </c>
      <c r="AB122">
        <v>157</v>
      </c>
      <c r="AC122">
        <v>166</v>
      </c>
      <c r="AD122">
        <v>129.5</v>
      </c>
      <c r="AF122">
        <v>38</v>
      </c>
      <c r="AH122" t="s">
        <v>35</v>
      </c>
    </row>
    <row r="123" spans="1:34" x14ac:dyDescent="0.3">
      <c r="A123">
        <v>122</v>
      </c>
      <c r="B123" s="2" t="s">
        <v>268</v>
      </c>
      <c r="C123" s="2" t="s">
        <v>76</v>
      </c>
      <c r="D123" s="2" t="s">
        <v>49</v>
      </c>
      <c r="E123">
        <v>25</v>
      </c>
      <c r="F123">
        <v>16</v>
      </c>
      <c r="G123">
        <v>16</v>
      </c>
      <c r="H123">
        <v>1</v>
      </c>
      <c r="I123">
        <v>1</v>
      </c>
      <c r="J123">
        <v>15</v>
      </c>
      <c r="K123">
        <v>0</v>
      </c>
      <c r="L123">
        <v>0</v>
      </c>
      <c r="M123">
        <v>3</v>
      </c>
      <c r="N123">
        <v>32</v>
      </c>
      <c r="O123">
        <v>10.67</v>
      </c>
      <c r="P123">
        <v>0</v>
      </c>
      <c r="Q123">
        <v>97</v>
      </c>
      <c r="R123">
        <v>64</v>
      </c>
      <c r="S123">
        <v>736</v>
      </c>
      <c r="T123">
        <v>11.5</v>
      </c>
      <c r="U123">
        <v>4</v>
      </c>
      <c r="V123">
        <v>1</v>
      </c>
      <c r="W123">
        <v>0</v>
      </c>
      <c r="X123">
        <v>4</v>
      </c>
      <c r="Y123">
        <v>0</v>
      </c>
      <c r="Z123">
        <v>0</v>
      </c>
      <c r="AA123">
        <v>101</v>
      </c>
      <c r="AB123">
        <v>165.4</v>
      </c>
      <c r="AC123">
        <v>168.4</v>
      </c>
      <c r="AD123">
        <v>133.4</v>
      </c>
      <c r="AF123">
        <v>40</v>
      </c>
      <c r="AH123" t="s">
        <v>35</v>
      </c>
    </row>
    <row r="124" spans="1:34" x14ac:dyDescent="0.3">
      <c r="A124">
        <v>123</v>
      </c>
      <c r="B124" s="2" t="s">
        <v>87</v>
      </c>
      <c r="C124" s="2" t="s">
        <v>88</v>
      </c>
      <c r="D124" s="2" t="s">
        <v>34</v>
      </c>
      <c r="E124">
        <v>23</v>
      </c>
      <c r="F124">
        <v>8</v>
      </c>
      <c r="G124">
        <v>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133</v>
      </c>
      <c r="N124">
        <v>439</v>
      </c>
      <c r="O124">
        <v>3.3</v>
      </c>
      <c r="P124">
        <v>5</v>
      </c>
      <c r="Q124">
        <v>26</v>
      </c>
      <c r="R124">
        <v>22</v>
      </c>
      <c r="S124">
        <v>185</v>
      </c>
      <c r="T124">
        <v>8.41</v>
      </c>
      <c r="U124">
        <v>1</v>
      </c>
      <c r="V124">
        <v>0</v>
      </c>
      <c r="W124">
        <v>0</v>
      </c>
      <c r="X124">
        <v>6</v>
      </c>
      <c r="Y124">
        <v>0</v>
      </c>
      <c r="Z124">
        <v>0</v>
      </c>
      <c r="AA124">
        <v>98</v>
      </c>
      <c r="AB124">
        <v>120.4</v>
      </c>
      <c r="AC124">
        <v>126.4</v>
      </c>
      <c r="AD124">
        <v>109.4</v>
      </c>
      <c r="AF124">
        <v>37</v>
      </c>
      <c r="AH124" t="s">
        <v>35</v>
      </c>
    </row>
    <row r="125" spans="1:34" x14ac:dyDescent="0.3">
      <c r="A125">
        <v>124</v>
      </c>
      <c r="B125" s="2" t="s">
        <v>295</v>
      </c>
      <c r="C125" s="2" t="s">
        <v>111</v>
      </c>
      <c r="D125" s="2" t="s">
        <v>49</v>
      </c>
      <c r="E125">
        <v>27</v>
      </c>
      <c r="F125">
        <v>12</v>
      </c>
      <c r="G125">
        <v>12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71</v>
      </c>
      <c r="R125">
        <v>41</v>
      </c>
      <c r="S125">
        <v>737</v>
      </c>
      <c r="T125">
        <v>17.98</v>
      </c>
      <c r="U125">
        <v>4</v>
      </c>
      <c r="V125">
        <v>0</v>
      </c>
      <c r="W125">
        <v>0</v>
      </c>
      <c r="X125">
        <v>4</v>
      </c>
      <c r="Y125">
        <v>0</v>
      </c>
      <c r="Z125">
        <v>0</v>
      </c>
      <c r="AA125">
        <v>98</v>
      </c>
      <c r="AB125">
        <v>138.69999999999999</v>
      </c>
      <c r="AC125">
        <v>141.69999999999999</v>
      </c>
      <c r="AD125">
        <v>118.2</v>
      </c>
      <c r="AF125">
        <v>44</v>
      </c>
      <c r="AH125" t="s">
        <v>35</v>
      </c>
    </row>
    <row r="126" spans="1:34" x14ac:dyDescent="0.3">
      <c r="A126">
        <v>125</v>
      </c>
      <c r="B126" s="2" t="s">
        <v>232</v>
      </c>
      <c r="C126" s="2" t="s">
        <v>104</v>
      </c>
      <c r="D126" s="2" t="s">
        <v>34</v>
      </c>
      <c r="E126">
        <v>22</v>
      </c>
      <c r="F126">
        <v>16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85</v>
      </c>
      <c r="N126">
        <v>314</v>
      </c>
      <c r="O126">
        <v>3.69</v>
      </c>
      <c r="P126">
        <v>2</v>
      </c>
      <c r="Q126">
        <v>81</v>
      </c>
      <c r="R126">
        <v>63</v>
      </c>
      <c r="S126">
        <v>425</v>
      </c>
      <c r="T126">
        <v>6.75</v>
      </c>
      <c r="U126">
        <v>2</v>
      </c>
      <c r="V126">
        <v>1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160.9</v>
      </c>
      <c r="AC126">
        <v>166.9</v>
      </c>
      <c r="AD126">
        <v>129.4</v>
      </c>
      <c r="AF126">
        <v>38</v>
      </c>
      <c r="AH126" t="s">
        <v>35</v>
      </c>
    </row>
    <row r="127" spans="1:34" x14ac:dyDescent="0.3">
      <c r="A127">
        <v>126</v>
      </c>
      <c r="B127" s="2" t="s">
        <v>98</v>
      </c>
      <c r="C127" s="2" t="s">
        <v>99</v>
      </c>
      <c r="D127" s="2" t="s">
        <v>49</v>
      </c>
      <c r="E127">
        <v>25</v>
      </c>
      <c r="F127">
        <v>13</v>
      </c>
      <c r="G127">
        <v>12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9</v>
      </c>
      <c r="O127">
        <v>9</v>
      </c>
      <c r="P127">
        <v>0</v>
      </c>
      <c r="Q127">
        <v>94</v>
      </c>
      <c r="R127">
        <v>55</v>
      </c>
      <c r="S127">
        <v>754</v>
      </c>
      <c r="T127">
        <v>13.71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98</v>
      </c>
      <c r="AB127">
        <v>153.30000000000001</v>
      </c>
      <c r="AC127">
        <v>157.30000000000001</v>
      </c>
      <c r="AD127">
        <v>125.8</v>
      </c>
      <c r="AF127">
        <v>41</v>
      </c>
      <c r="AH127" t="s">
        <v>35</v>
      </c>
    </row>
    <row r="128" spans="1:34" x14ac:dyDescent="0.3">
      <c r="A128">
        <v>127</v>
      </c>
      <c r="B128" s="2" t="s">
        <v>177</v>
      </c>
      <c r="C128" s="2" t="s">
        <v>33</v>
      </c>
      <c r="D128" s="2" t="s">
        <v>49</v>
      </c>
      <c r="E128">
        <v>22</v>
      </c>
      <c r="F128">
        <v>13</v>
      </c>
      <c r="G128">
        <v>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8</v>
      </c>
      <c r="N128">
        <v>84</v>
      </c>
      <c r="O128">
        <v>10.5</v>
      </c>
      <c r="P128">
        <v>2</v>
      </c>
      <c r="Q128">
        <v>65</v>
      </c>
      <c r="R128">
        <v>39</v>
      </c>
      <c r="S128">
        <v>494</v>
      </c>
      <c r="T128">
        <v>12.67</v>
      </c>
      <c r="U128">
        <v>5</v>
      </c>
      <c r="V128">
        <v>1</v>
      </c>
      <c r="W128">
        <v>1</v>
      </c>
      <c r="X128">
        <v>7</v>
      </c>
      <c r="Y128">
        <v>0</v>
      </c>
      <c r="Z128">
        <v>0</v>
      </c>
      <c r="AA128">
        <v>98</v>
      </c>
      <c r="AB128">
        <v>136.80000000000001</v>
      </c>
      <c r="AC128">
        <v>140.80000000000001</v>
      </c>
      <c r="AD128">
        <v>117.3</v>
      </c>
      <c r="AF128">
        <v>42</v>
      </c>
      <c r="AH128" t="s">
        <v>35</v>
      </c>
    </row>
    <row r="129" spans="1:34" x14ac:dyDescent="0.3">
      <c r="A129">
        <v>128</v>
      </c>
      <c r="B129" s="2" t="s">
        <v>292</v>
      </c>
      <c r="C129" s="2" t="s">
        <v>111</v>
      </c>
      <c r="D129" s="2" t="s">
        <v>49</v>
      </c>
      <c r="E129">
        <v>31</v>
      </c>
      <c r="F129">
        <v>15</v>
      </c>
      <c r="G129">
        <v>15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89</v>
      </c>
      <c r="R129">
        <v>59</v>
      </c>
      <c r="S129">
        <v>677</v>
      </c>
      <c r="T129">
        <v>11.47</v>
      </c>
      <c r="U129">
        <v>5</v>
      </c>
      <c r="V129">
        <v>0</v>
      </c>
      <c r="W129">
        <v>0</v>
      </c>
      <c r="X129">
        <v>5</v>
      </c>
      <c r="Y129">
        <v>0</v>
      </c>
      <c r="Z129">
        <v>0</v>
      </c>
      <c r="AA129">
        <v>98</v>
      </c>
      <c r="AB129">
        <v>156.69999999999999</v>
      </c>
      <c r="AC129">
        <v>159.69999999999999</v>
      </c>
      <c r="AD129">
        <v>127.2</v>
      </c>
      <c r="AF129">
        <v>43</v>
      </c>
      <c r="AH129" t="s">
        <v>35</v>
      </c>
    </row>
    <row r="130" spans="1:34" x14ac:dyDescent="0.3">
      <c r="A130">
        <v>129</v>
      </c>
      <c r="B130" s="2" t="s">
        <v>221</v>
      </c>
      <c r="C130" s="2" t="s">
        <v>86</v>
      </c>
      <c r="D130" s="2" t="s">
        <v>49</v>
      </c>
      <c r="E130">
        <v>26</v>
      </c>
      <c r="F130">
        <v>15</v>
      </c>
      <c r="G130">
        <v>15</v>
      </c>
      <c r="H130">
        <v>1</v>
      </c>
      <c r="I130">
        <v>1</v>
      </c>
      <c r="J130">
        <v>3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64</v>
      </c>
      <c r="R130">
        <v>37</v>
      </c>
      <c r="S130">
        <v>553</v>
      </c>
      <c r="T130">
        <v>14.95</v>
      </c>
      <c r="U130">
        <v>6</v>
      </c>
      <c r="V130">
        <v>1</v>
      </c>
      <c r="W130">
        <v>0</v>
      </c>
      <c r="X130">
        <v>6</v>
      </c>
      <c r="Y130">
        <v>1</v>
      </c>
      <c r="Z130">
        <v>0</v>
      </c>
      <c r="AA130">
        <v>97</v>
      </c>
      <c r="AB130">
        <v>134.4</v>
      </c>
      <c r="AC130">
        <v>137.4</v>
      </c>
      <c r="AD130">
        <v>115.9</v>
      </c>
      <c r="AF130">
        <v>45</v>
      </c>
      <c r="AH130" t="s">
        <v>35</v>
      </c>
    </row>
    <row r="131" spans="1:34" x14ac:dyDescent="0.3">
      <c r="A131">
        <v>130</v>
      </c>
      <c r="B131" s="2" t="s">
        <v>196</v>
      </c>
      <c r="C131" s="2" t="s">
        <v>56</v>
      </c>
      <c r="D131" s="2" t="s">
        <v>49</v>
      </c>
      <c r="E131">
        <v>26</v>
      </c>
      <c r="F131">
        <v>16</v>
      </c>
      <c r="G131">
        <v>10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</v>
      </c>
      <c r="N131">
        <v>15</v>
      </c>
      <c r="O131">
        <v>7.5</v>
      </c>
      <c r="P131">
        <v>0</v>
      </c>
      <c r="Q131">
        <v>65</v>
      </c>
      <c r="R131">
        <v>41</v>
      </c>
      <c r="S131">
        <v>653</v>
      </c>
      <c r="T131">
        <v>15.93</v>
      </c>
      <c r="U131">
        <v>5</v>
      </c>
      <c r="V131">
        <v>2</v>
      </c>
      <c r="W131">
        <v>0</v>
      </c>
      <c r="X131">
        <v>5</v>
      </c>
      <c r="Y131">
        <v>0</v>
      </c>
      <c r="Z131">
        <v>0</v>
      </c>
      <c r="AA131">
        <v>97</v>
      </c>
      <c r="AB131">
        <v>137.80000000000001</v>
      </c>
      <c r="AC131">
        <v>140.80000000000001</v>
      </c>
      <c r="AD131">
        <v>117.3</v>
      </c>
      <c r="AF131">
        <v>46</v>
      </c>
      <c r="AH131" t="s">
        <v>35</v>
      </c>
    </row>
    <row r="132" spans="1:34" x14ac:dyDescent="0.3">
      <c r="A132">
        <v>131</v>
      </c>
      <c r="B132" s="2" t="s">
        <v>82</v>
      </c>
      <c r="C132" s="2" t="s">
        <v>80</v>
      </c>
      <c r="D132" s="2" t="s">
        <v>49</v>
      </c>
      <c r="E132">
        <v>25</v>
      </c>
      <c r="F132">
        <v>8</v>
      </c>
      <c r="G132">
        <v>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4</v>
      </c>
      <c r="N132">
        <v>25</v>
      </c>
      <c r="O132">
        <v>6.25</v>
      </c>
      <c r="P132">
        <v>0</v>
      </c>
      <c r="Q132">
        <v>55</v>
      </c>
      <c r="R132">
        <v>40</v>
      </c>
      <c r="S132">
        <v>566</v>
      </c>
      <c r="T132">
        <v>14.15</v>
      </c>
      <c r="U132">
        <v>6</v>
      </c>
      <c r="V132">
        <v>0</v>
      </c>
      <c r="W132">
        <v>0</v>
      </c>
      <c r="X132">
        <v>6</v>
      </c>
      <c r="Y132">
        <v>0</v>
      </c>
      <c r="Z132">
        <v>0</v>
      </c>
      <c r="AA132">
        <v>95</v>
      </c>
      <c r="AB132">
        <v>135.1</v>
      </c>
      <c r="AC132">
        <v>138.1</v>
      </c>
      <c r="AD132">
        <v>115.1</v>
      </c>
      <c r="AF132">
        <v>47</v>
      </c>
      <c r="AH132" t="s">
        <v>35</v>
      </c>
    </row>
    <row r="133" spans="1:34" x14ac:dyDescent="0.3">
      <c r="A133">
        <v>132</v>
      </c>
      <c r="B133" s="2" t="s">
        <v>696</v>
      </c>
      <c r="C133" s="2" t="s">
        <v>37</v>
      </c>
      <c r="D133" s="2" t="s">
        <v>34</v>
      </c>
      <c r="E133">
        <v>24</v>
      </c>
      <c r="F133">
        <v>10</v>
      </c>
      <c r="G133">
        <v>10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114</v>
      </c>
      <c r="N133">
        <v>411</v>
      </c>
      <c r="O133">
        <v>3.61</v>
      </c>
      <c r="P133">
        <v>7</v>
      </c>
      <c r="Q133">
        <v>21</v>
      </c>
      <c r="R133">
        <v>15</v>
      </c>
      <c r="S133">
        <v>105</v>
      </c>
      <c r="T133">
        <v>7</v>
      </c>
      <c r="U133">
        <v>1</v>
      </c>
      <c r="V133">
        <v>3</v>
      </c>
      <c r="W133">
        <v>3</v>
      </c>
      <c r="X133">
        <v>8</v>
      </c>
      <c r="Y133">
        <v>0</v>
      </c>
      <c r="Z133">
        <v>0</v>
      </c>
      <c r="AA133">
        <v>94</v>
      </c>
      <c r="AB133">
        <v>108.6</v>
      </c>
      <c r="AC133">
        <v>117.6</v>
      </c>
      <c r="AD133">
        <v>101.1</v>
      </c>
      <c r="AF133">
        <v>39</v>
      </c>
      <c r="AH133" t="s">
        <v>35</v>
      </c>
    </row>
    <row r="134" spans="1:34" x14ac:dyDescent="0.3">
      <c r="A134">
        <v>133</v>
      </c>
      <c r="B134" s="2" t="s">
        <v>697</v>
      </c>
      <c r="C134" s="2" t="s">
        <v>70</v>
      </c>
      <c r="D134" s="2" t="s">
        <v>49</v>
      </c>
      <c r="E134">
        <v>33</v>
      </c>
      <c r="F134">
        <v>15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-2</v>
      </c>
      <c r="O134">
        <v>-2</v>
      </c>
      <c r="P134">
        <v>0</v>
      </c>
      <c r="Q134">
        <v>88</v>
      </c>
      <c r="R134">
        <v>63</v>
      </c>
      <c r="S134">
        <v>739</v>
      </c>
      <c r="T134">
        <v>11.73</v>
      </c>
      <c r="U134">
        <v>3</v>
      </c>
      <c r="V134">
        <v>1</v>
      </c>
      <c r="W134">
        <v>0</v>
      </c>
      <c r="X134">
        <v>3</v>
      </c>
      <c r="Y134">
        <v>1</v>
      </c>
      <c r="Z134">
        <v>0</v>
      </c>
      <c r="AA134">
        <v>94</v>
      </c>
      <c r="AB134">
        <v>156.69999999999999</v>
      </c>
      <c r="AC134">
        <v>159.69999999999999</v>
      </c>
      <c r="AD134">
        <v>125.2</v>
      </c>
      <c r="AF134">
        <v>49</v>
      </c>
      <c r="AH134" t="s">
        <v>35</v>
      </c>
    </row>
    <row r="135" spans="1:34" x14ac:dyDescent="0.3">
      <c r="A135">
        <v>134</v>
      </c>
      <c r="B135" s="2" t="s">
        <v>117</v>
      </c>
      <c r="C135" s="2" t="s">
        <v>114</v>
      </c>
      <c r="D135" s="2" t="s">
        <v>49</v>
      </c>
      <c r="E135">
        <v>23</v>
      </c>
      <c r="F135">
        <v>16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-1</v>
      </c>
      <c r="O135">
        <v>-1</v>
      </c>
      <c r="P135">
        <v>0</v>
      </c>
      <c r="Q135">
        <v>84</v>
      </c>
      <c r="R135">
        <v>42</v>
      </c>
      <c r="S135">
        <v>704</v>
      </c>
      <c r="T135">
        <v>16.760000000000002</v>
      </c>
      <c r="U135">
        <v>4</v>
      </c>
      <c r="V135">
        <v>0</v>
      </c>
      <c r="W135">
        <v>0</v>
      </c>
      <c r="X135">
        <v>4</v>
      </c>
      <c r="Y135">
        <v>0</v>
      </c>
      <c r="Z135">
        <v>0</v>
      </c>
      <c r="AA135">
        <v>94</v>
      </c>
      <c r="AB135">
        <v>136.30000000000001</v>
      </c>
      <c r="AC135">
        <v>139.30000000000001</v>
      </c>
      <c r="AD135">
        <v>115.3</v>
      </c>
      <c r="AF135">
        <v>48</v>
      </c>
      <c r="AH135" t="s">
        <v>35</v>
      </c>
    </row>
    <row r="136" spans="1:34" x14ac:dyDescent="0.3">
      <c r="A136">
        <v>135</v>
      </c>
      <c r="B136" s="2" t="s">
        <v>203</v>
      </c>
      <c r="C136" s="2" t="s">
        <v>107</v>
      </c>
      <c r="D136" s="2" t="s">
        <v>34</v>
      </c>
      <c r="E136">
        <v>30</v>
      </c>
      <c r="F136">
        <v>14</v>
      </c>
      <c r="G136">
        <v>13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161</v>
      </c>
      <c r="N136">
        <v>514</v>
      </c>
      <c r="O136">
        <v>3.19</v>
      </c>
      <c r="P136">
        <v>3</v>
      </c>
      <c r="Q136">
        <v>46</v>
      </c>
      <c r="R136">
        <v>34</v>
      </c>
      <c r="S136">
        <v>238</v>
      </c>
      <c r="T136">
        <v>7</v>
      </c>
      <c r="U136">
        <v>0</v>
      </c>
      <c r="V136">
        <v>0</v>
      </c>
      <c r="W136">
        <v>0</v>
      </c>
      <c r="X136">
        <v>3</v>
      </c>
      <c r="Y136">
        <v>0</v>
      </c>
      <c r="Z136">
        <v>0</v>
      </c>
      <c r="AA136">
        <v>93</v>
      </c>
      <c r="AB136">
        <v>127.2</v>
      </c>
      <c r="AC136">
        <v>133.19999999999999</v>
      </c>
      <c r="AD136">
        <v>110.2</v>
      </c>
      <c r="AF136">
        <v>40</v>
      </c>
      <c r="AH136" t="s">
        <v>35</v>
      </c>
    </row>
    <row r="137" spans="1:34" x14ac:dyDescent="0.3">
      <c r="A137">
        <v>136</v>
      </c>
      <c r="B137" s="2" t="s">
        <v>698</v>
      </c>
      <c r="C137" s="2" t="s">
        <v>61</v>
      </c>
      <c r="D137" s="2" t="s">
        <v>49</v>
      </c>
      <c r="E137">
        <v>30</v>
      </c>
      <c r="F137">
        <v>13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73</v>
      </c>
      <c r="R137">
        <v>50</v>
      </c>
      <c r="S137">
        <v>618</v>
      </c>
      <c r="T137">
        <v>12.36</v>
      </c>
      <c r="U137">
        <v>5</v>
      </c>
      <c r="V137">
        <v>0</v>
      </c>
      <c r="W137">
        <v>0</v>
      </c>
      <c r="X137">
        <v>5</v>
      </c>
      <c r="Y137">
        <v>0</v>
      </c>
      <c r="Z137">
        <v>0</v>
      </c>
      <c r="AA137">
        <v>92</v>
      </c>
      <c r="AB137">
        <v>141.80000000000001</v>
      </c>
      <c r="AC137">
        <v>144.80000000000001</v>
      </c>
      <c r="AD137">
        <v>116.8</v>
      </c>
      <c r="AF137">
        <v>50</v>
      </c>
      <c r="AH137" t="s">
        <v>35</v>
      </c>
    </row>
    <row r="138" spans="1:34" x14ac:dyDescent="0.3">
      <c r="A138">
        <v>137</v>
      </c>
      <c r="B138" s="2" t="s">
        <v>219</v>
      </c>
      <c r="C138" s="2" t="s">
        <v>86</v>
      </c>
      <c r="D138" s="2" t="s">
        <v>34</v>
      </c>
      <c r="E138">
        <v>35</v>
      </c>
      <c r="F138">
        <v>14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156</v>
      </c>
      <c r="N138">
        <v>722</v>
      </c>
      <c r="O138">
        <v>4.63</v>
      </c>
      <c r="P138">
        <v>0</v>
      </c>
      <c r="Q138">
        <v>16</v>
      </c>
      <c r="R138">
        <v>12</v>
      </c>
      <c r="S138">
        <v>124</v>
      </c>
      <c r="T138">
        <v>10.33</v>
      </c>
      <c r="U138">
        <v>1</v>
      </c>
      <c r="V138">
        <v>1</v>
      </c>
      <c r="W138">
        <v>0</v>
      </c>
      <c r="X138">
        <v>1</v>
      </c>
      <c r="Y138">
        <v>0</v>
      </c>
      <c r="Z138">
        <v>0</v>
      </c>
      <c r="AA138">
        <v>91</v>
      </c>
      <c r="AB138">
        <v>102.6</v>
      </c>
      <c r="AC138">
        <v>108.6</v>
      </c>
      <c r="AD138">
        <v>96.6</v>
      </c>
      <c r="AF138">
        <v>41</v>
      </c>
      <c r="AH138" t="s">
        <v>35</v>
      </c>
    </row>
    <row r="139" spans="1:34" x14ac:dyDescent="0.3">
      <c r="A139">
        <v>138</v>
      </c>
      <c r="B139" s="2" t="s">
        <v>468</v>
      </c>
      <c r="C139" s="2" t="s">
        <v>54</v>
      </c>
      <c r="D139" s="2" t="s">
        <v>49</v>
      </c>
      <c r="E139">
        <v>21</v>
      </c>
      <c r="F139">
        <v>16</v>
      </c>
      <c r="G139">
        <v>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7</v>
      </c>
      <c r="O139">
        <v>3.5</v>
      </c>
      <c r="P139">
        <v>0</v>
      </c>
      <c r="Q139">
        <v>79</v>
      </c>
      <c r="R139">
        <v>43</v>
      </c>
      <c r="S139">
        <v>586</v>
      </c>
      <c r="T139">
        <v>13.63</v>
      </c>
      <c r="U139">
        <v>5</v>
      </c>
      <c r="V139">
        <v>1</v>
      </c>
      <c r="W139">
        <v>1</v>
      </c>
      <c r="X139">
        <v>5</v>
      </c>
      <c r="Y139">
        <v>1</v>
      </c>
      <c r="Z139">
        <v>0</v>
      </c>
      <c r="AA139">
        <v>89</v>
      </c>
      <c r="AB139">
        <v>132.30000000000001</v>
      </c>
      <c r="AC139">
        <v>136.30000000000001</v>
      </c>
      <c r="AD139">
        <v>110.8</v>
      </c>
      <c r="AF139">
        <v>51</v>
      </c>
      <c r="AH139" t="s">
        <v>35</v>
      </c>
    </row>
    <row r="140" spans="1:34" x14ac:dyDescent="0.3">
      <c r="A140">
        <v>139</v>
      </c>
      <c r="B140" s="2" t="s">
        <v>298</v>
      </c>
      <c r="C140" s="2" t="s">
        <v>70</v>
      </c>
      <c r="D140" s="2" t="s">
        <v>34</v>
      </c>
      <c r="E140">
        <v>25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55</v>
      </c>
      <c r="N140">
        <v>259</v>
      </c>
      <c r="O140">
        <v>4.71</v>
      </c>
      <c r="P140">
        <v>1</v>
      </c>
      <c r="Q140">
        <v>81</v>
      </c>
      <c r="R140">
        <v>68</v>
      </c>
      <c r="S140">
        <v>607</v>
      </c>
      <c r="T140">
        <v>8.93</v>
      </c>
      <c r="U140">
        <v>0</v>
      </c>
      <c r="V140">
        <v>3</v>
      </c>
      <c r="W140">
        <v>2</v>
      </c>
      <c r="X140">
        <v>1</v>
      </c>
      <c r="Y140">
        <v>0</v>
      </c>
      <c r="Z140">
        <v>0</v>
      </c>
      <c r="AA140">
        <v>89</v>
      </c>
      <c r="AB140">
        <v>156.6</v>
      </c>
      <c r="AC140">
        <v>164.6</v>
      </c>
      <c r="AD140">
        <v>122.6</v>
      </c>
      <c r="AF140">
        <v>43</v>
      </c>
      <c r="AH140" t="s">
        <v>35</v>
      </c>
    </row>
    <row r="141" spans="1:34" x14ac:dyDescent="0.3">
      <c r="A141">
        <v>140</v>
      </c>
      <c r="B141" s="2" t="s">
        <v>430</v>
      </c>
      <c r="C141" s="2" t="s">
        <v>76</v>
      </c>
      <c r="D141" s="2" t="s">
        <v>34</v>
      </c>
      <c r="E141">
        <v>24</v>
      </c>
      <c r="F141">
        <v>16</v>
      </c>
      <c r="G141">
        <v>6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87</v>
      </c>
      <c r="N141">
        <v>364</v>
      </c>
      <c r="O141">
        <v>4.18</v>
      </c>
      <c r="P141">
        <v>3</v>
      </c>
      <c r="Q141">
        <v>35</v>
      </c>
      <c r="R141">
        <v>28</v>
      </c>
      <c r="S141">
        <v>230</v>
      </c>
      <c r="T141">
        <v>8.2100000000000009</v>
      </c>
      <c r="U141">
        <v>2</v>
      </c>
      <c r="V141">
        <v>2</v>
      </c>
      <c r="W141">
        <v>1</v>
      </c>
      <c r="X141">
        <v>5</v>
      </c>
      <c r="Y141">
        <v>1</v>
      </c>
      <c r="Z141">
        <v>0</v>
      </c>
      <c r="AA141">
        <v>89</v>
      </c>
      <c r="AB141">
        <v>117.4</v>
      </c>
      <c r="AC141">
        <v>124.4</v>
      </c>
      <c r="AD141">
        <v>103.4</v>
      </c>
      <c r="AF141">
        <v>42</v>
      </c>
      <c r="AH141" t="s">
        <v>35</v>
      </c>
    </row>
    <row r="142" spans="1:34" x14ac:dyDescent="0.3">
      <c r="A142">
        <v>141</v>
      </c>
      <c r="B142" s="2" t="s">
        <v>208</v>
      </c>
      <c r="C142" s="2" t="s">
        <v>37</v>
      </c>
      <c r="D142" s="2" t="s">
        <v>34</v>
      </c>
      <c r="E142">
        <v>23</v>
      </c>
      <c r="F142">
        <v>11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137</v>
      </c>
      <c r="N142">
        <v>718</v>
      </c>
      <c r="O142">
        <v>5.24</v>
      </c>
      <c r="P142">
        <v>2</v>
      </c>
      <c r="Q142">
        <v>2</v>
      </c>
      <c r="R142">
        <v>2</v>
      </c>
      <c r="S142">
        <v>20</v>
      </c>
      <c r="T142">
        <v>10</v>
      </c>
      <c r="U142">
        <v>0</v>
      </c>
      <c r="V142">
        <v>0</v>
      </c>
      <c r="W142">
        <v>0</v>
      </c>
      <c r="X142">
        <v>2</v>
      </c>
      <c r="Y142">
        <v>1</v>
      </c>
      <c r="Z142">
        <v>0</v>
      </c>
      <c r="AA142">
        <v>88</v>
      </c>
      <c r="AB142">
        <v>89.8</v>
      </c>
      <c r="AC142">
        <v>92.8</v>
      </c>
      <c r="AD142">
        <v>88.8</v>
      </c>
      <c r="AF142">
        <v>45</v>
      </c>
      <c r="AH142" t="s">
        <v>35</v>
      </c>
    </row>
    <row r="143" spans="1:34" x14ac:dyDescent="0.3">
      <c r="A143">
        <v>142</v>
      </c>
      <c r="B143" s="2" t="s">
        <v>140</v>
      </c>
      <c r="C143" s="2" t="s">
        <v>111</v>
      </c>
      <c r="D143" s="2" t="s">
        <v>34</v>
      </c>
      <c r="E143">
        <v>28</v>
      </c>
      <c r="F143">
        <v>14</v>
      </c>
      <c r="G143">
        <v>7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172</v>
      </c>
      <c r="N143">
        <v>571</v>
      </c>
      <c r="O143">
        <v>3.32</v>
      </c>
      <c r="P143">
        <v>5</v>
      </c>
      <c r="Q143">
        <v>16</v>
      </c>
      <c r="R143">
        <v>10</v>
      </c>
      <c r="S143">
        <v>33</v>
      </c>
      <c r="T143">
        <v>3.3</v>
      </c>
      <c r="U143">
        <v>0</v>
      </c>
      <c r="V143">
        <v>2</v>
      </c>
      <c r="W143">
        <v>1</v>
      </c>
      <c r="X143">
        <v>5</v>
      </c>
      <c r="Y143">
        <v>0</v>
      </c>
      <c r="Z143">
        <v>0</v>
      </c>
      <c r="AA143">
        <v>88</v>
      </c>
      <c r="AB143">
        <v>98.4</v>
      </c>
      <c r="AC143">
        <v>102.4</v>
      </c>
      <c r="AD143">
        <v>93.4</v>
      </c>
      <c r="AF143">
        <v>44</v>
      </c>
      <c r="AH143" t="s">
        <v>35</v>
      </c>
    </row>
    <row r="144" spans="1:34" x14ac:dyDescent="0.3">
      <c r="A144">
        <v>143</v>
      </c>
      <c r="B144" s="2" t="s">
        <v>200</v>
      </c>
      <c r="C144" s="2" t="s">
        <v>114</v>
      </c>
      <c r="D144" s="2" t="s">
        <v>34</v>
      </c>
      <c r="E144">
        <v>22</v>
      </c>
      <c r="F144">
        <v>14</v>
      </c>
      <c r="G144">
        <v>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130</v>
      </c>
      <c r="N144">
        <v>521</v>
      </c>
      <c r="O144">
        <v>4.01</v>
      </c>
      <c r="P144">
        <v>5</v>
      </c>
      <c r="Q144">
        <v>20</v>
      </c>
      <c r="R144">
        <v>14</v>
      </c>
      <c r="S144">
        <v>72</v>
      </c>
      <c r="T144">
        <v>5.14</v>
      </c>
      <c r="U144">
        <v>0</v>
      </c>
      <c r="V144">
        <v>1</v>
      </c>
      <c r="W144">
        <v>1</v>
      </c>
      <c r="X144">
        <v>5</v>
      </c>
      <c r="Y144">
        <v>0</v>
      </c>
      <c r="Z144">
        <v>0</v>
      </c>
      <c r="AA144">
        <v>87</v>
      </c>
      <c r="AB144">
        <v>101.3</v>
      </c>
      <c r="AC144">
        <v>105.3</v>
      </c>
      <c r="AD144">
        <v>94.3</v>
      </c>
      <c r="AF144">
        <v>47</v>
      </c>
      <c r="AH144" t="s">
        <v>35</v>
      </c>
    </row>
    <row r="145" spans="1:34" x14ac:dyDescent="0.3">
      <c r="A145">
        <v>144</v>
      </c>
      <c r="B145" s="2" t="s">
        <v>227</v>
      </c>
      <c r="C145" s="2" t="s">
        <v>99</v>
      </c>
      <c r="D145" s="2" t="s">
        <v>49</v>
      </c>
      <c r="E145">
        <v>24</v>
      </c>
      <c r="F145">
        <v>15</v>
      </c>
      <c r="G145">
        <v>4</v>
      </c>
      <c r="H145">
        <v>1</v>
      </c>
      <c r="I145">
        <v>1</v>
      </c>
      <c r="J145">
        <v>8</v>
      </c>
      <c r="K145">
        <v>0</v>
      </c>
      <c r="L145">
        <v>0</v>
      </c>
      <c r="M145">
        <v>6</v>
      </c>
      <c r="N145">
        <v>26</v>
      </c>
      <c r="O145">
        <v>4.33</v>
      </c>
      <c r="P145">
        <v>0</v>
      </c>
      <c r="Q145">
        <v>54</v>
      </c>
      <c r="R145">
        <v>33</v>
      </c>
      <c r="S145">
        <v>423</v>
      </c>
      <c r="T145">
        <v>12.82</v>
      </c>
      <c r="U145">
        <v>7</v>
      </c>
      <c r="V145">
        <v>1</v>
      </c>
      <c r="W145">
        <v>0</v>
      </c>
      <c r="X145">
        <v>7</v>
      </c>
      <c r="Y145">
        <v>0</v>
      </c>
      <c r="Z145">
        <v>0</v>
      </c>
      <c r="AA145">
        <v>87</v>
      </c>
      <c r="AB145">
        <v>120.2</v>
      </c>
      <c r="AC145">
        <v>123.2</v>
      </c>
      <c r="AD145">
        <v>103.7</v>
      </c>
      <c r="AF145">
        <v>52</v>
      </c>
      <c r="AH145" t="s">
        <v>35</v>
      </c>
    </row>
    <row r="146" spans="1:34" x14ac:dyDescent="0.3">
      <c r="A146">
        <v>145</v>
      </c>
      <c r="B146" s="2" t="s">
        <v>187</v>
      </c>
      <c r="C146" s="2" t="s">
        <v>42</v>
      </c>
      <c r="D146" s="2" t="s">
        <v>34</v>
      </c>
      <c r="E146">
        <v>23</v>
      </c>
      <c r="F146">
        <v>16</v>
      </c>
      <c r="G146">
        <v>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121</v>
      </c>
      <c r="N146">
        <v>464</v>
      </c>
      <c r="O146">
        <v>3.83</v>
      </c>
      <c r="P146">
        <v>3</v>
      </c>
      <c r="Q146">
        <v>41</v>
      </c>
      <c r="R146">
        <v>27</v>
      </c>
      <c r="S146">
        <v>210</v>
      </c>
      <c r="T146">
        <v>7.78</v>
      </c>
      <c r="U146">
        <v>0</v>
      </c>
      <c r="V146">
        <v>0</v>
      </c>
      <c r="W146">
        <v>0</v>
      </c>
      <c r="X146">
        <v>3</v>
      </c>
      <c r="Y146">
        <v>1</v>
      </c>
      <c r="Z146">
        <v>0</v>
      </c>
      <c r="AA146">
        <v>87</v>
      </c>
      <c r="AB146">
        <v>114.4</v>
      </c>
      <c r="AC146">
        <v>120.4</v>
      </c>
      <c r="AD146">
        <v>100.9</v>
      </c>
      <c r="AF146">
        <v>46</v>
      </c>
      <c r="AH146" t="s">
        <v>35</v>
      </c>
    </row>
    <row r="147" spans="1:34" x14ac:dyDescent="0.3">
      <c r="A147">
        <v>146</v>
      </c>
      <c r="B147" s="2" t="s">
        <v>176</v>
      </c>
      <c r="C147" s="2" t="s">
        <v>44</v>
      </c>
      <c r="D147" s="2" t="s">
        <v>49</v>
      </c>
      <c r="E147">
        <v>29</v>
      </c>
      <c r="F147">
        <v>16</v>
      </c>
      <c r="G147">
        <v>4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87</v>
      </c>
      <c r="R147">
        <v>65</v>
      </c>
      <c r="S147">
        <v>672</v>
      </c>
      <c r="T147">
        <v>10.34</v>
      </c>
      <c r="U147">
        <v>3</v>
      </c>
      <c r="V147">
        <v>0</v>
      </c>
      <c r="W147">
        <v>0</v>
      </c>
      <c r="X147">
        <v>3</v>
      </c>
      <c r="Y147">
        <v>0</v>
      </c>
      <c r="Z147">
        <v>0</v>
      </c>
      <c r="AA147">
        <v>85</v>
      </c>
      <c r="AB147">
        <v>150.19999999999999</v>
      </c>
      <c r="AC147">
        <v>153.19999999999999</v>
      </c>
      <c r="AD147">
        <v>117.7</v>
      </c>
      <c r="AF147">
        <v>53</v>
      </c>
      <c r="AH147" t="s">
        <v>35</v>
      </c>
    </row>
    <row r="148" spans="1:34" x14ac:dyDescent="0.3">
      <c r="A148">
        <v>147</v>
      </c>
      <c r="B148" s="2" t="s">
        <v>262</v>
      </c>
      <c r="C148" s="2" t="s">
        <v>78</v>
      </c>
      <c r="D148" s="2" t="s">
        <v>38</v>
      </c>
      <c r="E148">
        <v>25</v>
      </c>
      <c r="F148">
        <v>9</v>
      </c>
      <c r="G148">
        <v>5</v>
      </c>
      <c r="H148">
        <v>105</v>
      </c>
      <c r="I148">
        <v>176</v>
      </c>
      <c r="J148">
        <v>1003</v>
      </c>
      <c r="K148">
        <v>6</v>
      </c>
      <c r="L148">
        <v>2</v>
      </c>
      <c r="M148">
        <v>25</v>
      </c>
      <c r="N148">
        <v>130</v>
      </c>
      <c r="O148">
        <v>5.2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4</v>
      </c>
      <c r="W148">
        <v>1</v>
      </c>
      <c r="X148">
        <v>2</v>
      </c>
      <c r="Y148">
        <v>0</v>
      </c>
      <c r="Z148">
        <v>1</v>
      </c>
      <c r="AA148">
        <v>85</v>
      </c>
      <c r="AB148">
        <v>85.1</v>
      </c>
      <c r="AC148">
        <v>94.1</v>
      </c>
      <c r="AD148">
        <v>87.1</v>
      </c>
      <c r="AF148">
        <v>35</v>
      </c>
      <c r="AH148" t="s">
        <v>35</v>
      </c>
    </row>
    <row r="149" spans="1:34" x14ac:dyDescent="0.3">
      <c r="A149">
        <v>148</v>
      </c>
      <c r="B149" s="2" t="s">
        <v>257</v>
      </c>
      <c r="C149" s="2" t="s">
        <v>99</v>
      </c>
      <c r="D149" s="2" t="s">
        <v>49</v>
      </c>
      <c r="E149">
        <v>27</v>
      </c>
      <c r="F149">
        <v>16</v>
      </c>
      <c r="G149">
        <v>11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9</v>
      </c>
      <c r="N149">
        <v>61</v>
      </c>
      <c r="O149">
        <v>6.78</v>
      </c>
      <c r="P149">
        <v>0</v>
      </c>
      <c r="Q149">
        <v>93</v>
      </c>
      <c r="R149">
        <v>67</v>
      </c>
      <c r="S149">
        <v>688</v>
      </c>
      <c r="T149">
        <v>10.27</v>
      </c>
      <c r="U149">
        <v>2</v>
      </c>
      <c r="V149">
        <v>1</v>
      </c>
      <c r="W149">
        <v>1</v>
      </c>
      <c r="X149">
        <v>2</v>
      </c>
      <c r="Y149">
        <v>0</v>
      </c>
      <c r="Z149">
        <v>0</v>
      </c>
      <c r="AA149">
        <v>85</v>
      </c>
      <c r="AB149">
        <v>151.9</v>
      </c>
      <c r="AC149">
        <v>155.9</v>
      </c>
      <c r="AD149">
        <v>118.4</v>
      </c>
      <c r="AF149">
        <v>54</v>
      </c>
      <c r="AH149" t="s">
        <v>35</v>
      </c>
    </row>
    <row r="150" spans="1:34" x14ac:dyDescent="0.3">
      <c r="A150">
        <v>149</v>
      </c>
      <c r="B150" s="2" t="s">
        <v>185</v>
      </c>
      <c r="C150" s="2" t="s">
        <v>54</v>
      </c>
      <c r="D150" s="2" t="s">
        <v>34</v>
      </c>
      <c r="E150">
        <v>25</v>
      </c>
      <c r="F150">
        <v>16</v>
      </c>
      <c r="G150">
        <v>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40</v>
      </c>
      <c r="N150">
        <v>201</v>
      </c>
      <c r="O150">
        <v>5.03</v>
      </c>
      <c r="P150">
        <v>0</v>
      </c>
      <c r="Q150">
        <v>62</v>
      </c>
      <c r="R150">
        <v>47</v>
      </c>
      <c r="S150">
        <v>429</v>
      </c>
      <c r="T150">
        <v>9.1300000000000008</v>
      </c>
      <c r="U150">
        <v>3</v>
      </c>
      <c r="V150">
        <v>1</v>
      </c>
      <c r="W150">
        <v>0</v>
      </c>
      <c r="X150">
        <v>3</v>
      </c>
      <c r="Y150">
        <v>2</v>
      </c>
      <c r="Z150">
        <v>0</v>
      </c>
      <c r="AA150">
        <v>85</v>
      </c>
      <c r="AB150">
        <v>132</v>
      </c>
      <c r="AC150">
        <v>138</v>
      </c>
      <c r="AD150">
        <v>108.5</v>
      </c>
      <c r="AF150">
        <v>48</v>
      </c>
      <c r="AH150" t="s">
        <v>35</v>
      </c>
    </row>
    <row r="151" spans="1:34" x14ac:dyDescent="0.3">
      <c r="A151">
        <v>150</v>
      </c>
      <c r="B151" s="2" t="s">
        <v>558</v>
      </c>
      <c r="C151" s="2" t="s">
        <v>88</v>
      </c>
      <c r="D151" s="2" t="s">
        <v>49</v>
      </c>
      <c r="E151">
        <v>25</v>
      </c>
      <c r="F151">
        <v>16</v>
      </c>
      <c r="G151">
        <v>14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89</v>
      </c>
      <c r="R151">
        <v>48</v>
      </c>
      <c r="S151">
        <v>668</v>
      </c>
      <c r="T151">
        <v>13.92</v>
      </c>
      <c r="U151">
        <v>3</v>
      </c>
      <c r="V151">
        <v>1</v>
      </c>
      <c r="W151">
        <v>1</v>
      </c>
      <c r="X151">
        <v>3</v>
      </c>
      <c r="Y151">
        <v>0</v>
      </c>
      <c r="Z151">
        <v>0</v>
      </c>
      <c r="AA151">
        <v>83</v>
      </c>
      <c r="AB151">
        <v>130.80000000000001</v>
      </c>
      <c r="AC151">
        <v>134.80000000000001</v>
      </c>
      <c r="AD151">
        <v>106.8</v>
      </c>
      <c r="AF151">
        <v>55</v>
      </c>
      <c r="AH151" t="s">
        <v>35</v>
      </c>
    </row>
    <row r="152" spans="1:34" x14ac:dyDescent="0.3">
      <c r="A152">
        <v>151</v>
      </c>
      <c r="B152" s="2" t="s">
        <v>249</v>
      </c>
      <c r="C152" s="2" t="s">
        <v>74</v>
      </c>
      <c r="D152" s="2" t="s">
        <v>52</v>
      </c>
      <c r="E152">
        <v>24</v>
      </c>
      <c r="F152">
        <v>11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</v>
      </c>
      <c r="N152">
        <v>36</v>
      </c>
      <c r="O152">
        <v>12</v>
      </c>
      <c r="P152">
        <v>0</v>
      </c>
      <c r="Q152">
        <v>64</v>
      </c>
      <c r="R152">
        <v>45</v>
      </c>
      <c r="S152">
        <v>577</v>
      </c>
      <c r="T152">
        <v>12.82</v>
      </c>
      <c r="U152">
        <v>3</v>
      </c>
      <c r="V152">
        <v>0</v>
      </c>
      <c r="W152">
        <v>0</v>
      </c>
      <c r="X152">
        <v>3</v>
      </c>
      <c r="Y152">
        <v>1</v>
      </c>
      <c r="Z152">
        <v>0</v>
      </c>
      <c r="AA152">
        <v>81</v>
      </c>
      <c r="AB152">
        <v>126.3</v>
      </c>
      <c r="AC152">
        <v>129.30000000000001</v>
      </c>
      <c r="AD152">
        <v>103.8</v>
      </c>
      <c r="AF152">
        <v>13</v>
      </c>
      <c r="AH152" t="s">
        <v>35</v>
      </c>
    </row>
    <row r="153" spans="1:34" x14ac:dyDescent="0.3">
      <c r="A153">
        <v>152</v>
      </c>
      <c r="B153" s="2" t="s">
        <v>139</v>
      </c>
      <c r="C153" s="2" t="s">
        <v>72</v>
      </c>
      <c r="D153" s="2" t="s">
        <v>49</v>
      </c>
      <c r="E153">
        <v>28</v>
      </c>
      <c r="F153">
        <v>9</v>
      </c>
      <c r="G153">
        <v>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62</v>
      </c>
      <c r="R153">
        <v>35</v>
      </c>
      <c r="S153">
        <v>508</v>
      </c>
      <c r="T153">
        <v>14.51</v>
      </c>
      <c r="U153">
        <v>5</v>
      </c>
      <c r="V153">
        <v>0</v>
      </c>
      <c r="W153">
        <v>0</v>
      </c>
      <c r="X153">
        <v>5</v>
      </c>
      <c r="Y153">
        <v>0</v>
      </c>
      <c r="Z153">
        <v>0</v>
      </c>
      <c r="AA153">
        <v>81</v>
      </c>
      <c r="AB153">
        <v>115.8</v>
      </c>
      <c r="AC153">
        <v>118.8</v>
      </c>
      <c r="AD153">
        <v>98.3</v>
      </c>
      <c r="AF153">
        <v>56</v>
      </c>
      <c r="AH153" t="s">
        <v>35</v>
      </c>
    </row>
    <row r="154" spans="1:34" x14ac:dyDescent="0.3">
      <c r="A154">
        <v>153</v>
      </c>
      <c r="B154" s="2" t="s">
        <v>199</v>
      </c>
      <c r="C154" s="2" t="s">
        <v>116</v>
      </c>
      <c r="D154" s="2" t="s">
        <v>49</v>
      </c>
      <c r="E154">
        <v>22</v>
      </c>
      <c r="F154">
        <v>12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35</v>
      </c>
      <c r="O154">
        <v>11.67</v>
      </c>
      <c r="P154">
        <v>0</v>
      </c>
      <c r="Q154">
        <v>68</v>
      </c>
      <c r="R154">
        <v>43</v>
      </c>
      <c r="S154">
        <v>590</v>
      </c>
      <c r="T154">
        <v>13.72</v>
      </c>
      <c r="U154">
        <v>3</v>
      </c>
      <c r="V154">
        <v>0</v>
      </c>
      <c r="W154">
        <v>0</v>
      </c>
      <c r="X154">
        <v>3</v>
      </c>
      <c r="Y154">
        <v>0</v>
      </c>
      <c r="Z154">
        <v>0</v>
      </c>
      <c r="AA154">
        <v>81</v>
      </c>
      <c r="AB154">
        <v>123.5</v>
      </c>
      <c r="AC154">
        <v>126.5</v>
      </c>
      <c r="AD154">
        <v>102</v>
      </c>
      <c r="AF154">
        <v>57</v>
      </c>
      <c r="AH154" t="s">
        <v>35</v>
      </c>
    </row>
    <row r="155" spans="1:34" x14ac:dyDescent="0.3">
      <c r="A155">
        <v>154</v>
      </c>
      <c r="B155" s="2" t="s">
        <v>550</v>
      </c>
      <c r="C155" s="2" t="s">
        <v>37</v>
      </c>
      <c r="D155" s="2" t="s">
        <v>49</v>
      </c>
      <c r="E155">
        <v>31</v>
      </c>
      <c r="F155">
        <v>16</v>
      </c>
      <c r="G155">
        <v>16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100</v>
      </c>
      <c r="R155">
        <v>54</v>
      </c>
      <c r="S155">
        <v>607</v>
      </c>
      <c r="T155">
        <v>11.24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79</v>
      </c>
      <c r="AB155">
        <v>132.69999999999999</v>
      </c>
      <c r="AC155">
        <v>135.69999999999999</v>
      </c>
      <c r="AD155">
        <v>105.7</v>
      </c>
      <c r="AF155">
        <v>60</v>
      </c>
      <c r="AH155" t="s">
        <v>35</v>
      </c>
    </row>
    <row r="156" spans="1:34" x14ac:dyDescent="0.3">
      <c r="A156">
        <v>155</v>
      </c>
      <c r="B156" s="2" t="s">
        <v>532</v>
      </c>
      <c r="C156" s="2" t="s">
        <v>33</v>
      </c>
      <c r="D156" s="2" t="s">
        <v>49</v>
      </c>
      <c r="E156">
        <v>24</v>
      </c>
      <c r="F156">
        <v>14</v>
      </c>
      <c r="G156">
        <v>12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79</v>
      </c>
      <c r="R156">
        <v>44</v>
      </c>
      <c r="S156">
        <v>549</v>
      </c>
      <c r="T156">
        <v>12.48</v>
      </c>
      <c r="U156">
        <v>4</v>
      </c>
      <c r="V156">
        <v>0</v>
      </c>
      <c r="W156">
        <v>0</v>
      </c>
      <c r="X156">
        <v>4</v>
      </c>
      <c r="Y156">
        <v>0</v>
      </c>
      <c r="Z156">
        <v>0</v>
      </c>
      <c r="AA156">
        <v>79</v>
      </c>
      <c r="AB156">
        <v>122.9</v>
      </c>
      <c r="AC156">
        <v>125.9</v>
      </c>
      <c r="AD156">
        <v>100.9</v>
      </c>
      <c r="AF156">
        <v>59</v>
      </c>
      <c r="AH156" t="s">
        <v>35</v>
      </c>
    </row>
    <row r="157" spans="1:34" x14ac:dyDescent="0.3">
      <c r="A157">
        <v>156</v>
      </c>
      <c r="B157" s="2" t="s">
        <v>448</v>
      </c>
      <c r="C157" s="2" t="s">
        <v>54</v>
      </c>
      <c r="D157" s="2" t="s">
        <v>49</v>
      </c>
      <c r="E157">
        <v>24</v>
      </c>
      <c r="F157">
        <v>13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53</v>
      </c>
      <c r="R157">
        <v>39</v>
      </c>
      <c r="S157">
        <v>572</v>
      </c>
      <c r="T157">
        <v>14.67</v>
      </c>
      <c r="U157">
        <v>4</v>
      </c>
      <c r="V157">
        <v>2</v>
      </c>
      <c r="W157">
        <v>1</v>
      </c>
      <c r="X157">
        <v>4</v>
      </c>
      <c r="Y157">
        <v>0</v>
      </c>
      <c r="Z157">
        <v>0</v>
      </c>
      <c r="AA157">
        <v>79</v>
      </c>
      <c r="AB157">
        <v>118.2</v>
      </c>
      <c r="AC157">
        <v>122.2</v>
      </c>
      <c r="AD157">
        <v>98.7</v>
      </c>
      <c r="AF157">
        <v>58</v>
      </c>
      <c r="AH157" t="s">
        <v>35</v>
      </c>
    </row>
    <row r="158" spans="1:34" x14ac:dyDescent="0.3">
      <c r="A158">
        <v>157</v>
      </c>
      <c r="B158" s="2" t="s">
        <v>699</v>
      </c>
      <c r="C158" s="2" t="s">
        <v>72</v>
      </c>
      <c r="D158" s="2" t="s">
        <v>34</v>
      </c>
      <c r="E158">
        <v>32</v>
      </c>
      <c r="F158">
        <v>16</v>
      </c>
      <c r="G158">
        <v>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154</v>
      </c>
      <c r="N158">
        <v>418</v>
      </c>
      <c r="O158">
        <v>2.71</v>
      </c>
      <c r="P158">
        <v>5</v>
      </c>
      <c r="Q158">
        <v>15</v>
      </c>
      <c r="R158">
        <v>10</v>
      </c>
      <c r="S158">
        <v>67</v>
      </c>
      <c r="T158">
        <v>6.7</v>
      </c>
      <c r="U158">
        <v>0</v>
      </c>
      <c r="V158">
        <v>2</v>
      </c>
      <c r="W158">
        <v>1</v>
      </c>
      <c r="X158">
        <v>5</v>
      </c>
      <c r="Y158">
        <v>0</v>
      </c>
      <c r="Z158">
        <v>0</v>
      </c>
      <c r="AA158">
        <v>77</v>
      </c>
      <c r="AB158">
        <v>86.5</v>
      </c>
      <c r="AC158">
        <v>90.5</v>
      </c>
      <c r="AD158">
        <v>81.5</v>
      </c>
      <c r="AF158">
        <v>50</v>
      </c>
      <c r="AH158" t="s">
        <v>35</v>
      </c>
    </row>
    <row r="159" spans="1:34" x14ac:dyDescent="0.3">
      <c r="A159">
        <v>158</v>
      </c>
      <c r="B159" s="2" t="s">
        <v>700</v>
      </c>
      <c r="C159" s="2" t="s">
        <v>67</v>
      </c>
      <c r="D159" s="2" t="s">
        <v>34</v>
      </c>
      <c r="E159">
        <v>27</v>
      </c>
      <c r="F159">
        <v>16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150</v>
      </c>
      <c r="N159">
        <v>499</v>
      </c>
      <c r="O159">
        <v>3.33</v>
      </c>
      <c r="P159">
        <v>2</v>
      </c>
      <c r="Q159">
        <v>27</v>
      </c>
      <c r="R159">
        <v>20</v>
      </c>
      <c r="S159">
        <v>154</v>
      </c>
      <c r="T159">
        <v>7.7</v>
      </c>
      <c r="U159">
        <v>0</v>
      </c>
      <c r="V159">
        <v>0</v>
      </c>
      <c r="W159">
        <v>0</v>
      </c>
      <c r="X159">
        <v>2</v>
      </c>
      <c r="Y159">
        <v>0</v>
      </c>
      <c r="Z159">
        <v>0</v>
      </c>
      <c r="AA159">
        <v>77</v>
      </c>
      <c r="AB159">
        <v>97.3</v>
      </c>
      <c r="AC159">
        <v>103.3</v>
      </c>
      <c r="AD159">
        <v>87.3</v>
      </c>
      <c r="AF159">
        <v>49</v>
      </c>
      <c r="AH159" t="s">
        <v>35</v>
      </c>
    </row>
    <row r="160" spans="1:34" x14ac:dyDescent="0.3">
      <c r="A160">
        <v>159</v>
      </c>
      <c r="B160" s="2" t="s">
        <v>380</v>
      </c>
      <c r="C160" s="2" t="s">
        <v>65</v>
      </c>
      <c r="D160" s="2" t="s">
        <v>49</v>
      </c>
      <c r="E160">
        <v>23</v>
      </c>
      <c r="F160">
        <v>12</v>
      </c>
      <c r="G160">
        <v>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-2</v>
      </c>
      <c r="O160">
        <v>-2</v>
      </c>
      <c r="P160">
        <v>0</v>
      </c>
      <c r="Q160">
        <v>45</v>
      </c>
      <c r="R160">
        <v>27</v>
      </c>
      <c r="S160">
        <v>467</v>
      </c>
      <c r="T160">
        <v>17.3</v>
      </c>
      <c r="U160">
        <v>5</v>
      </c>
      <c r="V160">
        <v>2</v>
      </c>
      <c r="W160">
        <v>0</v>
      </c>
      <c r="X160">
        <v>5</v>
      </c>
      <c r="Y160">
        <v>0</v>
      </c>
      <c r="Z160">
        <v>0</v>
      </c>
      <c r="AA160">
        <v>77</v>
      </c>
      <c r="AB160">
        <v>103.5</v>
      </c>
      <c r="AC160">
        <v>106.5</v>
      </c>
      <c r="AD160">
        <v>90</v>
      </c>
      <c r="AF160">
        <v>61</v>
      </c>
      <c r="AH160" t="s">
        <v>35</v>
      </c>
    </row>
    <row r="161" spans="1:34" x14ac:dyDescent="0.3">
      <c r="A161">
        <v>160</v>
      </c>
      <c r="B161" s="2" t="s">
        <v>255</v>
      </c>
      <c r="C161" s="2" t="s">
        <v>42</v>
      </c>
      <c r="D161" s="2" t="s">
        <v>52</v>
      </c>
      <c r="E161">
        <v>32</v>
      </c>
      <c r="F161">
        <v>16</v>
      </c>
      <c r="G161">
        <v>12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89</v>
      </c>
      <c r="R161">
        <v>55</v>
      </c>
      <c r="S161">
        <v>636</v>
      </c>
      <c r="T161">
        <v>11.56</v>
      </c>
      <c r="U161">
        <v>2</v>
      </c>
      <c r="V161">
        <v>0</v>
      </c>
      <c r="W161">
        <v>0</v>
      </c>
      <c r="X161">
        <v>2</v>
      </c>
      <c r="Y161">
        <v>0</v>
      </c>
      <c r="Z161">
        <v>0</v>
      </c>
      <c r="AA161">
        <v>76</v>
      </c>
      <c r="AB161">
        <v>130.6</v>
      </c>
      <c r="AC161">
        <v>133.6</v>
      </c>
      <c r="AD161">
        <v>103.1</v>
      </c>
      <c r="AF161">
        <v>14</v>
      </c>
      <c r="AH161" t="s">
        <v>35</v>
      </c>
    </row>
    <row r="162" spans="1:34" x14ac:dyDescent="0.3">
      <c r="A162">
        <v>161</v>
      </c>
      <c r="B162" s="2" t="s">
        <v>375</v>
      </c>
      <c r="C162" s="2" t="s">
        <v>101</v>
      </c>
      <c r="D162" s="2" t="s">
        <v>49</v>
      </c>
      <c r="E162">
        <v>27</v>
      </c>
      <c r="F162">
        <v>15</v>
      </c>
      <c r="G162">
        <v>5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42</v>
      </c>
      <c r="N162">
        <v>228</v>
      </c>
      <c r="O162">
        <v>5.43</v>
      </c>
      <c r="P162">
        <v>1</v>
      </c>
      <c r="Q162">
        <v>28</v>
      </c>
      <c r="R162">
        <v>21</v>
      </c>
      <c r="S162">
        <v>247</v>
      </c>
      <c r="T162">
        <v>11.76</v>
      </c>
      <c r="U162">
        <v>3</v>
      </c>
      <c r="V162">
        <v>1</v>
      </c>
      <c r="W162">
        <v>1</v>
      </c>
      <c r="X162">
        <v>5</v>
      </c>
      <c r="Y162">
        <v>0</v>
      </c>
      <c r="Z162">
        <v>0</v>
      </c>
      <c r="AA162">
        <v>76</v>
      </c>
      <c r="AB162">
        <v>96.5</v>
      </c>
      <c r="AC162">
        <v>103.5</v>
      </c>
      <c r="AD162">
        <v>86</v>
      </c>
      <c r="AF162">
        <v>62</v>
      </c>
      <c r="AH162" t="s">
        <v>35</v>
      </c>
    </row>
    <row r="163" spans="1:34" x14ac:dyDescent="0.3">
      <c r="A163">
        <v>162</v>
      </c>
      <c r="B163" s="2" t="s">
        <v>182</v>
      </c>
      <c r="C163" s="2" t="s">
        <v>51</v>
      </c>
      <c r="D163" s="2" t="s">
        <v>34</v>
      </c>
      <c r="E163">
        <v>26</v>
      </c>
      <c r="F163">
        <v>16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50</v>
      </c>
      <c r="N163">
        <v>256</v>
      </c>
      <c r="O163">
        <v>5.12</v>
      </c>
      <c r="P163">
        <v>4</v>
      </c>
      <c r="Q163">
        <v>24</v>
      </c>
      <c r="R163">
        <v>23</v>
      </c>
      <c r="S163">
        <v>160</v>
      </c>
      <c r="T163">
        <v>6.96</v>
      </c>
      <c r="U163">
        <v>2</v>
      </c>
      <c r="V163">
        <v>1</v>
      </c>
      <c r="W163">
        <v>1</v>
      </c>
      <c r="X163">
        <v>6</v>
      </c>
      <c r="Y163">
        <v>0</v>
      </c>
      <c r="Z163">
        <v>0</v>
      </c>
      <c r="AA163">
        <v>76</v>
      </c>
      <c r="AB163">
        <v>98.6</v>
      </c>
      <c r="AC163">
        <v>105.6</v>
      </c>
      <c r="AD163">
        <v>87.1</v>
      </c>
      <c r="AF163">
        <v>51</v>
      </c>
      <c r="AH163" t="s">
        <v>35</v>
      </c>
    </row>
    <row r="164" spans="1:34" x14ac:dyDescent="0.3">
      <c r="A164">
        <v>163</v>
      </c>
      <c r="B164" s="2" t="s">
        <v>568</v>
      </c>
      <c r="C164" s="2" t="s">
        <v>76</v>
      </c>
      <c r="D164" s="2" t="s">
        <v>34</v>
      </c>
      <c r="E164">
        <v>22</v>
      </c>
      <c r="F164">
        <v>14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120</v>
      </c>
      <c r="N164">
        <v>511</v>
      </c>
      <c r="O164">
        <v>4.26</v>
      </c>
      <c r="P164">
        <v>3</v>
      </c>
      <c r="Q164">
        <v>13</v>
      </c>
      <c r="R164">
        <v>7</v>
      </c>
      <c r="S164">
        <v>58</v>
      </c>
      <c r="T164">
        <v>8.2899999999999991</v>
      </c>
      <c r="U164">
        <v>0</v>
      </c>
      <c r="V164">
        <v>1</v>
      </c>
      <c r="W164">
        <v>1</v>
      </c>
      <c r="X164">
        <v>3</v>
      </c>
      <c r="Y164">
        <v>1</v>
      </c>
      <c r="Z164">
        <v>0</v>
      </c>
      <c r="AA164">
        <v>75</v>
      </c>
      <c r="AB164">
        <v>81.900000000000006</v>
      </c>
      <c r="AC164">
        <v>85.9</v>
      </c>
      <c r="AD164">
        <v>78.400000000000006</v>
      </c>
      <c r="AF164">
        <v>52</v>
      </c>
      <c r="AH164" t="s">
        <v>35</v>
      </c>
    </row>
    <row r="165" spans="1:34" x14ac:dyDescent="0.3">
      <c r="A165">
        <v>164</v>
      </c>
      <c r="B165" s="2" t="s">
        <v>701</v>
      </c>
      <c r="C165" s="2" t="s">
        <v>65</v>
      </c>
      <c r="D165" s="2" t="s">
        <v>38</v>
      </c>
      <c r="E165">
        <v>25</v>
      </c>
      <c r="F165">
        <v>6</v>
      </c>
      <c r="G165">
        <v>5</v>
      </c>
      <c r="H165">
        <v>102</v>
      </c>
      <c r="I165">
        <v>169</v>
      </c>
      <c r="J165">
        <v>1252</v>
      </c>
      <c r="K165">
        <v>8</v>
      </c>
      <c r="L165">
        <v>7</v>
      </c>
      <c r="M165">
        <v>19</v>
      </c>
      <c r="N165">
        <v>69</v>
      </c>
      <c r="O165">
        <v>3.63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5</v>
      </c>
      <c r="W165">
        <v>3</v>
      </c>
      <c r="X165">
        <v>1</v>
      </c>
      <c r="Y165">
        <v>0</v>
      </c>
      <c r="Z165">
        <v>0</v>
      </c>
      <c r="AA165">
        <v>75</v>
      </c>
      <c r="AB165">
        <v>75</v>
      </c>
      <c r="AC165">
        <v>88</v>
      </c>
      <c r="AD165">
        <v>82</v>
      </c>
      <c r="AF165">
        <v>37</v>
      </c>
      <c r="AH165" t="s">
        <v>35</v>
      </c>
    </row>
    <row r="166" spans="1:34" x14ac:dyDescent="0.3">
      <c r="A166">
        <v>165</v>
      </c>
      <c r="B166" s="2" t="s">
        <v>325</v>
      </c>
      <c r="C166" s="2" t="s">
        <v>76</v>
      </c>
      <c r="D166" s="2" t="s">
        <v>38</v>
      </c>
      <c r="E166">
        <v>29</v>
      </c>
      <c r="F166">
        <v>5</v>
      </c>
      <c r="G166">
        <v>5</v>
      </c>
      <c r="H166">
        <v>141</v>
      </c>
      <c r="I166">
        <v>195</v>
      </c>
      <c r="J166">
        <v>1413</v>
      </c>
      <c r="K166">
        <v>7</v>
      </c>
      <c r="L166">
        <v>4</v>
      </c>
      <c r="M166">
        <v>9</v>
      </c>
      <c r="N166">
        <v>17</v>
      </c>
      <c r="O166">
        <v>1.89</v>
      </c>
      <c r="P166">
        <v>0</v>
      </c>
      <c r="Q166">
        <v>1</v>
      </c>
      <c r="R166">
        <v>1</v>
      </c>
      <c r="S166">
        <v>10</v>
      </c>
      <c r="T166">
        <v>10</v>
      </c>
      <c r="U166">
        <v>0</v>
      </c>
      <c r="V166">
        <v>4</v>
      </c>
      <c r="W166">
        <v>2</v>
      </c>
      <c r="X166">
        <v>0</v>
      </c>
      <c r="Y166">
        <v>0</v>
      </c>
      <c r="Z166">
        <v>0</v>
      </c>
      <c r="AA166">
        <v>75</v>
      </c>
      <c r="AB166">
        <v>76.2</v>
      </c>
      <c r="AC166">
        <v>85.2</v>
      </c>
      <c r="AD166">
        <v>79.7</v>
      </c>
      <c r="AF166">
        <v>36</v>
      </c>
      <c r="AH166" t="s">
        <v>35</v>
      </c>
    </row>
    <row r="167" spans="1:34" x14ac:dyDescent="0.3">
      <c r="A167">
        <v>166</v>
      </c>
      <c r="B167" s="2" t="s">
        <v>307</v>
      </c>
      <c r="C167" s="2" t="s">
        <v>61</v>
      </c>
      <c r="D167" s="2" t="s">
        <v>49</v>
      </c>
      <c r="E167">
        <v>23</v>
      </c>
      <c r="F167">
        <v>16</v>
      </c>
      <c r="G167">
        <v>7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5</v>
      </c>
      <c r="O167">
        <v>5</v>
      </c>
      <c r="P167">
        <v>0</v>
      </c>
      <c r="Q167">
        <v>53</v>
      </c>
      <c r="R167">
        <v>26</v>
      </c>
      <c r="S167">
        <v>445</v>
      </c>
      <c r="T167">
        <v>17.12</v>
      </c>
      <c r="U167">
        <v>5</v>
      </c>
      <c r="V167">
        <v>2</v>
      </c>
      <c r="W167">
        <v>0</v>
      </c>
      <c r="X167">
        <v>5</v>
      </c>
      <c r="Y167">
        <v>0</v>
      </c>
      <c r="Z167">
        <v>0</v>
      </c>
      <c r="AA167">
        <v>75</v>
      </c>
      <c r="AB167">
        <v>101</v>
      </c>
      <c r="AC167">
        <v>104</v>
      </c>
      <c r="AD167">
        <v>88</v>
      </c>
      <c r="AF167">
        <v>64</v>
      </c>
      <c r="AH167" t="s">
        <v>35</v>
      </c>
    </row>
    <row r="168" spans="1:34" x14ac:dyDescent="0.3">
      <c r="A168">
        <v>167</v>
      </c>
      <c r="B168" s="2" t="s">
        <v>207</v>
      </c>
      <c r="C168" s="2" t="s">
        <v>51</v>
      </c>
      <c r="D168" s="2" t="s">
        <v>49</v>
      </c>
      <c r="E168">
        <v>25</v>
      </c>
      <c r="F168">
        <v>10</v>
      </c>
      <c r="G168">
        <v>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5</v>
      </c>
      <c r="N168">
        <v>52</v>
      </c>
      <c r="O168">
        <v>10.4</v>
      </c>
      <c r="P168">
        <v>0</v>
      </c>
      <c r="Q168">
        <v>55</v>
      </c>
      <c r="R168">
        <v>40</v>
      </c>
      <c r="S168">
        <v>519</v>
      </c>
      <c r="T168">
        <v>12.98</v>
      </c>
      <c r="U168">
        <v>3</v>
      </c>
      <c r="V168">
        <v>1</v>
      </c>
      <c r="W168">
        <v>0</v>
      </c>
      <c r="X168">
        <v>3</v>
      </c>
      <c r="Y168">
        <v>0</v>
      </c>
      <c r="Z168">
        <v>0</v>
      </c>
      <c r="AA168">
        <v>75</v>
      </c>
      <c r="AB168">
        <v>115.1</v>
      </c>
      <c r="AC168">
        <v>118.1</v>
      </c>
      <c r="AD168">
        <v>95.1</v>
      </c>
      <c r="AF168">
        <v>63</v>
      </c>
      <c r="AH168" t="s">
        <v>35</v>
      </c>
    </row>
    <row r="169" spans="1:34" x14ac:dyDescent="0.3">
      <c r="A169">
        <v>168</v>
      </c>
      <c r="B169" s="2" t="s">
        <v>212</v>
      </c>
      <c r="C169" s="2" t="s">
        <v>67</v>
      </c>
      <c r="D169" s="2" t="s">
        <v>49</v>
      </c>
      <c r="E169">
        <v>24</v>
      </c>
      <c r="F169">
        <v>7</v>
      </c>
      <c r="G169">
        <v>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45</v>
      </c>
      <c r="R169">
        <v>32</v>
      </c>
      <c r="S169">
        <v>503</v>
      </c>
      <c r="T169">
        <v>15.72</v>
      </c>
      <c r="U169">
        <v>4</v>
      </c>
      <c r="V169">
        <v>0</v>
      </c>
      <c r="W169">
        <v>0</v>
      </c>
      <c r="X169">
        <v>4</v>
      </c>
      <c r="Y169">
        <v>0</v>
      </c>
      <c r="Z169">
        <v>0</v>
      </c>
      <c r="AA169">
        <v>74</v>
      </c>
      <c r="AB169">
        <v>106.3</v>
      </c>
      <c r="AC169">
        <v>109.3</v>
      </c>
      <c r="AD169">
        <v>90.3</v>
      </c>
      <c r="AF169">
        <v>65</v>
      </c>
      <c r="AH169" t="s">
        <v>35</v>
      </c>
    </row>
    <row r="170" spans="1:34" x14ac:dyDescent="0.3">
      <c r="A170">
        <v>169</v>
      </c>
      <c r="B170" s="2" t="s">
        <v>579</v>
      </c>
      <c r="C170" s="2" t="s">
        <v>130</v>
      </c>
      <c r="D170" s="2" t="s">
        <v>52</v>
      </c>
      <c r="E170">
        <v>22</v>
      </c>
      <c r="F170">
        <v>16</v>
      </c>
      <c r="G170">
        <v>12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56</v>
      </c>
      <c r="R170">
        <v>39</v>
      </c>
      <c r="S170">
        <v>502</v>
      </c>
      <c r="T170">
        <v>12.87</v>
      </c>
      <c r="U170">
        <v>4</v>
      </c>
      <c r="V170">
        <v>2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113.2</v>
      </c>
      <c r="AC170">
        <v>116.2</v>
      </c>
      <c r="AD170">
        <v>93.7</v>
      </c>
      <c r="AF170">
        <v>15</v>
      </c>
      <c r="AH170" t="s">
        <v>35</v>
      </c>
    </row>
    <row r="171" spans="1:34" x14ac:dyDescent="0.3">
      <c r="A171">
        <v>170</v>
      </c>
      <c r="B171" s="2" t="s">
        <v>59</v>
      </c>
      <c r="C171" s="2" t="s">
        <v>37</v>
      </c>
      <c r="D171" s="2" t="s">
        <v>52</v>
      </c>
      <c r="E171">
        <v>23</v>
      </c>
      <c r="F171">
        <v>16</v>
      </c>
      <c r="G171">
        <v>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50</v>
      </c>
      <c r="R171">
        <v>34</v>
      </c>
      <c r="S171">
        <v>552</v>
      </c>
      <c r="T171">
        <v>16.239999999999998</v>
      </c>
      <c r="U171">
        <v>3</v>
      </c>
      <c r="V171">
        <v>0</v>
      </c>
      <c r="W171">
        <v>0</v>
      </c>
      <c r="X171">
        <v>3</v>
      </c>
      <c r="Y171">
        <v>0</v>
      </c>
      <c r="Z171">
        <v>0</v>
      </c>
      <c r="AA171">
        <v>73</v>
      </c>
      <c r="AB171">
        <v>107.2</v>
      </c>
      <c r="AC171">
        <v>110.2</v>
      </c>
      <c r="AD171">
        <v>90.2</v>
      </c>
      <c r="AF171">
        <v>16</v>
      </c>
      <c r="AH171" t="s">
        <v>35</v>
      </c>
    </row>
    <row r="172" spans="1:34" x14ac:dyDescent="0.3">
      <c r="A172">
        <v>171</v>
      </c>
      <c r="B172" s="2" t="s">
        <v>244</v>
      </c>
      <c r="C172" s="2" t="s">
        <v>65</v>
      </c>
      <c r="D172" s="2" t="s">
        <v>49</v>
      </c>
      <c r="E172">
        <v>23</v>
      </c>
      <c r="F172">
        <v>16</v>
      </c>
      <c r="G172">
        <v>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66</v>
      </c>
      <c r="R172">
        <v>42</v>
      </c>
      <c r="S172">
        <v>487</v>
      </c>
      <c r="T172">
        <v>11.6</v>
      </c>
      <c r="U172">
        <v>4</v>
      </c>
      <c r="V172">
        <v>1</v>
      </c>
      <c r="W172">
        <v>0</v>
      </c>
      <c r="X172">
        <v>4</v>
      </c>
      <c r="Y172">
        <v>0</v>
      </c>
      <c r="Z172">
        <v>0</v>
      </c>
      <c r="AA172">
        <v>73</v>
      </c>
      <c r="AB172">
        <v>114.7</v>
      </c>
      <c r="AC172">
        <v>117.7</v>
      </c>
      <c r="AD172">
        <v>93.7</v>
      </c>
      <c r="AF172">
        <v>68</v>
      </c>
      <c r="AH172" t="s">
        <v>35</v>
      </c>
    </row>
    <row r="173" spans="1:34" x14ac:dyDescent="0.3">
      <c r="A173">
        <v>172</v>
      </c>
      <c r="B173" s="2" t="s">
        <v>279</v>
      </c>
      <c r="C173" s="2" t="s">
        <v>48</v>
      </c>
      <c r="D173" s="2" t="s">
        <v>49</v>
      </c>
      <c r="E173">
        <v>22</v>
      </c>
      <c r="F173">
        <v>15</v>
      </c>
      <c r="G173">
        <v>7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44</v>
      </c>
      <c r="R173">
        <v>28</v>
      </c>
      <c r="S173">
        <v>427</v>
      </c>
      <c r="T173">
        <v>15.25</v>
      </c>
      <c r="U173">
        <v>5</v>
      </c>
      <c r="V173">
        <v>0</v>
      </c>
      <c r="W173">
        <v>0</v>
      </c>
      <c r="X173">
        <v>5</v>
      </c>
      <c r="Y173">
        <v>0</v>
      </c>
      <c r="Z173">
        <v>0</v>
      </c>
      <c r="AA173">
        <v>73</v>
      </c>
      <c r="AB173">
        <v>100.7</v>
      </c>
      <c r="AC173">
        <v>103.7</v>
      </c>
      <c r="AD173">
        <v>86.7</v>
      </c>
      <c r="AF173">
        <v>67</v>
      </c>
      <c r="AH173" t="s">
        <v>35</v>
      </c>
    </row>
    <row r="174" spans="1:34" x14ac:dyDescent="0.3">
      <c r="A174">
        <v>173</v>
      </c>
      <c r="B174" s="2" t="s">
        <v>260</v>
      </c>
      <c r="C174" s="2" t="s">
        <v>42</v>
      </c>
      <c r="D174" s="2" t="s">
        <v>49</v>
      </c>
      <c r="E174">
        <v>24</v>
      </c>
      <c r="F174">
        <v>16</v>
      </c>
      <c r="G174">
        <v>10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2</v>
      </c>
      <c r="N174">
        <v>29</v>
      </c>
      <c r="O174">
        <v>14.5</v>
      </c>
      <c r="P174">
        <v>0</v>
      </c>
      <c r="Q174">
        <v>73</v>
      </c>
      <c r="R174">
        <v>38</v>
      </c>
      <c r="S174">
        <v>581</v>
      </c>
      <c r="T174">
        <v>15.29</v>
      </c>
      <c r="U174">
        <v>2</v>
      </c>
      <c r="V174">
        <v>0</v>
      </c>
      <c r="W174">
        <v>0</v>
      </c>
      <c r="X174">
        <v>2</v>
      </c>
      <c r="Y174">
        <v>0</v>
      </c>
      <c r="Z174">
        <v>0</v>
      </c>
      <c r="AA174">
        <v>73</v>
      </c>
      <c r="AB174">
        <v>111</v>
      </c>
      <c r="AC174">
        <v>114</v>
      </c>
      <c r="AD174">
        <v>92</v>
      </c>
      <c r="AF174">
        <v>66</v>
      </c>
      <c r="AH174" t="s">
        <v>35</v>
      </c>
    </row>
    <row r="175" spans="1:34" x14ac:dyDescent="0.3">
      <c r="A175">
        <v>174</v>
      </c>
      <c r="B175" s="2" t="s">
        <v>470</v>
      </c>
      <c r="C175" s="2" t="s">
        <v>107</v>
      </c>
      <c r="D175" s="2" t="s">
        <v>49</v>
      </c>
      <c r="E175">
        <v>24</v>
      </c>
      <c r="F175">
        <v>13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44</v>
      </c>
      <c r="R175">
        <v>27</v>
      </c>
      <c r="S175">
        <v>541</v>
      </c>
      <c r="T175">
        <v>20.04</v>
      </c>
      <c r="U175">
        <v>3</v>
      </c>
      <c r="V175">
        <v>0</v>
      </c>
      <c r="W175">
        <v>0</v>
      </c>
      <c r="X175">
        <v>3</v>
      </c>
      <c r="Y175">
        <v>0</v>
      </c>
      <c r="Z175">
        <v>0</v>
      </c>
      <c r="AA175">
        <v>72</v>
      </c>
      <c r="AB175">
        <v>99.1</v>
      </c>
      <c r="AC175">
        <v>102.1</v>
      </c>
      <c r="AD175">
        <v>85.6</v>
      </c>
      <c r="AF175">
        <v>70</v>
      </c>
      <c r="AH175" t="s">
        <v>35</v>
      </c>
    </row>
    <row r="176" spans="1:34" x14ac:dyDescent="0.3">
      <c r="A176">
        <v>175</v>
      </c>
      <c r="B176" s="2" t="s">
        <v>254</v>
      </c>
      <c r="C176" s="2" t="s">
        <v>37</v>
      </c>
      <c r="D176" s="2" t="s">
        <v>49</v>
      </c>
      <c r="E176">
        <v>26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13</v>
      </c>
      <c r="O176">
        <v>13</v>
      </c>
      <c r="P176">
        <v>0</v>
      </c>
      <c r="Q176">
        <v>95</v>
      </c>
      <c r="R176">
        <v>62</v>
      </c>
      <c r="S176">
        <v>651</v>
      </c>
      <c r="T176">
        <v>10.5</v>
      </c>
      <c r="U176">
        <v>1</v>
      </c>
      <c r="V176">
        <v>0</v>
      </c>
      <c r="W176">
        <v>0</v>
      </c>
      <c r="X176">
        <v>1</v>
      </c>
      <c r="Y176">
        <v>0</v>
      </c>
      <c r="Z176">
        <v>0</v>
      </c>
      <c r="AA176">
        <v>72</v>
      </c>
      <c r="AB176">
        <v>134.4</v>
      </c>
      <c r="AC176">
        <v>137.4</v>
      </c>
      <c r="AD176">
        <v>103.4</v>
      </c>
      <c r="AF176">
        <v>69</v>
      </c>
      <c r="AH176" t="s">
        <v>35</v>
      </c>
    </row>
    <row r="177" spans="1:34" x14ac:dyDescent="0.3">
      <c r="A177">
        <v>176</v>
      </c>
      <c r="B177" s="2" t="s">
        <v>488</v>
      </c>
      <c r="C177" s="2" t="s">
        <v>101</v>
      </c>
      <c r="D177" s="2" t="s">
        <v>49</v>
      </c>
      <c r="E177">
        <v>31</v>
      </c>
      <c r="F177">
        <v>16</v>
      </c>
      <c r="G177">
        <v>7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55</v>
      </c>
      <c r="R177">
        <v>35</v>
      </c>
      <c r="S177">
        <v>532</v>
      </c>
      <c r="T177">
        <v>15.2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71</v>
      </c>
      <c r="AB177">
        <v>106.2</v>
      </c>
      <c r="AC177">
        <v>109.2</v>
      </c>
      <c r="AD177">
        <v>88.7</v>
      </c>
      <c r="AF177">
        <v>71</v>
      </c>
      <c r="AH177" t="s">
        <v>35</v>
      </c>
    </row>
    <row r="178" spans="1:34" x14ac:dyDescent="0.3">
      <c r="A178">
        <v>177</v>
      </c>
      <c r="B178" s="2" t="s">
        <v>317</v>
      </c>
      <c r="C178" s="2" t="s">
        <v>80</v>
      </c>
      <c r="D178" s="2" t="s">
        <v>49</v>
      </c>
      <c r="E178">
        <v>23</v>
      </c>
      <c r="F178">
        <v>16</v>
      </c>
      <c r="G178">
        <v>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2</v>
      </c>
      <c r="N178">
        <v>8</v>
      </c>
      <c r="O178">
        <v>4</v>
      </c>
      <c r="P178">
        <v>0</v>
      </c>
      <c r="Q178">
        <v>53</v>
      </c>
      <c r="R178">
        <v>29</v>
      </c>
      <c r="S178">
        <v>402</v>
      </c>
      <c r="T178">
        <v>13.86</v>
      </c>
      <c r="U178">
        <v>5</v>
      </c>
      <c r="V178">
        <v>0</v>
      </c>
      <c r="W178">
        <v>0</v>
      </c>
      <c r="X178">
        <v>5</v>
      </c>
      <c r="Y178">
        <v>0</v>
      </c>
      <c r="Z178">
        <v>0</v>
      </c>
      <c r="AA178">
        <v>71</v>
      </c>
      <c r="AB178">
        <v>100</v>
      </c>
      <c r="AC178">
        <v>103</v>
      </c>
      <c r="AD178">
        <v>85.5</v>
      </c>
      <c r="AF178">
        <v>72</v>
      </c>
      <c r="AH178" t="s">
        <v>35</v>
      </c>
    </row>
    <row r="179" spans="1:34" x14ac:dyDescent="0.3">
      <c r="A179">
        <v>178</v>
      </c>
      <c r="B179" s="2" t="s">
        <v>376</v>
      </c>
      <c r="C179" s="2" t="s">
        <v>84</v>
      </c>
      <c r="D179" s="2" t="s">
        <v>34</v>
      </c>
      <c r="E179">
        <v>23</v>
      </c>
      <c r="F179">
        <v>14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90</v>
      </c>
      <c r="N179">
        <v>315</v>
      </c>
      <c r="O179">
        <v>3.5</v>
      </c>
      <c r="P179">
        <v>4</v>
      </c>
      <c r="Q179">
        <v>32</v>
      </c>
      <c r="R179">
        <v>27</v>
      </c>
      <c r="S179">
        <v>152</v>
      </c>
      <c r="T179">
        <v>5.63</v>
      </c>
      <c r="U179">
        <v>0</v>
      </c>
      <c r="V179">
        <v>1</v>
      </c>
      <c r="W179">
        <v>0</v>
      </c>
      <c r="X179">
        <v>4</v>
      </c>
      <c r="Y179">
        <v>0</v>
      </c>
      <c r="Z179">
        <v>0</v>
      </c>
      <c r="AA179">
        <v>71</v>
      </c>
      <c r="AB179">
        <v>97.7</v>
      </c>
      <c r="AC179">
        <v>103.7</v>
      </c>
      <c r="AD179">
        <v>84.2</v>
      </c>
      <c r="AF179">
        <v>53</v>
      </c>
      <c r="AH179" t="s">
        <v>35</v>
      </c>
    </row>
    <row r="180" spans="1:34" x14ac:dyDescent="0.3">
      <c r="A180">
        <v>179</v>
      </c>
      <c r="B180" s="2" t="s">
        <v>301</v>
      </c>
      <c r="C180" s="2" t="s">
        <v>86</v>
      </c>
      <c r="D180" s="2" t="s">
        <v>49</v>
      </c>
      <c r="E180">
        <v>26</v>
      </c>
      <c r="F180">
        <v>7</v>
      </c>
      <c r="G180">
        <v>3</v>
      </c>
      <c r="H180">
        <v>1</v>
      </c>
      <c r="I180">
        <v>1</v>
      </c>
      <c r="J180">
        <v>52</v>
      </c>
      <c r="K180">
        <v>1</v>
      </c>
      <c r="L180">
        <v>0</v>
      </c>
      <c r="M180">
        <v>8</v>
      </c>
      <c r="N180">
        <v>16</v>
      </c>
      <c r="O180">
        <v>2</v>
      </c>
      <c r="P180">
        <v>0</v>
      </c>
      <c r="Q180">
        <v>35</v>
      </c>
      <c r="R180">
        <v>26</v>
      </c>
      <c r="S180">
        <v>391</v>
      </c>
      <c r="T180">
        <v>15.04</v>
      </c>
      <c r="U180">
        <v>4</v>
      </c>
      <c r="V180">
        <v>0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96.8</v>
      </c>
      <c r="AC180">
        <v>99.8</v>
      </c>
      <c r="AD180">
        <v>83.8</v>
      </c>
      <c r="AF180">
        <v>73</v>
      </c>
      <c r="AH180" t="s">
        <v>35</v>
      </c>
    </row>
    <row r="181" spans="1:34" x14ac:dyDescent="0.3">
      <c r="A181">
        <v>180</v>
      </c>
      <c r="B181" s="2" t="s">
        <v>222</v>
      </c>
      <c r="C181" s="2" t="s">
        <v>86</v>
      </c>
      <c r="D181" s="2" t="s">
        <v>49</v>
      </c>
      <c r="E181">
        <v>33</v>
      </c>
      <c r="F181">
        <v>15</v>
      </c>
      <c r="G181">
        <v>15</v>
      </c>
      <c r="H181">
        <v>1</v>
      </c>
      <c r="I181">
        <v>1</v>
      </c>
      <c r="J181">
        <v>28</v>
      </c>
      <c r="K181">
        <v>1</v>
      </c>
      <c r="L181">
        <v>0</v>
      </c>
      <c r="M181">
        <v>1</v>
      </c>
      <c r="N181">
        <v>-2</v>
      </c>
      <c r="O181">
        <v>-2</v>
      </c>
      <c r="P181">
        <v>0</v>
      </c>
      <c r="Q181">
        <v>79</v>
      </c>
      <c r="R181">
        <v>59</v>
      </c>
      <c r="S181">
        <v>575</v>
      </c>
      <c r="T181">
        <v>9.75</v>
      </c>
      <c r="U181">
        <v>1</v>
      </c>
      <c r="V181">
        <v>2</v>
      </c>
      <c r="W181">
        <v>0</v>
      </c>
      <c r="X181">
        <v>1</v>
      </c>
      <c r="Y181">
        <v>0</v>
      </c>
      <c r="Z181">
        <v>0</v>
      </c>
      <c r="AA181">
        <v>68</v>
      </c>
      <c r="AB181">
        <v>127.4</v>
      </c>
      <c r="AC181">
        <v>130.4</v>
      </c>
      <c r="AD181">
        <v>97.9</v>
      </c>
      <c r="AF181">
        <v>74</v>
      </c>
      <c r="AH181" t="s">
        <v>35</v>
      </c>
    </row>
    <row r="182" spans="1:34" x14ac:dyDescent="0.3">
      <c r="A182">
        <v>181</v>
      </c>
      <c r="B182" s="2" t="s">
        <v>702</v>
      </c>
      <c r="C182" s="2" t="s">
        <v>86</v>
      </c>
      <c r="D182" s="2" t="s">
        <v>38</v>
      </c>
      <c r="E182">
        <v>28</v>
      </c>
      <c r="F182">
        <v>7</v>
      </c>
      <c r="G182">
        <v>5</v>
      </c>
      <c r="H182">
        <v>113</v>
      </c>
      <c r="I182">
        <v>178</v>
      </c>
      <c r="J182">
        <v>1247</v>
      </c>
      <c r="K182">
        <v>6</v>
      </c>
      <c r="L182">
        <v>4</v>
      </c>
      <c r="M182">
        <v>8</v>
      </c>
      <c r="N182">
        <v>21</v>
      </c>
      <c r="O182">
        <v>2.63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1</v>
      </c>
      <c r="X182">
        <v>0</v>
      </c>
      <c r="Y182">
        <v>0</v>
      </c>
      <c r="Z182">
        <v>1</v>
      </c>
      <c r="AA182">
        <v>68</v>
      </c>
      <c r="AB182">
        <v>68</v>
      </c>
      <c r="AC182">
        <v>76</v>
      </c>
      <c r="AD182">
        <v>72</v>
      </c>
      <c r="AF182">
        <v>38</v>
      </c>
      <c r="AH182" t="s">
        <v>35</v>
      </c>
    </row>
    <row r="183" spans="1:34" x14ac:dyDescent="0.3">
      <c r="A183">
        <v>182</v>
      </c>
      <c r="B183" s="2" t="s">
        <v>703</v>
      </c>
      <c r="C183" s="2" t="s">
        <v>130</v>
      </c>
      <c r="D183" s="2" t="s">
        <v>34</v>
      </c>
      <c r="E183">
        <v>24</v>
      </c>
      <c r="F183">
        <v>8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92</v>
      </c>
      <c r="N183">
        <v>276</v>
      </c>
      <c r="O183">
        <v>3</v>
      </c>
      <c r="P183">
        <v>3</v>
      </c>
      <c r="Q183">
        <v>31</v>
      </c>
      <c r="R183">
        <v>19</v>
      </c>
      <c r="S183">
        <v>193</v>
      </c>
      <c r="T183">
        <v>10.16</v>
      </c>
      <c r="U183">
        <v>1</v>
      </c>
      <c r="V183">
        <v>2</v>
      </c>
      <c r="W183">
        <v>2</v>
      </c>
      <c r="X183">
        <v>4</v>
      </c>
      <c r="Y183">
        <v>0</v>
      </c>
      <c r="Z183">
        <v>0</v>
      </c>
      <c r="AA183">
        <v>67</v>
      </c>
      <c r="AB183">
        <v>85.9</v>
      </c>
      <c r="AC183">
        <v>93.9</v>
      </c>
      <c r="AD183">
        <v>76.400000000000006</v>
      </c>
      <c r="AF183">
        <v>54</v>
      </c>
      <c r="AH183" t="s">
        <v>35</v>
      </c>
    </row>
    <row r="184" spans="1:34" x14ac:dyDescent="0.3">
      <c r="A184">
        <v>183</v>
      </c>
      <c r="B184" s="2" t="s">
        <v>704</v>
      </c>
      <c r="C184" s="2" t="s">
        <v>135</v>
      </c>
      <c r="D184" s="2" t="s">
        <v>52</v>
      </c>
      <c r="E184">
        <v>28</v>
      </c>
      <c r="F184">
        <v>13</v>
      </c>
      <c r="G184">
        <v>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</v>
      </c>
      <c r="R184">
        <v>54</v>
      </c>
      <c r="S184">
        <v>558</v>
      </c>
      <c r="T184">
        <v>10.33</v>
      </c>
      <c r="U184">
        <v>2</v>
      </c>
      <c r="V184">
        <v>1</v>
      </c>
      <c r="W184">
        <v>1</v>
      </c>
      <c r="X184">
        <v>2</v>
      </c>
      <c r="Y184">
        <v>0</v>
      </c>
      <c r="Z184">
        <v>0</v>
      </c>
      <c r="AA184">
        <v>66</v>
      </c>
      <c r="AB184">
        <v>119.8</v>
      </c>
      <c r="AC184">
        <v>123.8</v>
      </c>
      <c r="AD184">
        <v>92.8</v>
      </c>
      <c r="AF184">
        <v>17</v>
      </c>
      <c r="AH184" t="s">
        <v>35</v>
      </c>
    </row>
    <row r="185" spans="1:34" x14ac:dyDescent="0.3">
      <c r="A185">
        <v>184</v>
      </c>
      <c r="B185" s="2" t="s">
        <v>623</v>
      </c>
      <c r="C185" s="2" t="s">
        <v>135</v>
      </c>
      <c r="D185" s="2" t="s">
        <v>49</v>
      </c>
      <c r="E185">
        <v>26</v>
      </c>
      <c r="F185">
        <v>15</v>
      </c>
      <c r="G185">
        <v>12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78</v>
      </c>
      <c r="R185">
        <v>44</v>
      </c>
      <c r="S185">
        <v>532</v>
      </c>
      <c r="T185">
        <v>12.09</v>
      </c>
      <c r="U185">
        <v>2</v>
      </c>
      <c r="V185">
        <v>0</v>
      </c>
      <c r="W185">
        <v>0</v>
      </c>
      <c r="X185">
        <v>2</v>
      </c>
      <c r="Y185">
        <v>0</v>
      </c>
      <c r="Z185">
        <v>0</v>
      </c>
      <c r="AA185">
        <v>65</v>
      </c>
      <c r="AB185">
        <v>109.2</v>
      </c>
      <c r="AC185">
        <v>112.2</v>
      </c>
      <c r="AD185">
        <v>87.2</v>
      </c>
      <c r="AF185">
        <v>75</v>
      </c>
      <c r="AH185" t="s">
        <v>35</v>
      </c>
    </row>
    <row r="186" spans="1:34" x14ac:dyDescent="0.3">
      <c r="A186">
        <v>185</v>
      </c>
      <c r="B186" s="2" t="s">
        <v>121</v>
      </c>
      <c r="C186" s="2" t="s">
        <v>44</v>
      </c>
      <c r="D186" s="2" t="s">
        <v>49</v>
      </c>
      <c r="E186">
        <v>22</v>
      </c>
      <c r="F186">
        <v>16</v>
      </c>
      <c r="G186">
        <v>8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68</v>
      </c>
      <c r="R186">
        <v>33</v>
      </c>
      <c r="S186">
        <v>507</v>
      </c>
      <c r="T186">
        <v>15.36</v>
      </c>
      <c r="U186">
        <v>2</v>
      </c>
      <c r="V186">
        <v>0</v>
      </c>
      <c r="W186">
        <v>0</v>
      </c>
      <c r="X186">
        <v>2</v>
      </c>
      <c r="Y186">
        <v>1</v>
      </c>
      <c r="Z186">
        <v>0</v>
      </c>
      <c r="AA186">
        <v>65</v>
      </c>
      <c r="AB186">
        <v>97.7</v>
      </c>
      <c r="AC186">
        <v>100.7</v>
      </c>
      <c r="AD186">
        <v>81.2</v>
      </c>
      <c r="AF186">
        <v>76</v>
      </c>
      <c r="AH186" t="s">
        <v>35</v>
      </c>
    </row>
    <row r="187" spans="1:34" x14ac:dyDescent="0.3">
      <c r="A187">
        <v>186</v>
      </c>
      <c r="B187" s="2" t="s">
        <v>705</v>
      </c>
      <c r="C187" s="2" t="s">
        <v>107</v>
      </c>
      <c r="D187" s="2" t="s">
        <v>34</v>
      </c>
      <c r="E187">
        <v>30</v>
      </c>
      <c r="F187">
        <v>13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115</v>
      </c>
      <c r="N187">
        <v>385</v>
      </c>
      <c r="O187">
        <v>3.35</v>
      </c>
      <c r="P187">
        <v>1</v>
      </c>
      <c r="Q187">
        <v>21</v>
      </c>
      <c r="R187">
        <v>13</v>
      </c>
      <c r="S187">
        <v>205</v>
      </c>
      <c r="T187">
        <v>15.77</v>
      </c>
      <c r="U187">
        <v>0</v>
      </c>
      <c r="V187">
        <v>1</v>
      </c>
      <c r="W187">
        <v>0</v>
      </c>
      <c r="X187">
        <v>1</v>
      </c>
      <c r="Y187">
        <v>0</v>
      </c>
      <c r="Z187">
        <v>0</v>
      </c>
      <c r="AA187">
        <v>65</v>
      </c>
      <c r="AB187">
        <v>78</v>
      </c>
      <c r="AC187">
        <v>84</v>
      </c>
      <c r="AD187">
        <v>71.5</v>
      </c>
      <c r="AF187">
        <v>55</v>
      </c>
      <c r="AH187" t="s">
        <v>35</v>
      </c>
    </row>
    <row r="188" spans="1:34" x14ac:dyDescent="0.3">
      <c r="A188">
        <v>187</v>
      </c>
      <c r="B188" s="2" t="s">
        <v>365</v>
      </c>
      <c r="C188" s="2" t="s">
        <v>65</v>
      </c>
      <c r="D188" s="2" t="s">
        <v>49</v>
      </c>
      <c r="E188">
        <v>28</v>
      </c>
      <c r="F188">
        <v>11</v>
      </c>
      <c r="G188">
        <v>8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4</v>
      </c>
      <c r="N188">
        <v>9</v>
      </c>
      <c r="O188">
        <v>2.25</v>
      </c>
      <c r="P188">
        <v>0</v>
      </c>
      <c r="Q188">
        <v>43</v>
      </c>
      <c r="R188">
        <v>23</v>
      </c>
      <c r="S188">
        <v>395</v>
      </c>
      <c r="T188">
        <v>17.170000000000002</v>
      </c>
      <c r="U188">
        <v>4</v>
      </c>
      <c r="V188">
        <v>1</v>
      </c>
      <c r="W188">
        <v>0</v>
      </c>
      <c r="X188">
        <v>4</v>
      </c>
      <c r="Y188">
        <v>0</v>
      </c>
      <c r="Z188">
        <v>0</v>
      </c>
      <c r="AA188">
        <v>64</v>
      </c>
      <c r="AB188">
        <v>87.4</v>
      </c>
      <c r="AC188">
        <v>90.4</v>
      </c>
      <c r="AD188">
        <v>75.900000000000006</v>
      </c>
      <c r="AF188">
        <v>77</v>
      </c>
      <c r="AH188" t="s">
        <v>35</v>
      </c>
    </row>
    <row r="189" spans="1:34" x14ac:dyDescent="0.3">
      <c r="A189">
        <v>188</v>
      </c>
      <c r="B189" s="2" t="s">
        <v>473</v>
      </c>
      <c r="C189" s="2" t="s">
        <v>70</v>
      </c>
      <c r="D189" s="2" t="s">
        <v>34</v>
      </c>
      <c r="E189">
        <v>32</v>
      </c>
      <c r="F189">
        <v>6</v>
      </c>
      <c r="G189">
        <v>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90</v>
      </c>
      <c r="N189">
        <v>376</v>
      </c>
      <c r="O189">
        <v>4.18</v>
      </c>
      <c r="P189">
        <v>3</v>
      </c>
      <c r="Q189">
        <v>20</v>
      </c>
      <c r="R189">
        <v>15</v>
      </c>
      <c r="S189">
        <v>84</v>
      </c>
      <c r="T189">
        <v>5.6</v>
      </c>
      <c r="U189">
        <v>0</v>
      </c>
      <c r="V189">
        <v>0</v>
      </c>
      <c r="W189">
        <v>0</v>
      </c>
      <c r="X189">
        <v>3</v>
      </c>
      <c r="Y189">
        <v>0</v>
      </c>
      <c r="Z189">
        <v>0</v>
      </c>
      <c r="AA189">
        <v>64</v>
      </c>
      <c r="AB189">
        <v>79</v>
      </c>
      <c r="AC189">
        <v>82</v>
      </c>
      <c r="AD189">
        <v>71.5</v>
      </c>
      <c r="AF189">
        <v>56</v>
      </c>
      <c r="AH189" t="s">
        <v>35</v>
      </c>
    </row>
    <row r="190" spans="1:34" x14ac:dyDescent="0.3">
      <c r="A190">
        <v>189</v>
      </c>
      <c r="B190" s="2" t="s">
        <v>351</v>
      </c>
      <c r="C190" s="2" t="s">
        <v>104</v>
      </c>
      <c r="D190" s="2" t="s">
        <v>49</v>
      </c>
      <c r="E190">
        <v>24</v>
      </c>
      <c r="F190">
        <v>16</v>
      </c>
      <c r="G190">
        <v>10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-4</v>
      </c>
      <c r="O190">
        <v>-4</v>
      </c>
      <c r="P190">
        <v>0</v>
      </c>
      <c r="Q190">
        <v>72</v>
      </c>
      <c r="R190">
        <v>53</v>
      </c>
      <c r="S190">
        <v>485</v>
      </c>
      <c r="T190">
        <v>9.15</v>
      </c>
      <c r="U190">
        <v>2</v>
      </c>
      <c r="V190">
        <v>1</v>
      </c>
      <c r="W190">
        <v>0</v>
      </c>
      <c r="X190">
        <v>2</v>
      </c>
      <c r="Y190">
        <v>2</v>
      </c>
      <c r="Z190">
        <v>0</v>
      </c>
      <c r="AA190">
        <v>64</v>
      </c>
      <c r="AB190">
        <v>117.1</v>
      </c>
      <c r="AC190">
        <v>120.1</v>
      </c>
      <c r="AD190">
        <v>90.6</v>
      </c>
      <c r="AF190">
        <v>78</v>
      </c>
      <c r="AH190" t="s">
        <v>35</v>
      </c>
    </row>
    <row r="191" spans="1:34" x14ac:dyDescent="0.3">
      <c r="A191">
        <v>190</v>
      </c>
      <c r="B191" s="2" t="s">
        <v>248</v>
      </c>
      <c r="C191" s="2" t="s">
        <v>78</v>
      </c>
      <c r="D191" s="2" t="s">
        <v>49</v>
      </c>
      <c r="E191">
        <v>23</v>
      </c>
      <c r="F191">
        <v>13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4</v>
      </c>
      <c r="N191">
        <v>9</v>
      </c>
      <c r="O191">
        <v>2.25</v>
      </c>
      <c r="P191">
        <v>0</v>
      </c>
      <c r="Q191">
        <v>58</v>
      </c>
      <c r="R191">
        <v>21</v>
      </c>
      <c r="S191">
        <v>210</v>
      </c>
      <c r="T191">
        <v>10</v>
      </c>
      <c r="U191">
        <v>7</v>
      </c>
      <c r="V191">
        <v>0</v>
      </c>
      <c r="W191">
        <v>0</v>
      </c>
      <c r="X191">
        <v>7</v>
      </c>
      <c r="Y191">
        <v>0</v>
      </c>
      <c r="Z191">
        <v>0</v>
      </c>
      <c r="AA191">
        <v>64</v>
      </c>
      <c r="AB191">
        <v>84.9</v>
      </c>
      <c r="AC191">
        <v>87.9</v>
      </c>
      <c r="AD191">
        <v>74.400000000000006</v>
      </c>
      <c r="AF191">
        <v>79</v>
      </c>
      <c r="AH191" t="s">
        <v>35</v>
      </c>
    </row>
    <row r="192" spans="1:34" x14ac:dyDescent="0.3">
      <c r="A192">
        <v>191</v>
      </c>
      <c r="B192" s="2" t="s">
        <v>264</v>
      </c>
      <c r="C192" s="2" t="s">
        <v>180</v>
      </c>
      <c r="D192" s="2" t="s">
        <v>34</v>
      </c>
      <c r="E192">
        <v>22</v>
      </c>
      <c r="F192">
        <v>14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56</v>
      </c>
      <c r="N192">
        <v>256</v>
      </c>
      <c r="O192">
        <v>4.57</v>
      </c>
      <c r="P192">
        <v>0</v>
      </c>
      <c r="Q192">
        <v>29</v>
      </c>
      <c r="R192">
        <v>26</v>
      </c>
      <c r="S192">
        <v>199</v>
      </c>
      <c r="T192">
        <v>7.65</v>
      </c>
      <c r="U192">
        <v>3</v>
      </c>
      <c r="V192">
        <v>1</v>
      </c>
      <c r="W192">
        <v>0</v>
      </c>
      <c r="X192">
        <v>3</v>
      </c>
      <c r="Y192">
        <v>0</v>
      </c>
      <c r="Z192">
        <v>0</v>
      </c>
      <c r="AA192">
        <v>64</v>
      </c>
      <c r="AB192">
        <v>89.5</v>
      </c>
      <c r="AC192">
        <v>95.5</v>
      </c>
      <c r="AD192">
        <v>76.5</v>
      </c>
      <c r="AF192">
        <v>57</v>
      </c>
      <c r="AH192" t="s">
        <v>35</v>
      </c>
    </row>
    <row r="193" spans="1:34" x14ac:dyDescent="0.3">
      <c r="A193">
        <v>192</v>
      </c>
      <c r="B193" s="2" t="s">
        <v>269</v>
      </c>
      <c r="C193" s="2" t="s">
        <v>63</v>
      </c>
      <c r="D193" s="2" t="s">
        <v>52</v>
      </c>
      <c r="E193">
        <v>27</v>
      </c>
      <c r="F193">
        <v>16</v>
      </c>
      <c r="G193">
        <v>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49</v>
      </c>
      <c r="R193">
        <v>30</v>
      </c>
      <c r="S193">
        <v>289</v>
      </c>
      <c r="T193">
        <v>9.6300000000000008</v>
      </c>
      <c r="U193">
        <v>6</v>
      </c>
      <c r="V193">
        <v>1</v>
      </c>
      <c r="W193">
        <v>1</v>
      </c>
      <c r="X193">
        <v>6</v>
      </c>
      <c r="Y193">
        <v>0</v>
      </c>
      <c r="Z193">
        <v>0</v>
      </c>
      <c r="AA193">
        <v>63</v>
      </c>
      <c r="AB193">
        <v>92.9</v>
      </c>
      <c r="AC193">
        <v>96.9</v>
      </c>
      <c r="AD193">
        <v>77.900000000000006</v>
      </c>
      <c r="AF193">
        <v>18</v>
      </c>
      <c r="AH193" t="s">
        <v>35</v>
      </c>
    </row>
    <row r="194" spans="1:34" x14ac:dyDescent="0.3">
      <c r="A194">
        <v>193</v>
      </c>
      <c r="B194" s="2" t="s">
        <v>519</v>
      </c>
      <c r="C194" s="2" t="s">
        <v>111</v>
      </c>
      <c r="D194" s="2" t="s">
        <v>34</v>
      </c>
      <c r="E194">
        <v>27</v>
      </c>
      <c r="F194">
        <v>11</v>
      </c>
      <c r="G194">
        <v>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67</v>
      </c>
      <c r="N194">
        <v>403</v>
      </c>
      <c r="O194">
        <v>6.01</v>
      </c>
      <c r="P194">
        <v>2</v>
      </c>
      <c r="Q194">
        <v>9</v>
      </c>
      <c r="R194">
        <v>5</v>
      </c>
      <c r="S194">
        <v>41</v>
      </c>
      <c r="T194">
        <v>8.1999999999999993</v>
      </c>
      <c r="U194">
        <v>1</v>
      </c>
      <c r="V194">
        <v>0</v>
      </c>
      <c r="W194">
        <v>0</v>
      </c>
      <c r="X194">
        <v>3</v>
      </c>
      <c r="Y194">
        <v>0</v>
      </c>
      <c r="Z194">
        <v>0</v>
      </c>
      <c r="AA194">
        <v>62</v>
      </c>
      <c r="AB194">
        <v>67.400000000000006</v>
      </c>
      <c r="AC194">
        <v>70.400000000000006</v>
      </c>
      <c r="AD194">
        <v>64.900000000000006</v>
      </c>
      <c r="AF194">
        <v>58</v>
      </c>
      <c r="AH194" t="s">
        <v>35</v>
      </c>
    </row>
    <row r="195" spans="1:34" x14ac:dyDescent="0.3">
      <c r="A195">
        <v>194</v>
      </c>
      <c r="B195" s="2" t="s">
        <v>321</v>
      </c>
      <c r="C195" s="2" t="s">
        <v>70</v>
      </c>
      <c r="D195" s="2" t="s">
        <v>49</v>
      </c>
      <c r="E195">
        <v>27</v>
      </c>
      <c r="F195">
        <v>15</v>
      </c>
      <c r="G195">
        <v>7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3</v>
      </c>
      <c r="N195">
        <v>5</v>
      </c>
      <c r="O195">
        <v>1.67</v>
      </c>
      <c r="P195">
        <v>0</v>
      </c>
      <c r="Q195">
        <v>64</v>
      </c>
      <c r="R195">
        <v>45</v>
      </c>
      <c r="S195">
        <v>494</v>
      </c>
      <c r="T195">
        <v>10.98</v>
      </c>
      <c r="U195">
        <v>2</v>
      </c>
      <c r="V195">
        <v>0</v>
      </c>
      <c r="W195">
        <v>0</v>
      </c>
      <c r="X195">
        <v>2</v>
      </c>
      <c r="Y195">
        <v>0</v>
      </c>
      <c r="Z195">
        <v>0</v>
      </c>
      <c r="AA195">
        <v>62</v>
      </c>
      <c r="AB195">
        <v>106.9</v>
      </c>
      <c r="AC195">
        <v>109.9</v>
      </c>
      <c r="AD195">
        <v>84.4</v>
      </c>
      <c r="AF195">
        <v>80</v>
      </c>
      <c r="AH195" t="s">
        <v>35</v>
      </c>
    </row>
    <row r="196" spans="1:34" x14ac:dyDescent="0.3">
      <c r="A196">
        <v>195</v>
      </c>
      <c r="B196" s="2" t="s">
        <v>334</v>
      </c>
      <c r="C196" s="2" t="s">
        <v>78</v>
      </c>
      <c r="D196" s="2" t="s">
        <v>52</v>
      </c>
      <c r="E196">
        <v>25</v>
      </c>
      <c r="F196">
        <v>16</v>
      </c>
      <c r="G196">
        <v>15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64</v>
      </c>
      <c r="R196">
        <v>43</v>
      </c>
      <c r="S196">
        <v>439</v>
      </c>
      <c r="T196">
        <v>10.210000000000001</v>
      </c>
      <c r="U196">
        <v>3</v>
      </c>
      <c r="V196">
        <v>0</v>
      </c>
      <c r="W196">
        <v>0</v>
      </c>
      <c r="X196">
        <v>3</v>
      </c>
      <c r="Y196">
        <v>0</v>
      </c>
      <c r="Z196">
        <v>0</v>
      </c>
      <c r="AA196">
        <v>62</v>
      </c>
      <c r="AB196">
        <v>104.9</v>
      </c>
      <c r="AC196">
        <v>107.9</v>
      </c>
      <c r="AD196">
        <v>83.4</v>
      </c>
      <c r="AF196">
        <v>19</v>
      </c>
      <c r="AH196" t="s">
        <v>35</v>
      </c>
    </row>
    <row r="197" spans="1:34" x14ac:dyDescent="0.3">
      <c r="A197">
        <v>196</v>
      </c>
      <c r="B197" s="2" t="s">
        <v>323</v>
      </c>
      <c r="C197" s="2" t="s">
        <v>78</v>
      </c>
      <c r="D197" s="2" t="s">
        <v>34</v>
      </c>
      <c r="E197">
        <v>27</v>
      </c>
      <c r="F197">
        <v>12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56</v>
      </c>
      <c r="N197">
        <v>211</v>
      </c>
      <c r="O197">
        <v>3.77</v>
      </c>
      <c r="P197">
        <v>3</v>
      </c>
      <c r="Q197">
        <v>48</v>
      </c>
      <c r="R197">
        <v>35</v>
      </c>
      <c r="S197">
        <v>218</v>
      </c>
      <c r="T197">
        <v>6.23</v>
      </c>
      <c r="U197">
        <v>0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61</v>
      </c>
      <c r="AB197">
        <v>95.9</v>
      </c>
      <c r="AC197">
        <v>101.9</v>
      </c>
      <c r="AD197">
        <v>78.400000000000006</v>
      </c>
      <c r="AF197">
        <v>60</v>
      </c>
      <c r="AH197" t="s">
        <v>35</v>
      </c>
    </row>
    <row r="198" spans="1:34" x14ac:dyDescent="0.3">
      <c r="A198">
        <v>197</v>
      </c>
      <c r="B198" s="2" t="s">
        <v>247</v>
      </c>
      <c r="C198" s="2" t="s">
        <v>61</v>
      </c>
      <c r="D198" s="2" t="s">
        <v>34</v>
      </c>
      <c r="E198">
        <v>22</v>
      </c>
      <c r="F198">
        <v>14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85</v>
      </c>
      <c r="N198">
        <v>419</v>
      </c>
      <c r="O198">
        <v>4.93</v>
      </c>
      <c r="P198">
        <v>2</v>
      </c>
      <c r="Q198">
        <v>12</v>
      </c>
      <c r="R198">
        <v>9</v>
      </c>
      <c r="S198">
        <v>75</v>
      </c>
      <c r="T198">
        <v>8.33</v>
      </c>
      <c r="U198">
        <v>0</v>
      </c>
      <c r="V198">
        <v>0</v>
      </c>
      <c r="W198">
        <v>0</v>
      </c>
      <c r="X198">
        <v>2</v>
      </c>
      <c r="Y198">
        <v>0</v>
      </c>
      <c r="Z198">
        <v>0</v>
      </c>
      <c r="AA198">
        <v>61</v>
      </c>
      <c r="AB198">
        <v>70.400000000000006</v>
      </c>
      <c r="AC198">
        <v>73.400000000000006</v>
      </c>
      <c r="AD198">
        <v>65.900000000000006</v>
      </c>
      <c r="AF198">
        <v>59</v>
      </c>
      <c r="AH198" t="s">
        <v>35</v>
      </c>
    </row>
    <row r="199" spans="1:34" x14ac:dyDescent="0.3">
      <c r="A199">
        <v>198</v>
      </c>
      <c r="B199" s="2" t="s">
        <v>651</v>
      </c>
      <c r="C199" s="2" t="s">
        <v>65</v>
      </c>
      <c r="D199" s="2" t="s">
        <v>34</v>
      </c>
      <c r="E199">
        <v>30</v>
      </c>
      <c r="F199">
        <v>12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111</v>
      </c>
      <c r="N199">
        <v>428</v>
      </c>
      <c r="O199">
        <v>3.86</v>
      </c>
      <c r="P199">
        <v>2</v>
      </c>
      <c r="Q199">
        <v>13</v>
      </c>
      <c r="R199">
        <v>8</v>
      </c>
      <c r="S199">
        <v>73</v>
      </c>
      <c r="T199">
        <v>9.1300000000000008</v>
      </c>
      <c r="U199">
        <v>0</v>
      </c>
      <c r="V199">
        <v>2</v>
      </c>
      <c r="W199">
        <v>1</v>
      </c>
      <c r="X199">
        <v>2</v>
      </c>
      <c r="Y199">
        <v>0</v>
      </c>
      <c r="Z199">
        <v>0</v>
      </c>
      <c r="AA199">
        <v>60</v>
      </c>
      <c r="AB199">
        <v>68.099999999999994</v>
      </c>
      <c r="AC199">
        <v>72.099999999999994</v>
      </c>
      <c r="AD199">
        <v>64.099999999999994</v>
      </c>
      <c r="AF199">
        <v>61</v>
      </c>
      <c r="AH199" t="s">
        <v>35</v>
      </c>
    </row>
    <row r="200" spans="1:34" x14ac:dyDescent="0.3">
      <c r="A200">
        <v>199</v>
      </c>
      <c r="B200" s="2" t="s">
        <v>450</v>
      </c>
      <c r="C200" s="2" t="s">
        <v>37</v>
      </c>
      <c r="D200" s="2" t="s">
        <v>34</v>
      </c>
      <c r="E200">
        <v>27</v>
      </c>
      <c r="F200">
        <v>14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41</v>
      </c>
      <c r="N200">
        <v>110</v>
      </c>
      <c r="O200">
        <v>2.68</v>
      </c>
      <c r="P200">
        <v>3</v>
      </c>
      <c r="Q200">
        <v>43</v>
      </c>
      <c r="R200">
        <v>35</v>
      </c>
      <c r="S200">
        <v>196</v>
      </c>
      <c r="T200">
        <v>5.6</v>
      </c>
      <c r="U200">
        <v>2</v>
      </c>
      <c r="V200">
        <v>1</v>
      </c>
      <c r="W200">
        <v>1</v>
      </c>
      <c r="X200">
        <v>5</v>
      </c>
      <c r="Y200">
        <v>0</v>
      </c>
      <c r="Z200">
        <v>0</v>
      </c>
      <c r="AA200">
        <v>59</v>
      </c>
      <c r="AB200">
        <v>93.6</v>
      </c>
      <c r="AC200">
        <v>100.6</v>
      </c>
      <c r="AD200">
        <v>76.099999999999994</v>
      </c>
      <c r="AF200">
        <v>64</v>
      </c>
      <c r="AH200" t="s">
        <v>35</v>
      </c>
    </row>
    <row r="201" spans="1:34" x14ac:dyDescent="0.3">
      <c r="A201">
        <v>200</v>
      </c>
      <c r="B201" s="2" t="s">
        <v>687</v>
      </c>
      <c r="C201" s="2" t="s">
        <v>76</v>
      </c>
      <c r="D201" s="2" t="s">
        <v>34</v>
      </c>
      <c r="E201">
        <v>24</v>
      </c>
      <c r="F201">
        <v>11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68</v>
      </c>
      <c r="N201">
        <v>259</v>
      </c>
      <c r="O201">
        <v>3.81</v>
      </c>
      <c r="P201">
        <v>2</v>
      </c>
      <c r="Q201">
        <v>25</v>
      </c>
      <c r="R201">
        <v>22</v>
      </c>
      <c r="S201">
        <v>192</v>
      </c>
      <c r="T201">
        <v>8.73</v>
      </c>
      <c r="U201">
        <v>0</v>
      </c>
      <c r="V201">
        <v>4</v>
      </c>
      <c r="W201">
        <v>0</v>
      </c>
      <c r="X201">
        <v>2</v>
      </c>
      <c r="Y201">
        <v>1</v>
      </c>
      <c r="Z201">
        <v>0</v>
      </c>
      <c r="AA201">
        <v>59</v>
      </c>
      <c r="AB201">
        <v>81.099999999999994</v>
      </c>
      <c r="AC201">
        <v>87.1</v>
      </c>
      <c r="AD201">
        <v>70.099999999999994</v>
      </c>
      <c r="AF201">
        <v>62</v>
      </c>
      <c r="AH201" t="s">
        <v>35</v>
      </c>
    </row>
    <row r="202" spans="1:34" x14ac:dyDescent="0.3">
      <c r="A202">
        <v>201</v>
      </c>
      <c r="B202" s="2" t="s">
        <v>184</v>
      </c>
      <c r="C202" s="2" t="s">
        <v>51</v>
      </c>
      <c r="D202" s="2" t="s">
        <v>49</v>
      </c>
      <c r="E202">
        <v>26</v>
      </c>
      <c r="F202">
        <v>16</v>
      </c>
      <c r="G202">
        <v>13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52</v>
      </c>
      <c r="R202">
        <v>32</v>
      </c>
      <c r="S202">
        <v>334</v>
      </c>
      <c r="T202">
        <v>10.44</v>
      </c>
      <c r="U202">
        <v>5</v>
      </c>
      <c r="V202">
        <v>2</v>
      </c>
      <c r="W202">
        <v>2</v>
      </c>
      <c r="X202">
        <v>5</v>
      </c>
      <c r="Y202">
        <v>0</v>
      </c>
      <c r="Z202">
        <v>0</v>
      </c>
      <c r="AA202">
        <v>59</v>
      </c>
      <c r="AB202">
        <v>91.4</v>
      </c>
      <c r="AC202">
        <v>96.4</v>
      </c>
      <c r="AD202">
        <v>75.400000000000006</v>
      </c>
      <c r="AF202">
        <v>81</v>
      </c>
      <c r="AH202" t="s">
        <v>35</v>
      </c>
    </row>
    <row r="203" spans="1:34" x14ac:dyDescent="0.3">
      <c r="A203">
        <v>202</v>
      </c>
      <c r="B203" s="2" t="s">
        <v>494</v>
      </c>
      <c r="C203" s="2" t="s">
        <v>51</v>
      </c>
      <c r="D203" s="2" t="s">
        <v>34</v>
      </c>
      <c r="E203">
        <v>27</v>
      </c>
      <c r="F203">
        <v>13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51</v>
      </c>
      <c r="N203">
        <v>246</v>
      </c>
      <c r="O203">
        <v>4.82</v>
      </c>
      <c r="P203">
        <v>2</v>
      </c>
      <c r="Q203">
        <v>23</v>
      </c>
      <c r="R203">
        <v>20</v>
      </c>
      <c r="S203">
        <v>224</v>
      </c>
      <c r="T203">
        <v>11.2</v>
      </c>
      <c r="U203">
        <v>0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59</v>
      </c>
      <c r="AB203">
        <v>79</v>
      </c>
      <c r="AC203">
        <v>85</v>
      </c>
      <c r="AD203">
        <v>69</v>
      </c>
      <c r="AF203">
        <v>63</v>
      </c>
      <c r="AH203" t="s">
        <v>35</v>
      </c>
    </row>
    <row r="204" spans="1:34" x14ac:dyDescent="0.3">
      <c r="A204">
        <v>203</v>
      </c>
      <c r="B204" s="2" t="s">
        <v>128</v>
      </c>
      <c r="C204" s="2" t="s">
        <v>76</v>
      </c>
      <c r="D204" s="2" t="s">
        <v>52</v>
      </c>
      <c r="E204">
        <v>23</v>
      </c>
      <c r="F204">
        <v>16</v>
      </c>
      <c r="G204">
        <v>8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44</v>
      </c>
      <c r="R204">
        <v>33</v>
      </c>
      <c r="S204">
        <v>334</v>
      </c>
      <c r="T204">
        <v>10.119999999999999</v>
      </c>
      <c r="U204">
        <v>4</v>
      </c>
      <c r="V204">
        <v>0</v>
      </c>
      <c r="W204">
        <v>0</v>
      </c>
      <c r="X204">
        <v>4</v>
      </c>
      <c r="Y204">
        <v>0</v>
      </c>
      <c r="Z204">
        <v>0</v>
      </c>
      <c r="AA204">
        <v>57</v>
      </c>
      <c r="AB204">
        <v>90.4</v>
      </c>
      <c r="AC204">
        <v>93.4</v>
      </c>
      <c r="AD204">
        <v>73.900000000000006</v>
      </c>
      <c r="AF204">
        <v>20</v>
      </c>
      <c r="AH204" t="s">
        <v>35</v>
      </c>
    </row>
    <row r="205" spans="1:34" x14ac:dyDescent="0.3">
      <c r="A205">
        <v>204</v>
      </c>
      <c r="B205" s="2" t="s">
        <v>706</v>
      </c>
      <c r="C205" s="2" t="s">
        <v>72</v>
      </c>
      <c r="D205" s="2" t="s">
        <v>34</v>
      </c>
      <c r="E205">
        <v>27</v>
      </c>
      <c r="F205">
        <v>14</v>
      </c>
      <c r="G205">
        <v>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40</v>
      </c>
      <c r="N205">
        <v>171</v>
      </c>
      <c r="O205">
        <v>4.28</v>
      </c>
      <c r="P205">
        <v>0</v>
      </c>
      <c r="Q205">
        <v>74</v>
      </c>
      <c r="R205">
        <v>61</v>
      </c>
      <c r="S205">
        <v>384</v>
      </c>
      <c r="T205">
        <v>6.3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56</v>
      </c>
      <c r="AB205">
        <v>116.5</v>
      </c>
      <c r="AC205">
        <v>122.5</v>
      </c>
      <c r="AD205">
        <v>86</v>
      </c>
      <c r="AF205">
        <v>65</v>
      </c>
      <c r="AH205" t="s">
        <v>35</v>
      </c>
    </row>
    <row r="206" spans="1:34" x14ac:dyDescent="0.3">
      <c r="A206">
        <v>205</v>
      </c>
      <c r="B206" s="2" t="s">
        <v>353</v>
      </c>
      <c r="C206" s="2" t="s">
        <v>33</v>
      </c>
      <c r="D206" s="2" t="s">
        <v>49</v>
      </c>
      <c r="E206">
        <v>29</v>
      </c>
      <c r="F206">
        <v>16</v>
      </c>
      <c r="G206">
        <v>6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2</v>
      </c>
      <c r="N206">
        <v>39</v>
      </c>
      <c r="O206">
        <v>19.5</v>
      </c>
      <c r="P206">
        <v>0</v>
      </c>
      <c r="Q206">
        <v>59</v>
      </c>
      <c r="R206">
        <v>43</v>
      </c>
      <c r="S206">
        <v>447</v>
      </c>
      <c r="T206">
        <v>10.4</v>
      </c>
      <c r="U206">
        <v>1</v>
      </c>
      <c r="V206">
        <v>3</v>
      </c>
      <c r="W206">
        <v>1</v>
      </c>
      <c r="X206">
        <v>1</v>
      </c>
      <c r="Y206">
        <v>1</v>
      </c>
      <c r="Z206">
        <v>0</v>
      </c>
      <c r="AA206">
        <v>55</v>
      </c>
      <c r="AB206">
        <v>97.6</v>
      </c>
      <c r="AC206">
        <v>101.6</v>
      </c>
      <c r="AD206">
        <v>76.099999999999994</v>
      </c>
      <c r="AF206">
        <v>82</v>
      </c>
      <c r="AH206" t="s">
        <v>35</v>
      </c>
    </row>
    <row r="207" spans="1:34" x14ac:dyDescent="0.3">
      <c r="A207">
        <v>206</v>
      </c>
      <c r="B207" s="2" t="s">
        <v>174</v>
      </c>
      <c r="C207" s="2" t="s">
        <v>135</v>
      </c>
      <c r="D207" s="2" t="s">
        <v>49</v>
      </c>
      <c r="E207">
        <v>25</v>
      </c>
      <c r="F207">
        <v>9</v>
      </c>
      <c r="G207">
        <v>7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4</v>
      </c>
      <c r="N207">
        <v>30</v>
      </c>
      <c r="O207">
        <v>7.5</v>
      </c>
      <c r="P207">
        <v>0</v>
      </c>
      <c r="Q207">
        <v>49</v>
      </c>
      <c r="R207">
        <v>29</v>
      </c>
      <c r="S207">
        <v>388</v>
      </c>
      <c r="T207">
        <v>13.38</v>
      </c>
      <c r="U207">
        <v>2</v>
      </c>
      <c r="V207">
        <v>0</v>
      </c>
      <c r="W207">
        <v>0</v>
      </c>
      <c r="X207">
        <v>2</v>
      </c>
      <c r="Y207">
        <v>0</v>
      </c>
      <c r="Z207">
        <v>0</v>
      </c>
      <c r="AA207">
        <v>54</v>
      </c>
      <c r="AB207">
        <v>82.8</v>
      </c>
      <c r="AC207">
        <v>85.8</v>
      </c>
      <c r="AD207">
        <v>68.3</v>
      </c>
      <c r="AF207">
        <v>83</v>
      </c>
      <c r="AH207" t="s">
        <v>35</v>
      </c>
    </row>
    <row r="208" spans="1:34" x14ac:dyDescent="0.3">
      <c r="A208">
        <v>207</v>
      </c>
      <c r="B208" s="2" t="s">
        <v>277</v>
      </c>
      <c r="C208" s="2" t="s">
        <v>80</v>
      </c>
      <c r="D208" s="2" t="s">
        <v>52</v>
      </c>
      <c r="E208">
        <v>24</v>
      </c>
      <c r="F208">
        <v>16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2</v>
      </c>
      <c r="N208">
        <v>16</v>
      </c>
      <c r="O208">
        <v>8</v>
      </c>
      <c r="P208">
        <v>0</v>
      </c>
      <c r="Q208">
        <v>50</v>
      </c>
      <c r="R208">
        <v>33</v>
      </c>
      <c r="S208">
        <v>320</v>
      </c>
      <c r="T208">
        <v>9.6999999999999993</v>
      </c>
      <c r="U208">
        <v>3</v>
      </c>
      <c r="V208">
        <v>0</v>
      </c>
      <c r="W208">
        <v>0</v>
      </c>
      <c r="X208">
        <v>3</v>
      </c>
      <c r="Y208">
        <v>1</v>
      </c>
      <c r="Z208">
        <v>0</v>
      </c>
      <c r="AA208">
        <v>54</v>
      </c>
      <c r="AB208">
        <v>86.6</v>
      </c>
      <c r="AC208">
        <v>89.6</v>
      </c>
      <c r="AD208">
        <v>70.099999999999994</v>
      </c>
      <c r="AF208">
        <v>22</v>
      </c>
      <c r="AH208" t="s">
        <v>35</v>
      </c>
    </row>
    <row r="209" spans="1:34" x14ac:dyDescent="0.3">
      <c r="A209">
        <v>208</v>
      </c>
      <c r="B209" s="2" t="s">
        <v>436</v>
      </c>
      <c r="C209" s="2" t="s">
        <v>180</v>
      </c>
      <c r="D209" s="2" t="s">
        <v>52</v>
      </c>
      <c r="E209">
        <v>24</v>
      </c>
      <c r="F209">
        <v>16</v>
      </c>
      <c r="G209">
        <v>7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39</v>
      </c>
      <c r="R209">
        <v>30</v>
      </c>
      <c r="S209">
        <v>423</v>
      </c>
      <c r="T209">
        <v>14.1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54</v>
      </c>
      <c r="AB209">
        <v>84.3</v>
      </c>
      <c r="AC209">
        <v>87.3</v>
      </c>
      <c r="AD209">
        <v>69.3</v>
      </c>
      <c r="AF209">
        <v>21</v>
      </c>
      <c r="AH209" t="s">
        <v>35</v>
      </c>
    </row>
    <row r="210" spans="1:34" x14ac:dyDescent="0.3">
      <c r="A210">
        <v>209</v>
      </c>
      <c r="B210" s="2" t="s">
        <v>237</v>
      </c>
      <c r="C210" s="2" t="s">
        <v>33</v>
      </c>
      <c r="D210" s="2" t="s">
        <v>52</v>
      </c>
      <c r="E210">
        <v>33</v>
      </c>
      <c r="F210">
        <v>9</v>
      </c>
      <c r="G210">
        <v>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38</v>
      </c>
      <c r="R210">
        <v>27</v>
      </c>
      <c r="S210">
        <v>291</v>
      </c>
      <c r="T210">
        <v>10.78</v>
      </c>
      <c r="U210">
        <v>4</v>
      </c>
      <c r="V210">
        <v>0</v>
      </c>
      <c r="W210">
        <v>0</v>
      </c>
      <c r="X210">
        <v>4</v>
      </c>
      <c r="Y210">
        <v>0</v>
      </c>
      <c r="Z210">
        <v>0</v>
      </c>
      <c r="AA210">
        <v>53</v>
      </c>
      <c r="AB210">
        <v>80.099999999999994</v>
      </c>
      <c r="AC210">
        <v>83.1</v>
      </c>
      <c r="AD210">
        <v>66.599999999999994</v>
      </c>
      <c r="AF210">
        <v>23</v>
      </c>
      <c r="AH210" t="s">
        <v>35</v>
      </c>
    </row>
    <row r="211" spans="1:34" x14ac:dyDescent="0.3">
      <c r="A211">
        <v>210</v>
      </c>
      <c r="B211" s="2" t="s">
        <v>243</v>
      </c>
      <c r="C211" s="2" t="s">
        <v>51</v>
      </c>
      <c r="D211" s="2" t="s">
        <v>49</v>
      </c>
      <c r="E211">
        <v>24</v>
      </c>
      <c r="F211">
        <v>16</v>
      </c>
      <c r="G211">
        <v>5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33</v>
      </c>
      <c r="R211">
        <v>22</v>
      </c>
      <c r="S211">
        <v>288</v>
      </c>
      <c r="T211">
        <v>13.09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74.8</v>
      </c>
      <c r="AC211">
        <v>77.8</v>
      </c>
      <c r="AD211">
        <v>63.8</v>
      </c>
      <c r="AF211">
        <v>84</v>
      </c>
      <c r="AH211" t="s">
        <v>35</v>
      </c>
    </row>
    <row r="212" spans="1:34" x14ac:dyDescent="0.3">
      <c r="A212">
        <v>211</v>
      </c>
      <c r="B212" s="2" t="s">
        <v>422</v>
      </c>
      <c r="C212" s="2" t="s">
        <v>48</v>
      </c>
      <c r="D212" s="2" t="s">
        <v>52</v>
      </c>
      <c r="E212">
        <v>38</v>
      </c>
      <c r="F212">
        <v>16</v>
      </c>
      <c r="G212">
        <v>4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46</v>
      </c>
      <c r="R212">
        <v>35</v>
      </c>
      <c r="S212">
        <v>400</v>
      </c>
      <c r="T212">
        <v>11.43</v>
      </c>
      <c r="U212">
        <v>2</v>
      </c>
      <c r="V212">
        <v>0</v>
      </c>
      <c r="W212">
        <v>0</v>
      </c>
      <c r="X212">
        <v>2</v>
      </c>
      <c r="Y212">
        <v>0</v>
      </c>
      <c r="Z212">
        <v>0</v>
      </c>
      <c r="AA212">
        <v>52</v>
      </c>
      <c r="AB212">
        <v>87</v>
      </c>
      <c r="AC212">
        <v>90</v>
      </c>
      <c r="AD212">
        <v>69.5</v>
      </c>
      <c r="AF212">
        <v>24</v>
      </c>
      <c r="AH212" t="s">
        <v>35</v>
      </c>
    </row>
    <row r="213" spans="1:34" x14ac:dyDescent="0.3">
      <c r="A213">
        <v>212</v>
      </c>
      <c r="B213" s="2" t="s">
        <v>270</v>
      </c>
      <c r="C213" s="2" t="s">
        <v>88</v>
      </c>
      <c r="D213" s="2" t="s">
        <v>49</v>
      </c>
      <c r="E213">
        <v>25</v>
      </c>
      <c r="F213">
        <v>16</v>
      </c>
      <c r="G213">
        <v>11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70</v>
      </c>
      <c r="R213">
        <v>38</v>
      </c>
      <c r="S213">
        <v>491</v>
      </c>
      <c r="T213">
        <v>12.92</v>
      </c>
      <c r="U213">
        <v>1</v>
      </c>
      <c r="V213">
        <v>2</v>
      </c>
      <c r="W213">
        <v>2</v>
      </c>
      <c r="X213">
        <v>1</v>
      </c>
      <c r="Y213">
        <v>0</v>
      </c>
      <c r="Z213">
        <v>0</v>
      </c>
      <c r="AA213">
        <v>51</v>
      </c>
      <c r="AB213">
        <v>89.1</v>
      </c>
      <c r="AC213">
        <v>94.1</v>
      </c>
      <c r="AD213">
        <v>70.099999999999994</v>
      </c>
      <c r="AF213">
        <v>86</v>
      </c>
      <c r="AH213" t="s">
        <v>35</v>
      </c>
    </row>
    <row r="214" spans="1:34" x14ac:dyDescent="0.3">
      <c r="A214">
        <v>213</v>
      </c>
      <c r="B214" s="2" t="s">
        <v>410</v>
      </c>
      <c r="C214" s="2" t="s">
        <v>135</v>
      </c>
      <c r="D214" s="2" t="s">
        <v>52</v>
      </c>
      <c r="E214">
        <v>34</v>
      </c>
      <c r="F214">
        <v>14</v>
      </c>
      <c r="G214">
        <v>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36</v>
      </c>
      <c r="R214">
        <v>25</v>
      </c>
      <c r="S214">
        <v>367</v>
      </c>
      <c r="T214">
        <v>14.68</v>
      </c>
      <c r="U214">
        <v>2</v>
      </c>
      <c r="V214">
        <v>0</v>
      </c>
      <c r="W214">
        <v>0</v>
      </c>
      <c r="X214">
        <v>2</v>
      </c>
      <c r="Y214">
        <v>1</v>
      </c>
      <c r="Z214">
        <v>0</v>
      </c>
      <c r="AA214">
        <v>51</v>
      </c>
      <c r="AB214">
        <v>75.7</v>
      </c>
      <c r="AC214">
        <v>78.7</v>
      </c>
      <c r="AD214">
        <v>63.2</v>
      </c>
      <c r="AF214">
        <v>25</v>
      </c>
      <c r="AH214" t="s">
        <v>35</v>
      </c>
    </row>
    <row r="215" spans="1:34" x14ac:dyDescent="0.3">
      <c r="A215">
        <v>214</v>
      </c>
      <c r="B215" s="2" t="s">
        <v>358</v>
      </c>
      <c r="C215" s="2" t="s">
        <v>86</v>
      </c>
      <c r="D215" s="2" t="s">
        <v>49</v>
      </c>
      <c r="E215">
        <v>26</v>
      </c>
      <c r="F215">
        <v>10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5</v>
      </c>
      <c r="O215">
        <v>5</v>
      </c>
      <c r="P215">
        <v>0</v>
      </c>
      <c r="Q215">
        <v>34</v>
      </c>
      <c r="R215">
        <v>21</v>
      </c>
      <c r="S215">
        <v>268</v>
      </c>
      <c r="T215">
        <v>12.76</v>
      </c>
      <c r="U215">
        <v>2</v>
      </c>
      <c r="V215">
        <v>0</v>
      </c>
      <c r="W215">
        <v>0</v>
      </c>
      <c r="X215">
        <v>4</v>
      </c>
      <c r="Y215">
        <v>0</v>
      </c>
      <c r="Z215">
        <v>0</v>
      </c>
      <c r="AA215">
        <v>51</v>
      </c>
      <c r="AB215">
        <v>72.3</v>
      </c>
      <c r="AC215">
        <v>75.3</v>
      </c>
      <c r="AD215">
        <v>61.8</v>
      </c>
      <c r="AF215">
        <v>85</v>
      </c>
      <c r="AH215" t="s">
        <v>35</v>
      </c>
    </row>
    <row r="216" spans="1:34" x14ac:dyDescent="0.3">
      <c r="A216">
        <v>215</v>
      </c>
      <c r="B216" s="2" t="s">
        <v>669</v>
      </c>
      <c r="C216" s="2" t="s">
        <v>40</v>
      </c>
      <c r="D216" s="2" t="s">
        <v>49</v>
      </c>
      <c r="E216">
        <v>23</v>
      </c>
      <c r="F216">
        <v>13</v>
      </c>
      <c r="G216">
        <v>5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56</v>
      </c>
      <c r="R216">
        <v>37</v>
      </c>
      <c r="S216">
        <v>466</v>
      </c>
      <c r="T216">
        <v>12.59</v>
      </c>
      <c r="U216">
        <v>1</v>
      </c>
      <c r="V216">
        <v>1</v>
      </c>
      <c r="W216">
        <v>1</v>
      </c>
      <c r="X216">
        <v>1</v>
      </c>
      <c r="Y216">
        <v>0</v>
      </c>
      <c r="Z216">
        <v>0</v>
      </c>
      <c r="AA216">
        <v>51</v>
      </c>
      <c r="AB216">
        <v>87.6</v>
      </c>
      <c r="AC216">
        <v>91.6</v>
      </c>
      <c r="AD216">
        <v>69.099999999999994</v>
      </c>
      <c r="AF216">
        <v>87</v>
      </c>
      <c r="AH216" t="s">
        <v>35</v>
      </c>
    </row>
    <row r="217" spans="1:34" x14ac:dyDescent="0.3">
      <c r="A217">
        <v>216</v>
      </c>
      <c r="B217" s="2" t="s">
        <v>283</v>
      </c>
      <c r="C217" s="2" t="s">
        <v>135</v>
      </c>
      <c r="D217" s="2" t="s">
        <v>34</v>
      </c>
      <c r="E217">
        <v>28</v>
      </c>
      <c r="F217">
        <v>10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43</v>
      </c>
      <c r="N217">
        <v>178</v>
      </c>
      <c r="O217">
        <v>4.1399999999999997</v>
      </c>
      <c r="P217">
        <v>0</v>
      </c>
      <c r="Q217">
        <v>55</v>
      </c>
      <c r="R217">
        <v>41</v>
      </c>
      <c r="S217">
        <v>268</v>
      </c>
      <c r="T217">
        <v>6.54</v>
      </c>
      <c r="U217">
        <v>1</v>
      </c>
      <c r="V217">
        <v>1</v>
      </c>
      <c r="W217">
        <v>0</v>
      </c>
      <c r="X217">
        <v>1</v>
      </c>
      <c r="Y217">
        <v>0</v>
      </c>
      <c r="Z217">
        <v>0</v>
      </c>
      <c r="AA217">
        <v>51</v>
      </c>
      <c r="AB217">
        <v>91.6</v>
      </c>
      <c r="AC217">
        <v>97.6</v>
      </c>
      <c r="AD217">
        <v>71.099999999999994</v>
      </c>
      <c r="AF217">
        <v>66</v>
      </c>
      <c r="AH217" t="s">
        <v>35</v>
      </c>
    </row>
    <row r="218" spans="1:34" x14ac:dyDescent="0.3">
      <c r="A218">
        <v>217</v>
      </c>
      <c r="B218" s="2" t="s">
        <v>485</v>
      </c>
      <c r="C218" s="2" t="s">
        <v>114</v>
      </c>
      <c r="D218" s="2" t="s">
        <v>34</v>
      </c>
      <c r="E218">
        <v>26</v>
      </c>
      <c r="F218">
        <v>16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34</v>
      </c>
      <c r="N218">
        <v>183</v>
      </c>
      <c r="O218">
        <v>5.38</v>
      </c>
      <c r="P218">
        <v>1</v>
      </c>
      <c r="Q218">
        <v>51</v>
      </c>
      <c r="R218">
        <v>38</v>
      </c>
      <c r="S218">
        <v>275</v>
      </c>
      <c r="T218">
        <v>7.24</v>
      </c>
      <c r="U218">
        <v>0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87.8</v>
      </c>
      <c r="AC218">
        <v>94.8</v>
      </c>
      <c r="AD218">
        <v>68.8</v>
      </c>
      <c r="AF218">
        <v>68</v>
      </c>
      <c r="AH218" t="s">
        <v>35</v>
      </c>
    </row>
    <row r="219" spans="1:34" x14ac:dyDescent="0.3">
      <c r="A219">
        <v>218</v>
      </c>
      <c r="B219" s="2" t="s">
        <v>236</v>
      </c>
      <c r="C219" s="2" t="s">
        <v>101</v>
      </c>
      <c r="D219" s="2" t="s">
        <v>49</v>
      </c>
      <c r="E219">
        <v>25</v>
      </c>
      <c r="F219">
        <v>16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</v>
      </c>
      <c r="N219">
        <v>29</v>
      </c>
      <c r="O219">
        <v>7.25</v>
      </c>
      <c r="P219">
        <v>0</v>
      </c>
      <c r="Q219">
        <v>42</v>
      </c>
      <c r="R219">
        <v>32</v>
      </c>
      <c r="S219">
        <v>290</v>
      </c>
      <c r="T219">
        <v>9.06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81.900000000000006</v>
      </c>
      <c r="AC219">
        <v>84.9</v>
      </c>
      <c r="AD219">
        <v>65.900000000000006</v>
      </c>
      <c r="AF219">
        <v>88</v>
      </c>
      <c r="AH219" t="s">
        <v>35</v>
      </c>
    </row>
    <row r="220" spans="1:34" x14ac:dyDescent="0.3">
      <c r="A220">
        <v>219</v>
      </c>
      <c r="B220" s="2" t="s">
        <v>707</v>
      </c>
      <c r="C220" s="2" t="s">
        <v>135</v>
      </c>
      <c r="D220" s="2" t="s">
        <v>38</v>
      </c>
      <c r="E220">
        <v>32</v>
      </c>
      <c r="F220">
        <v>4</v>
      </c>
      <c r="G220">
        <v>3</v>
      </c>
      <c r="H220">
        <v>52</v>
      </c>
      <c r="I220">
        <v>91</v>
      </c>
      <c r="J220">
        <v>590</v>
      </c>
      <c r="K220">
        <v>3</v>
      </c>
      <c r="L220">
        <v>4</v>
      </c>
      <c r="M220">
        <v>23</v>
      </c>
      <c r="N220">
        <v>120</v>
      </c>
      <c r="O220">
        <v>5.22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2</v>
      </c>
      <c r="W220">
        <v>0</v>
      </c>
      <c r="X220">
        <v>1</v>
      </c>
      <c r="Y220">
        <v>0</v>
      </c>
      <c r="Z220">
        <v>2</v>
      </c>
      <c r="AA220">
        <v>50</v>
      </c>
      <c r="AB220">
        <v>49.6</v>
      </c>
      <c r="AC220">
        <v>59.6</v>
      </c>
      <c r="AD220">
        <v>53.6</v>
      </c>
      <c r="AF220">
        <v>39</v>
      </c>
      <c r="AH220" t="s">
        <v>35</v>
      </c>
    </row>
    <row r="221" spans="1:34" x14ac:dyDescent="0.3">
      <c r="A221">
        <v>220</v>
      </c>
      <c r="B221" s="2" t="s">
        <v>567</v>
      </c>
      <c r="C221" s="2" t="s">
        <v>72</v>
      </c>
      <c r="D221" s="2" t="s">
        <v>34</v>
      </c>
      <c r="E221">
        <v>27</v>
      </c>
      <c r="F221">
        <v>8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55</v>
      </c>
      <c r="N221">
        <v>265</v>
      </c>
      <c r="O221">
        <v>4.82</v>
      </c>
      <c r="P221">
        <v>3</v>
      </c>
      <c r="Q221">
        <v>10</v>
      </c>
      <c r="R221">
        <v>7</v>
      </c>
      <c r="S221">
        <v>56</v>
      </c>
      <c r="T221">
        <v>8</v>
      </c>
      <c r="U221">
        <v>0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57.1</v>
      </c>
      <c r="AC221">
        <v>60.1</v>
      </c>
      <c r="AD221">
        <v>53.6</v>
      </c>
      <c r="AF221">
        <v>67</v>
      </c>
      <c r="AH221" t="s">
        <v>35</v>
      </c>
    </row>
    <row r="222" spans="1:34" x14ac:dyDescent="0.3">
      <c r="A222">
        <v>221</v>
      </c>
      <c r="B222" s="2" t="s">
        <v>682</v>
      </c>
      <c r="C222" s="2" t="s">
        <v>130</v>
      </c>
      <c r="D222" s="2" t="s">
        <v>49</v>
      </c>
      <c r="E222">
        <v>26</v>
      </c>
      <c r="F222">
        <v>11</v>
      </c>
      <c r="G222">
        <v>10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68</v>
      </c>
      <c r="R222">
        <v>38</v>
      </c>
      <c r="S222">
        <v>449</v>
      </c>
      <c r="T222">
        <v>11.82</v>
      </c>
      <c r="U222">
        <v>1</v>
      </c>
      <c r="V222">
        <v>2</v>
      </c>
      <c r="W222">
        <v>1</v>
      </c>
      <c r="X222">
        <v>1</v>
      </c>
      <c r="Y222">
        <v>0</v>
      </c>
      <c r="Z222">
        <v>0</v>
      </c>
      <c r="AA222">
        <v>49</v>
      </c>
      <c r="AB222">
        <v>86.9</v>
      </c>
      <c r="AC222">
        <v>90.9</v>
      </c>
      <c r="AD222">
        <v>67.900000000000006</v>
      </c>
      <c r="AF222">
        <v>89</v>
      </c>
      <c r="AH222" t="s">
        <v>35</v>
      </c>
    </row>
    <row r="223" spans="1:34" x14ac:dyDescent="0.3">
      <c r="A223">
        <v>222</v>
      </c>
      <c r="B223" s="2" t="s">
        <v>271</v>
      </c>
      <c r="C223" s="2" t="s">
        <v>44</v>
      </c>
      <c r="D223" s="2" t="s">
        <v>52</v>
      </c>
      <c r="E223">
        <v>24</v>
      </c>
      <c r="F223">
        <v>16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36</v>
      </c>
      <c r="R223">
        <v>27</v>
      </c>
      <c r="S223">
        <v>307</v>
      </c>
      <c r="T223">
        <v>11.37</v>
      </c>
      <c r="U223">
        <v>3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49</v>
      </c>
      <c r="AB223">
        <v>75.7</v>
      </c>
      <c r="AC223">
        <v>78.7</v>
      </c>
      <c r="AD223">
        <v>62.2</v>
      </c>
      <c r="AF223">
        <v>26</v>
      </c>
      <c r="AH223" t="s">
        <v>35</v>
      </c>
    </row>
    <row r="224" spans="1:34" x14ac:dyDescent="0.3">
      <c r="A224">
        <v>223</v>
      </c>
      <c r="B224" s="2" t="s">
        <v>368</v>
      </c>
      <c r="C224" s="2" t="s">
        <v>130</v>
      </c>
      <c r="D224" s="2" t="s">
        <v>34</v>
      </c>
      <c r="E224">
        <v>30</v>
      </c>
      <c r="F224">
        <v>7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80</v>
      </c>
      <c r="N224">
        <v>343</v>
      </c>
      <c r="O224">
        <v>4.29</v>
      </c>
      <c r="P224">
        <v>0</v>
      </c>
      <c r="Q224">
        <v>18</v>
      </c>
      <c r="R224">
        <v>11</v>
      </c>
      <c r="S224">
        <v>110</v>
      </c>
      <c r="T224">
        <v>10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60.3</v>
      </c>
      <c r="AC224">
        <v>67.3</v>
      </c>
      <c r="AD224">
        <v>54.8</v>
      </c>
      <c r="AF224">
        <v>69</v>
      </c>
      <c r="AH224" t="s">
        <v>35</v>
      </c>
    </row>
    <row r="225" spans="1:34" x14ac:dyDescent="0.3">
      <c r="A225">
        <v>224</v>
      </c>
      <c r="B225" s="2" t="s">
        <v>198</v>
      </c>
      <c r="C225" s="2" t="s">
        <v>42</v>
      </c>
      <c r="D225" s="2" t="s">
        <v>49</v>
      </c>
      <c r="E225">
        <v>28</v>
      </c>
      <c r="F225">
        <v>9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61</v>
      </c>
      <c r="R225">
        <v>38</v>
      </c>
      <c r="S225">
        <v>383</v>
      </c>
      <c r="T225">
        <v>10.08</v>
      </c>
      <c r="U225">
        <v>2</v>
      </c>
      <c r="V225">
        <v>2</v>
      </c>
      <c r="W225">
        <v>1</v>
      </c>
      <c r="X225">
        <v>2</v>
      </c>
      <c r="Y225">
        <v>0</v>
      </c>
      <c r="Z225">
        <v>0</v>
      </c>
      <c r="AA225">
        <v>48</v>
      </c>
      <c r="AB225">
        <v>86.3</v>
      </c>
      <c r="AC225">
        <v>90.3</v>
      </c>
      <c r="AD225">
        <v>67.3</v>
      </c>
      <c r="AF225">
        <v>90</v>
      </c>
      <c r="AH225" t="s">
        <v>35</v>
      </c>
    </row>
    <row r="226" spans="1:34" x14ac:dyDescent="0.3">
      <c r="A226">
        <v>225</v>
      </c>
      <c r="B226" s="2" t="s">
        <v>708</v>
      </c>
      <c r="C226" s="2" t="s">
        <v>37</v>
      </c>
      <c r="D226" s="2" t="s">
        <v>34</v>
      </c>
      <c r="E226">
        <v>24</v>
      </c>
      <c r="F226">
        <v>6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60</v>
      </c>
      <c r="N226">
        <v>333</v>
      </c>
      <c r="O226">
        <v>5.55</v>
      </c>
      <c r="P226">
        <v>2</v>
      </c>
      <c r="Q226">
        <v>7</v>
      </c>
      <c r="R226">
        <v>6</v>
      </c>
      <c r="S226">
        <v>51</v>
      </c>
      <c r="T226">
        <v>8.5</v>
      </c>
      <c r="U226">
        <v>0</v>
      </c>
      <c r="V226">
        <v>2</v>
      </c>
      <c r="W226">
        <v>1</v>
      </c>
      <c r="X226">
        <v>2</v>
      </c>
      <c r="Y226">
        <v>0</v>
      </c>
      <c r="Z226">
        <v>0</v>
      </c>
      <c r="AA226">
        <v>48</v>
      </c>
      <c r="AB226">
        <v>54.4</v>
      </c>
      <c r="AC226">
        <v>58.4</v>
      </c>
      <c r="AD226">
        <v>51.4</v>
      </c>
      <c r="AF226">
        <v>70</v>
      </c>
      <c r="AH226" t="s">
        <v>35</v>
      </c>
    </row>
    <row r="227" spans="1:34" x14ac:dyDescent="0.3">
      <c r="A227">
        <v>226</v>
      </c>
      <c r="B227" s="2" t="s">
        <v>148</v>
      </c>
      <c r="C227" s="2" t="s">
        <v>65</v>
      </c>
      <c r="D227" s="2" t="s">
        <v>38</v>
      </c>
      <c r="E227">
        <v>27</v>
      </c>
      <c r="F227">
        <v>3</v>
      </c>
      <c r="G227">
        <v>3</v>
      </c>
      <c r="H227">
        <v>53</v>
      </c>
      <c r="I227">
        <v>89</v>
      </c>
      <c r="J227">
        <v>718</v>
      </c>
      <c r="K227">
        <v>5</v>
      </c>
      <c r="L227">
        <v>3</v>
      </c>
      <c r="M227">
        <v>8</v>
      </c>
      <c r="N227">
        <v>33</v>
      </c>
      <c r="O227">
        <v>4.13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4</v>
      </c>
      <c r="W227">
        <v>0</v>
      </c>
      <c r="X227">
        <v>0</v>
      </c>
      <c r="Y227">
        <v>0</v>
      </c>
      <c r="Z227">
        <v>1</v>
      </c>
      <c r="AA227">
        <v>48</v>
      </c>
      <c r="AB227">
        <v>48</v>
      </c>
      <c r="AC227">
        <v>54</v>
      </c>
      <c r="AD227">
        <v>51</v>
      </c>
      <c r="AF227">
        <v>40</v>
      </c>
      <c r="AH227" t="s">
        <v>35</v>
      </c>
    </row>
    <row r="228" spans="1:34" x14ac:dyDescent="0.3">
      <c r="A228">
        <v>227</v>
      </c>
      <c r="B228" s="2" t="s">
        <v>342</v>
      </c>
      <c r="C228" s="2" t="s">
        <v>61</v>
      </c>
      <c r="D228" s="2" t="s">
        <v>49</v>
      </c>
      <c r="E228">
        <v>28</v>
      </c>
      <c r="F228">
        <v>16</v>
      </c>
      <c r="G228">
        <v>2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19</v>
      </c>
      <c r="R228">
        <v>14</v>
      </c>
      <c r="S228">
        <v>166</v>
      </c>
      <c r="T228">
        <v>11.86</v>
      </c>
      <c r="U228">
        <v>5</v>
      </c>
      <c r="V228">
        <v>0</v>
      </c>
      <c r="W228">
        <v>0</v>
      </c>
      <c r="X228">
        <v>5</v>
      </c>
      <c r="Y228">
        <v>0</v>
      </c>
      <c r="Z228">
        <v>0</v>
      </c>
      <c r="AA228">
        <v>47</v>
      </c>
      <c r="AB228">
        <v>60.6</v>
      </c>
      <c r="AC228">
        <v>63.6</v>
      </c>
      <c r="AD228">
        <v>53.6</v>
      </c>
      <c r="AF228">
        <v>91</v>
      </c>
      <c r="AH228" t="s">
        <v>35</v>
      </c>
    </row>
    <row r="229" spans="1:34" x14ac:dyDescent="0.3">
      <c r="A229">
        <v>228</v>
      </c>
      <c r="B229" s="2" t="s">
        <v>709</v>
      </c>
      <c r="C229" s="2" t="s">
        <v>56</v>
      </c>
      <c r="D229" s="2" t="s">
        <v>52</v>
      </c>
      <c r="E229">
        <v>38</v>
      </c>
      <c r="F229">
        <v>16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45</v>
      </c>
      <c r="R229">
        <v>28</v>
      </c>
      <c r="S229">
        <v>333</v>
      </c>
      <c r="T229">
        <v>11.89</v>
      </c>
      <c r="U229">
        <v>2</v>
      </c>
      <c r="V229">
        <v>1</v>
      </c>
      <c r="W229">
        <v>1</v>
      </c>
      <c r="X229">
        <v>2</v>
      </c>
      <c r="Y229">
        <v>2</v>
      </c>
      <c r="Z229">
        <v>0</v>
      </c>
      <c r="AA229">
        <v>47</v>
      </c>
      <c r="AB229">
        <v>75.3</v>
      </c>
      <c r="AC229">
        <v>79.3</v>
      </c>
      <c r="AD229">
        <v>61.3</v>
      </c>
      <c r="AF229">
        <v>27</v>
      </c>
      <c r="AH229" t="s">
        <v>35</v>
      </c>
    </row>
    <row r="230" spans="1:34" x14ac:dyDescent="0.3">
      <c r="A230">
        <v>229</v>
      </c>
      <c r="B230" s="2" t="s">
        <v>710</v>
      </c>
      <c r="C230" s="2" t="s">
        <v>111</v>
      </c>
      <c r="D230" s="2" t="s">
        <v>34</v>
      </c>
      <c r="E230">
        <v>25</v>
      </c>
      <c r="F230">
        <v>12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21</v>
      </c>
      <c r="N230">
        <v>103</v>
      </c>
      <c r="O230">
        <v>4.9000000000000004</v>
      </c>
      <c r="P230">
        <v>3</v>
      </c>
      <c r="Q230">
        <v>23</v>
      </c>
      <c r="R230">
        <v>16</v>
      </c>
      <c r="S230">
        <v>115</v>
      </c>
      <c r="T230">
        <v>7.19</v>
      </c>
      <c r="U230">
        <v>1</v>
      </c>
      <c r="V230">
        <v>1</v>
      </c>
      <c r="W230">
        <v>0</v>
      </c>
      <c r="X230">
        <v>4</v>
      </c>
      <c r="Y230">
        <v>0</v>
      </c>
      <c r="Z230">
        <v>0</v>
      </c>
      <c r="AA230">
        <v>46</v>
      </c>
      <c r="AB230">
        <v>61.8</v>
      </c>
      <c r="AC230">
        <v>67.8</v>
      </c>
      <c r="AD230">
        <v>53.8</v>
      </c>
      <c r="AF230">
        <v>73</v>
      </c>
      <c r="AH230" t="s">
        <v>35</v>
      </c>
    </row>
    <row r="231" spans="1:34" x14ac:dyDescent="0.3">
      <c r="A231">
        <v>230</v>
      </c>
      <c r="B231" s="2" t="s">
        <v>391</v>
      </c>
      <c r="C231" s="2" t="s">
        <v>56</v>
      </c>
      <c r="D231" s="2" t="s">
        <v>34</v>
      </c>
      <c r="E231">
        <v>22</v>
      </c>
      <c r="F231">
        <v>13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50</v>
      </c>
      <c r="N231">
        <v>206</v>
      </c>
      <c r="O231">
        <v>4.12</v>
      </c>
      <c r="P231">
        <v>2</v>
      </c>
      <c r="Q231">
        <v>19</v>
      </c>
      <c r="R231">
        <v>15</v>
      </c>
      <c r="S231">
        <v>135</v>
      </c>
      <c r="T231">
        <v>9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46</v>
      </c>
      <c r="AB231">
        <v>61.1</v>
      </c>
      <c r="AC231">
        <v>67.099999999999994</v>
      </c>
      <c r="AD231">
        <v>53.6</v>
      </c>
      <c r="AF231">
        <v>72</v>
      </c>
      <c r="AH231" t="s">
        <v>35</v>
      </c>
    </row>
    <row r="232" spans="1:34" x14ac:dyDescent="0.3">
      <c r="A232">
        <v>231</v>
      </c>
      <c r="B232" s="2" t="s">
        <v>408</v>
      </c>
      <c r="C232" s="2" t="s">
        <v>111</v>
      </c>
      <c r="D232" s="2" t="s">
        <v>34</v>
      </c>
      <c r="E232">
        <v>25</v>
      </c>
      <c r="F232">
        <v>13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41</v>
      </c>
      <c r="N232">
        <v>188</v>
      </c>
      <c r="O232">
        <v>4.59</v>
      </c>
      <c r="P232">
        <v>1</v>
      </c>
      <c r="Q232">
        <v>40</v>
      </c>
      <c r="R232">
        <v>25</v>
      </c>
      <c r="S232">
        <v>235</v>
      </c>
      <c r="T232">
        <v>9.4</v>
      </c>
      <c r="U232">
        <v>0</v>
      </c>
      <c r="V232">
        <v>2</v>
      </c>
      <c r="W232">
        <v>1</v>
      </c>
      <c r="X232">
        <v>1</v>
      </c>
      <c r="Y232">
        <v>0</v>
      </c>
      <c r="Z232">
        <v>0</v>
      </c>
      <c r="AA232">
        <v>46</v>
      </c>
      <c r="AB232">
        <v>71.3</v>
      </c>
      <c r="AC232">
        <v>78.3</v>
      </c>
      <c r="AD232">
        <v>58.8</v>
      </c>
      <c r="AF232">
        <v>71</v>
      </c>
      <c r="AH232" t="s">
        <v>35</v>
      </c>
    </row>
    <row r="233" spans="1:34" x14ac:dyDescent="0.3">
      <c r="A233">
        <v>232</v>
      </c>
      <c r="B233" s="2" t="s">
        <v>193</v>
      </c>
      <c r="C233" s="2" t="s">
        <v>54</v>
      </c>
      <c r="D233" s="2" t="s">
        <v>49</v>
      </c>
      <c r="E233">
        <v>25</v>
      </c>
      <c r="F233">
        <v>10</v>
      </c>
      <c r="G233">
        <v>2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4</v>
      </c>
      <c r="N233">
        <v>2</v>
      </c>
      <c r="O233">
        <v>0.5</v>
      </c>
      <c r="P233">
        <v>0</v>
      </c>
      <c r="Q233">
        <v>25</v>
      </c>
      <c r="R233">
        <v>16</v>
      </c>
      <c r="S233">
        <v>340</v>
      </c>
      <c r="T233">
        <v>21.25</v>
      </c>
      <c r="U233">
        <v>2</v>
      </c>
      <c r="V233">
        <v>0</v>
      </c>
      <c r="W233">
        <v>0</v>
      </c>
      <c r="X233">
        <v>2</v>
      </c>
      <c r="Y233">
        <v>0</v>
      </c>
      <c r="Z233">
        <v>0</v>
      </c>
      <c r="AA233">
        <v>46</v>
      </c>
      <c r="AB233">
        <v>62.2</v>
      </c>
      <c r="AC233">
        <v>65.2</v>
      </c>
      <c r="AD233">
        <v>54.2</v>
      </c>
      <c r="AF233">
        <v>92</v>
      </c>
      <c r="AH233" t="s">
        <v>35</v>
      </c>
    </row>
    <row r="234" spans="1:34" x14ac:dyDescent="0.3">
      <c r="A234">
        <v>233</v>
      </c>
      <c r="B234" s="2" t="s">
        <v>599</v>
      </c>
      <c r="C234" s="2" t="s">
        <v>67</v>
      </c>
      <c r="D234" s="2" t="s">
        <v>52</v>
      </c>
      <c r="E234">
        <v>22</v>
      </c>
      <c r="F234">
        <v>16</v>
      </c>
      <c r="G234">
        <v>10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27</v>
      </c>
      <c r="R234">
        <v>20</v>
      </c>
      <c r="S234">
        <v>215</v>
      </c>
      <c r="T234">
        <v>10.75</v>
      </c>
      <c r="U234">
        <v>4</v>
      </c>
      <c r="V234">
        <v>0</v>
      </c>
      <c r="W234">
        <v>0</v>
      </c>
      <c r="X234">
        <v>4</v>
      </c>
      <c r="Y234">
        <v>0</v>
      </c>
      <c r="Z234">
        <v>0</v>
      </c>
      <c r="AA234">
        <v>46</v>
      </c>
      <c r="AB234">
        <v>65.5</v>
      </c>
      <c r="AC234">
        <v>68.5</v>
      </c>
      <c r="AD234">
        <v>55.5</v>
      </c>
      <c r="AF234">
        <v>28</v>
      </c>
      <c r="AH234" t="s">
        <v>35</v>
      </c>
    </row>
    <row r="235" spans="1:34" x14ac:dyDescent="0.3">
      <c r="A235">
        <v>234</v>
      </c>
      <c r="B235" s="2" t="s">
        <v>711</v>
      </c>
      <c r="C235" s="2" t="s">
        <v>63</v>
      </c>
      <c r="D235" s="2" t="s">
        <v>34</v>
      </c>
      <c r="E235">
        <v>28</v>
      </c>
      <c r="F235">
        <v>16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33</v>
      </c>
      <c r="N235">
        <v>106</v>
      </c>
      <c r="O235">
        <v>3.21</v>
      </c>
      <c r="P235">
        <v>1</v>
      </c>
      <c r="Q235">
        <v>45</v>
      </c>
      <c r="R235">
        <v>38</v>
      </c>
      <c r="S235">
        <v>304</v>
      </c>
      <c r="T235">
        <v>8</v>
      </c>
      <c r="U235">
        <v>0</v>
      </c>
      <c r="V235">
        <v>1</v>
      </c>
      <c r="W235">
        <v>1</v>
      </c>
      <c r="X235">
        <v>1</v>
      </c>
      <c r="Y235">
        <v>0</v>
      </c>
      <c r="Z235">
        <v>0</v>
      </c>
      <c r="AA235">
        <v>45</v>
      </c>
      <c r="AB235">
        <v>83</v>
      </c>
      <c r="AC235">
        <v>90</v>
      </c>
      <c r="AD235">
        <v>64</v>
      </c>
      <c r="AF235">
        <v>74</v>
      </c>
      <c r="AH235" t="s">
        <v>35</v>
      </c>
    </row>
    <row r="236" spans="1:34" x14ac:dyDescent="0.3">
      <c r="A236">
        <v>235</v>
      </c>
      <c r="B236" s="2" t="s">
        <v>265</v>
      </c>
      <c r="C236" s="2" t="s">
        <v>40</v>
      </c>
      <c r="D236" s="2" t="s">
        <v>49</v>
      </c>
      <c r="E236">
        <v>24</v>
      </c>
      <c r="F236">
        <v>16</v>
      </c>
      <c r="G236">
        <v>13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16</v>
      </c>
      <c r="O236">
        <v>16</v>
      </c>
      <c r="P236">
        <v>0</v>
      </c>
      <c r="Q236">
        <v>47</v>
      </c>
      <c r="R236">
        <v>26</v>
      </c>
      <c r="S236">
        <v>316</v>
      </c>
      <c r="T236">
        <v>12.15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45</v>
      </c>
      <c r="AB236">
        <v>71.2</v>
      </c>
      <c r="AC236">
        <v>74.2</v>
      </c>
      <c r="AD236">
        <v>58.2</v>
      </c>
      <c r="AF236">
        <v>93</v>
      </c>
      <c r="AH236" t="s">
        <v>35</v>
      </c>
    </row>
    <row r="237" spans="1:34" x14ac:dyDescent="0.3">
      <c r="A237">
        <v>236</v>
      </c>
      <c r="B237" s="2" t="s">
        <v>406</v>
      </c>
      <c r="C237" s="2" t="s">
        <v>33</v>
      </c>
      <c r="D237" s="2" t="s">
        <v>52</v>
      </c>
      <c r="E237">
        <v>22</v>
      </c>
      <c r="F237">
        <v>16</v>
      </c>
      <c r="G237">
        <v>6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49</v>
      </c>
      <c r="R237">
        <v>36</v>
      </c>
      <c r="S237">
        <v>333</v>
      </c>
      <c r="T237">
        <v>9.25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45</v>
      </c>
      <c r="AB237">
        <v>81.3</v>
      </c>
      <c r="AC237">
        <v>84.3</v>
      </c>
      <c r="AD237">
        <v>63.3</v>
      </c>
      <c r="AF237">
        <v>29</v>
      </c>
      <c r="AH237" t="s">
        <v>35</v>
      </c>
    </row>
    <row r="238" spans="1:34" x14ac:dyDescent="0.3">
      <c r="A238">
        <v>237</v>
      </c>
      <c r="B238" s="2" t="s">
        <v>421</v>
      </c>
      <c r="C238" s="2" t="s">
        <v>61</v>
      </c>
      <c r="D238" s="2" t="s">
        <v>52</v>
      </c>
      <c r="E238">
        <v>25</v>
      </c>
      <c r="F238">
        <v>15</v>
      </c>
      <c r="G238">
        <v>9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43</v>
      </c>
      <c r="R238">
        <v>29</v>
      </c>
      <c r="S238">
        <v>269</v>
      </c>
      <c r="T238">
        <v>9.2799999999999994</v>
      </c>
      <c r="U238">
        <v>3</v>
      </c>
      <c r="V238">
        <v>1</v>
      </c>
      <c r="W238">
        <v>0</v>
      </c>
      <c r="X238">
        <v>3</v>
      </c>
      <c r="Y238">
        <v>0</v>
      </c>
      <c r="Z238">
        <v>0</v>
      </c>
      <c r="AA238">
        <v>45</v>
      </c>
      <c r="AB238">
        <v>73.900000000000006</v>
      </c>
      <c r="AC238">
        <v>76.900000000000006</v>
      </c>
      <c r="AD238">
        <v>59.4</v>
      </c>
      <c r="AF238">
        <v>30</v>
      </c>
      <c r="AH238" t="s">
        <v>35</v>
      </c>
    </row>
    <row r="239" spans="1:34" x14ac:dyDescent="0.3">
      <c r="A239">
        <v>238</v>
      </c>
      <c r="B239" s="2" t="s">
        <v>712</v>
      </c>
      <c r="C239" s="2" t="s">
        <v>111</v>
      </c>
      <c r="D239" s="2" t="s">
        <v>49</v>
      </c>
      <c r="E239">
        <v>27</v>
      </c>
      <c r="F239">
        <v>15</v>
      </c>
      <c r="G239">
        <v>10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67</v>
      </c>
      <c r="R239">
        <v>25</v>
      </c>
      <c r="S239">
        <v>380</v>
      </c>
      <c r="T239">
        <v>15.2</v>
      </c>
      <c r="U239">
        <v>1</v>
      </c>
      <c r="V239">
        <v>0</v>
      </c>
      <c r="W239">
        <v>0</v>
      </c>
      <c r="X239">
        <v>1</v>
      </c>
      <c r="Y239">
        <v>0</v>
      </c>
      <c r="Z239">
        <v>0</v>
      </c>
      <c r="AA239">
        <v>44</v>
      </c>
      <c r="AB239">
        <v>69</v>
      </c>
      <c r="AC239">
        <v>72</v>
      </c>
      <c r="AD239">
        <v>56.5</v>
      </c>
      <c r="AF239">
        <v>94</v>
      </c>
      <c r="AH239" t="s">
        <v>35</v>
      </c>
    </row>
    <row r="240" spans="1:34" x14ac:dyDescent="0.3">
      <c r="A240">
        <v>239</v>
      </c>
      <c r="B240" s="2" t="s">
        <v>241</v>
      </c>
      <c r="C240" s="2" t="s">
        <v>40</v>
      </c>
      <c r="D240" s="2" t="s">
        <v>52</v>
      </c>
      <c r="E240">
        <v>23</v>
      </c>
      <c r="F240">
        <v>13</v>
      </c>
      <c r="G240">
        <v>12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30</v>
      </c>
      <c r="R240">
        <v>20</v>
      </c>
      <c r="S240">
        <v>258</v>
      </c>
      <c r="T240">
        <v>12.9</v>
      </c>
      <c r="U240">
        <v>3</v>
      </c>
      <c r="V240">
        <v>1</v>
      </c>
      <c r="W240">
        <v>0</v>
      </c>
      <c r="X240">
        <v>3</v>
      </c>
      <c r="Y240">
        <v>0</v>
      </c>
      <c r="Z240">
        <v>0</v>
      </c>
      <c r="AA240">
        <v>44</v>
      </c>
      <c r="AB240">
        <v>63.8</v>
      </c>
      <c r="AC240">
        <v>66.8</v>
      </c>
      <c r="AD240">
        <v>53.8</v>
      </c>
      <c r="AF240">
        <v>31</v>
      </c>
      <c r="AH240" t="s">
        <v>35</v>
      </c>
    </row>
    <row r="241" spans="1:34" x14ac:dyDescent="0.3">
      <c r="A241">
        <v>240</v>
      </c>
      <c r="B241" s="2" t="s">
        <v>299</v>
      </c>
      <c r="C241" s="2" t="s">
        <v>104</v>
      </c>
      <c r="D241" s="2" t="s">
        <v>34</v>
      </c>
      <c r="E241">
        <v>24</v>
      </c>
      <c r="F241">
        <v>16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60</v>
      </c>
      <c r="N241">
        <v>336</v>
      </c>
      <c r="O241">
        <v>5.6</v>
      </c>
      <c r="P241">
        <v>1</v>
      </c>
      <c r="Q241">
        <v>17</v>
      </c>
      <c r="R241">
        <v>16</v>
      </c>
      <c r="S241">
        <v>85</v>
      </c>
      <c r="T241">
        <v>5.31</v>
      </c>
      <c r="U241">
        <v>0</v>
      </c>
      <c r="V241">
        <v>2</v>
      </c>
      <c r="W241">
        <v>2</v>
      </c>
      <c r="X241">
        <v>1</v>
      </c>
      <c r="Y241">
        <v>0</v>
      </c>
      <c r="Z241">
        <v>0</v>
      </c>
      <c r="AA241">
        <v>44</v>
      </c>
      <c r="AB241">
        <v>60.1</v>
      </c>
      <c r="AC241">
        <v>65.099999999999994</v>
      </c>
      <c r="AD241">
        <v>52.1</v>
      </c>
      <c r="AF241">
        <v>75</v>
      </c>
      <c r="AH241" t="s">
        <v>35</v>
      </c>
    </row>
    <row r="242" spans="1:34" x14ac:dyDescent="0.3">
      <c r="A242">
        <v>241</v>
      </c>
      <c r="B242" s="2" t="s">
        <v>238</v>
      </c>
      <c r="C242" s="2" t="s">
        <v>116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60</v>
      </c>
      <c r="N242">
        <v>208</v>
      </c>
      <c r="O242">
        <v>3.47</v>
      </c>
      <c r="P242">
        <v>2</v>
      </c>
      <c r="Q242">
        <v>23</v>
      </c>
      <c r="R242">
        <v>20</v>
      </c>
      <c r="S242">
        <v>103</v>
      </c>
      <c r="T242">
        <v>5.15</v>
      </c>
      <c r="U242">
        <v>0</v>
      </c>
      <c r="V242">
        <v>1</v>
      </c>
      <c r="W242">
        <v>0</v>
      </c>
      <c r="X242">
        <v>2</v>
      </c>
      <c r="Y242">
        <v>0</v>
      </c>
      <c r="Z242">
        <v>0</v>
      </c>
      <c r="AA242">
        <v>43</v>
      </c>
      <c r="AB242">
        <v>63.1</v>
      </c>
      <c r="AC242">
        <v>69.099999999999994</v>
      </c>
      <c r="AD242">
        <v>53.1</v>
      </c>
      <c r="AF242">
        <v>76</v>
      </c>
      <c r="AH242" t="s">
        <v>35</v>
      </c>
    </row>
    <row r="243" spans="1:34" x14ac:dyDescent="0.3">
      <c r="A243">
        <v>242</v>
      </c>
      <c r="B243" s="2" t="s">
        <v>713</v>
      </c>
      <c r="C243" s="2" t="s">
        <v>130</v>
      </c>
      <c r="D243" s="2" t="s">
        <v>49</v>
      </c>
      <c r="E243">
        <v>28</v>
      </c>
      <c r="F243">
        <v>14</v>
      </c>
      <c r="G243">
        <v>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76</v>
      </c>
      <c r="R243">
        <v>37</v>
      </c>
      <c r="S243">
        <v>371</v>
      </c>
      <c r="T243">
        <v>10.029999999999999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43</v>
      </c>
      <c r="AB243">
        <v>80.099999999999994</v>
      </c>
      <c r="AC243">
        <v>83.1</v>
      </c>
      <c r="AD243">
        <v>61.6</v>
      </c>
      <c r="AF243">
        <v>95</v>
      </c>
      <c r="AH243" t="s">
        <v>35</v>
      </c>
    </row>
    <row r="244" spans="1:34" x14ac:dyDescent="0.3">
      <c r="A244">
        <v>243</v>
      </c>
      <c r="B244" s="2" t="s">
        <v>314</v>
      </c>
      <c r="C244" s="2" t="s">
        <v>42</v>
      </c>
      <c r="D244" s="2" t="s">
        <v>49</v>
      </c>
      <c r="E244">
        <v>24</v>
      </c>
      <c r="F244">
        <v>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303</v>
      </c>
      <c r="T244">
        <v>15.15</v>
      </c>
      <c r="U244">
        <v>2</v>
      </c>
      <c r="V244">
        <v>1</v>
      </c>
      <c r="W244">
        <v>0</v>
      </c>
      <c r="X244">
        <v>2</v>
      </c>
      <c r="Y244">
        <v>0</v>
      </c>
      <c r="Z244">
        <v>0</v>
      </c>
      <c r="AA244">
        <v>42</v>
      </c>
      <c r="AB244">
        <v>62.3</v>
      </c>
      <c r="AC244">
        <v>65.3</v>
      </c>
      <c r="AD244">
        <v>52.3</v>
      </c>
      <c r="AF244">
        <v>96</v>
      </c>
      <c r="AH244" t="s">
        <v>35</v>
      </c>
    </row>
    <row r="245" spans="1:34" x14ac:dyDescent="0.3">
      <c r="A245">
        <v>244</v>
      </c>
      <c r="B245" s="2" t="s">
        <v>281</v>
      </c>
      <c r="C245" s="2" t="s">
        <v>44</v>
      </c>
      <c r="D245" s="2" t="s">
        <v>49</v>
      </c>
      <c r="E245">
        <v>27</v>
      </c>
      <c r="F245">
        <v>16</v>
      </c>
      <c r="G245">
        <v>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35</v>
      </c>
      <c r="R245">
        <v>20</v>
      </c>
      <c r="S245">
        <v>295</v>
      </c>
      <c r="T245">
        <v>14.75</v>
      </c>
      <c r="U245">
        <v>2</v>
      </c>
      <c r="V245">
        <v>1</v>
      </c>
      <c r="W245">
        <v>0</v>
      </c>
      <c r="X245">
        <v>2</v>
      </c>
      <c r="Y245">
        <v>0</v>
      </c>
      <c r="Z245">
        <v>0</v>
      </c>
      <c r="AA245">
        <v>42</v>
      </c>
      <c r="AB245">
        <v>61.5</v>
      </c>
      <c r="AC245">
        <v>64.5</v>
      </c>
      <c r="AD245">
        <v>51.5</v>
      </c>
      <c r="AF245">
        <v>98</v>
      </c>
      <c r="AH245" t="s">
        <v>35</v>
      </c>
    </row>
    <row r="246" spans="1:34" x14ac:dyDescent="0.3">
      <c r="A246">
        <v>245</v>
      </c>
      <c r="B246" s="2" t="s">
        <v>536</v>
      </c>
      <c r="C246" s="2" t="s">
        <v>76</v>
      </c>
      <c r="D246" s="2" t="s">
        <v>49</v>
      </c>
      <c r="E246">
        <v>26</v>
      </c>
      <c r="F246">
        <v>14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28</v>
      </c>
      <c r="R246">
        <v>20</v>
      </c>
      <c r="S246">
        <v>300</v>
      </c>
      <c r="T246">
        <v>15</v>
      </c>
      <c r="U246">
        <v>2</v>
      </c>
      <c r="V246">
        <v>0</v>
      </c>
      <c r="W246">
        <v>0</v>
      </c>
      <c r="X246">
        <v>2</v>
      </c>
      <c r="Y246">
        <v>0</v>
      </c>
      <c r="Z246">
        <v>0</v>
      </c>
      <c r="AA246">
        <v>42</v>
      </c>
      <c r="AB246">
        <v>62</v>
      </c>
      <c r="AC246">
        <v>65</v>
      </c>
      <c r="AD246">
        <v>52</v>
      </c>
      <c r="AF246">
        <v>97</v>
      </c>
      <c r="AH246" t="s">
        <v>35</v>
      </c>
    </row>
    <row r="247" spans="1:34" x14ac:dyDescent="0.3">
      <c r="A247">
        <v>246</v>
      </c>
      <c r="B247" s="2" t="s">
        <v>123</v>
      </c>
      <c r="C247" s="2" t="s">
        <v>80</v>
      </c>
      <c r="D247" s="2" t="s">
        <v>52</v>
      </c>
      <c r="E247">
        <v>25</v>
      </c>
      <c r="F247">
        <v>16</v>
      </c>
      <c r="G247">
        <v>16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34</v>
      </c>
      <c r="R247">
        <v>24</v>
      </c>
      <c r="S247">
        <v>292</v>
      </c>
      <c r="T247">
        <v>12.17</v>
      </c>
      <c r="U247">
        <v>2</v>
      </c>
      <c r="V247">
        <v>1</v>
      </c>
      <c r="W247">
        <v>0</v>
      </c>
      <c r="X247">
        <v>2</v>
      </c>
      <c r="Y247">
        <v>0</v>
      </c>
      <c r="Z247">
        <v>0</v>
      </c>
      <c r="AA247">
        <v>41</v>
      </c>
      <c r="AB247">
        <v>65.2</v>
      </c>
      <c r="AC247">
        <v>68.2</v>
      </c>
      <c r="AD247">
        <v>53.2</v>
      </c>
      <c r="AF247">
        <v>32</v>
      </c>
      <c r="AH247" t="s">
        <v>35</v>
      </c>
    </row>
    <row r="248" spans="1:34" x14ac:dyDescent="0.3">
      <c r="A248">
        <v>247</v>
      </c>
      <c r="B248" s="2" t="s">
        <v>503</v>
      </c>
      <c r="C248" s="2" t="s">
        <v>54</v>
      </c>
      <c r="D248" s="2" t="s">
        <v>38</v>
      </c>
      <c r="E248">
        <v>29</v>
      </c>
      <c r="F248">
        <v>4</v>
      </c>
      <c r="G248">
        <v>3</v>
      </c>
      <c r="H248">
        <v>42</v>
      </c>
      <c r="I248">
        <v>85</v>
      </c>
      <c r="J248">
        <v>473</v>
      </c>
      <c r="K248">
        <v>2</v>
      </c>
      <c r="L248">
        <v>2</v>
      </c>
      <c r="M248">
        <v>16</v>
      </c>
      <c r="N248">
        <v>125</v>
      </c>
      <c r="O248">
        <v>7.81</v>
      </c>
      <c r="P248">
        <v>1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3</v>
      </c>
      <c r="W248">
        <v>0</v>
      </c>
      <c r="X248">
        <v>1</v>
      </c>
      <c r="Y248">
        <v>0</v>
      </c>
      <c r="Z248">
        <v>0</v>
      </c>
      <c r="AA248">
        <v>41</v>
      </c>
      <c r="AB248">
        <v>41.4</v>
      </c>
      <c r="AC248">
        <v>49.4</v>
      </c>
      <c r="AD248">
        <v>43.4</v>
      </c>
      <c r="AF248">
        <v>41</v>
      </c>
      <c r="AH248" t="s">
        <v>35</v>
      </c>
    </row>
    <row r="249" spans="1:34" x14ac:dyDescent="0.3">
      <c r="A249">
        <v>248</v>
      </c>
      <c r="B249" s="2" t="s">
        <v>414</v>
      </c>
      <c r="C249" s="2" t="s">
        <v>114</v>
      </c>
      <c r="D249" s="2" t="s">
        <v>52</v>
      </c>
      <c r="E249">
        <v>26</v>
      </c>
      <c r="F249">
        <v>11</v>
      </c>
      <c r="G249">
        <v>10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48</v>
      </c>
      <c r="R249">
        <v>31</v>
      </c>
      <c r="S249">
        <v>281</v>
      </c>
      <c r="T249">
        <v>9.06</v>
      </c>
      <c r="U249">
        <v>2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40</v>
      </c>
      <c r="AB249">
        <v>71.099999999999994</v>
      </c>
      <c r="AC249">
        <v>74.099999999999994</v>
      </c>
      <c r="AD249">
        <v>55.6</v>
      </c>
      <c r="AF249">
        <v>34</v>
      </c>
      <c r="AH249" t="s">
        <v>35</v>
      </c>
    </row>
    <row r="250" spans="1:34" x14ac:dyDescent="0.3">
      <c r="A250">
        <v>249</v>
      </c>
      <c r="B250" s="2" t="s">
        <v>202</v>
      </c>
      <c r="C250" s="2" t="s">
        <v>104</v>
      </c>
      <c r="D250" s="2" t="s">
        <v>49</v>
      </c>
      <c r="E250">
        <v>24</v>
      </c>
      <c r="F250">
        <v>16</v>
      </c>
      <c r="G250">
        <v>4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2</v>
      </c>
      <c r="N250">
        <v>10</v>
      </c>
      <c r="O250">
        <v>5</v>
      </c>
      <c r="P250">
        <v>0</v>
      </c>
      <c r="Q250">
        <v>46</v>
      </c>
      <c r="R250">
        <v>27</v>
      </c>
      <c r="S250">
        <v>268</v>
      </c>
      <c r="T250">
        <v>9.93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40</v>
      </c>
      <c r="AB250">
        <v>66.8</v>
      </c>
      <c r="AC250">
        <v>69.8</v>
      </c>
      <c r="AD250">
        <v>53.3</v>
      </c>
      <c r="AF250">
        <v>99</v>
      </c>
      <c r="AH250" t="s">
        <v>35</v>
      </c>
    </row>
    <row r="251" spans="1:34" x14ac:dyDescent="0.3">
      <c r="A251">
        <v>250</v>
      </c>
      <c r="B251" s="2" t="s">
        <v>303</v>
      </c>
      <c r="C251" s="2" t="s">
        <v>116</v>
      </c>
      <c r="D251" s="2" t="s">
        <v>52</v>
      </c>
      <c r="E251">
        <v>23</v>
      </c>
      <c r="F251">
        <v>15</v>
      </c>
      <c r="G251">
        <v>5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69</v>
      </c>
      <c r="R251">
        <v>34</v>
      </c>
      <c r="S251">
        <v>343</v>
      </c>
      <c r="T251">
        <v>10.09</v>
      </c>
      <c r="U251">
        <v>1</v>
      </c>
      <c r="V251">
        <v>0</v>
      </c>
      <c r="W251">
        <v>0</v>
      </c>
      <c r="X251">
        <v>1</v>
      </c>
      <c r="Y251">
        <v>0</v>
      </c>
      <c r="Z251">
        <v>0</v>
      </c>
      <c r="AA251">
        <v>40</v>
      </c>
      <c r="AB251">
        <v>74.3</v>
      </c>
      <c r="AC251">
        <v>77.3</v>
      </c>
      <c r="AD251">
        <v>57.3</v>
      </c>
      <c r="AF251">
        <v>33</v>
      </c>
      <c r="AH251" t="s">
        <v>35</v>
      </c>
    </row>
    <row r="252" spans="1:34" x14ac:dyDescent="0.3">
      <c r="A252">
        <v>251</v>
      </c>
      <c r="B252" s="2" t="s">
        <v>575</v>
      </c>
      <c r="C252" s="2" t="s">
        <v>104</v>
      </c>
      <c r="D252" s="2" t="s">
        <v>49</v>
      </c>
      <c r="E252">
        <v>28</v>
      </c>
      <c r="F252">
        <v>14</v>
      </c>
      <c r="G252">
        <v>10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52</v>
      </c>
      <c r="R252">
        <v>35</v>
      </c>
      <c r="S252">
        <v>334</v>
      </c>
      <c r="T252">
        <v>9.5399999999999991</v>
      </c>
      <c r="U252">
        <v>1</v>
      </c>
      <c r="V252">
        <v>0</v>
      </c>
      <c r="W252">
        <v>0</v>
      </c>
      <c r="X252">
        <v>1</v>
      </c>
      <c r="Y252">
        <v>0</v>
      </c>
      <c r="Z252">
        <v>0</v>
      </c>
      <c r="AA252">
        <v>39</v>
      </c>
      <c r="AB252">
        <v>74.400000000000006</v>
      </c>
      <c r="AC252">
        <v>77.400000000000006</v>
      </c>
      <c r="AD252">
        <v>56.9</v>
      </c>
      <c r="AF252">
        <v>100</v>
      </c>
      <c r="AH252" t="s">
        <v>35</v>
      </c>
    </row>
    <row r="253" spans="1:34" x14ac:dyDescent="0.3">
      <c r="A253">
        <v>252</v>
      </c>
      <c r="B253" s="2" t="s">
        <v>714</v>
      </c>
      <c r="C253" s="2" t="s">
        <v>88</v>
      </c>
      <c r="D253" s="2" t="s">
        <v>38</v>
      </c>
      <c r="E253">
        <v>25</v>
      </c>
      <c r="F253">
        <v>5</v>
      </c>
      <c r="G253">
        <v>4</v>
      </c>
      <c r="H253">
        <v>85</v>
      </c>
      <c r="I253">
        <v>131</v>
      </c>
      <c r="J253">
        <v>709</v>
      </c>
      <c r="K253">
        <v>2</v>
      </c>
      <c r="L253">
        <v>2</v>
      </c>
      <c r="M253">
        <v>19</v>
      </c>
      <c r="N253">
        <v>123</v>
      </c>
      <c r="O253">
        <v>6.47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5</v>
      </c>
      <c r="W253">
        <v>3</v>
      </c>
      <c r="X253">
        <v>0</v>
      </c>
      <c r="Y253">
        <v>0</v>
      </c>
      <c r="Z253">
        <v>0</v>
      </c>
      <c r="AA253">
        <v>39</v>
      </c>
      <c r="AB253">
        <v>38.700000000000003</v>
      </c>
      <c r="AC253">
        <v>49.7</v>
      </c>
      <c r="AD253">
        <v>40.700000000000003</v>
      </c>
      <c r="AF253">
        <v>42</v>
      </c>
      <c r="AH253" t="s">
        <v>35</v>
      </c>
    </row>
    <row r="254" spans="1:34" x14ac:dyDescent="0.3">
      <c r="A254">
        <v>253</v>
      </c>
      <c r="B254" s="2" t="s">
        <v>329</v>
      </c>
      <c r="C254" s="2" t="s">
        <v>135</v>
      </c>
      <c r="D254" s="2" t="s">
        <v>49</v>
      </c>
      <c r="E254">
        <v>26</v>
      </c>
      <c r="F254">
        <v>7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9</v>
      </c>
      <c r="O254">
        <v>4.5</v>
      </c>
      <c r="P254">
        <v>0</v>
      </c>
      <c r="Q254">
        <v>35</v>
      </c>
      <c r="R254">
        <v>20</v>
      </c>
      <c r="S254">
        <v>262</v>
      </c>
      <c r="T254">
        <v>13.1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39</v>
      </c>
      <c r="AB254">
        <v>59.1</v>
      </c>
      <c r="AC254">
        <v>62.1</v>
      </c>
      <c r="AD254">
        <v>49.1</v>
      </c>
      <c r="AF254">
        <v>101</v>
      </c>
      <c r="AH254" t="s">
        <v>35</v>
      </c>
    </row>
    <row r="255" spans="1:34" x14ac:dyDescent="0.3">
      <c r="A255">
        <v>254</v>
      </c>
      <c r="B255" s="2" t="s">
        <v>526</v>
      </c>
      <c r="C255" s="2" t="s">
        <v>76</v>
      </c>
      <c r="D255" s="2" t="s">
        <v>34</v>
      </c>
      <c r="E255">
        <v>25</v>
      </c>
      <c r="F255">
        <v>4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45</v>
      </c>
      <c r="N255">
        <v>184</v>
      </c>
      <c r="O255">
        <v>4.09</v>
      </c>
      <c r="P255">
        <v>3</v>
      </c>
      <c r="Q255">
        <v>6</v>
      </c>
      <c r="R255">
        <v>5</v>
      </c>
      <c r="S255">
        <v>20</v>
      </c>
      <c r="T255">
        <v>4</v>
      </c>
      <c r="U255">
        <v>0</v>
      </c>
      <c r="V255">
        <v>1</v>
      </c>
      <c r="W255">
        <v>1</v>
      </c>
      <c r="X255">
        <v>3</v>
      </c>
      <c r="Y255">
        <v>1</v>
      </c>
      <c r="Z255">
        <v>0</v>
      </c>
      <c r="AA255">
        <v>38</v>
      </c>
      <c r="AB255">
        <v>43.4</v>
      </c>
      <c r="AC255">
        <v>47.4</v>
      </c>
      <c r="AD255">
        <v>40.9</v>
      </c>
      <c r="AF255">
        <v>77</v>
      </c>
      <c r="AH255" t="s">
        <v>35</v>
      </c>
    </row>
    <row r="256" spans="1:34" x14ac:dyDescent="0.3">
      <c r="A256">
        <v>255</v>
      </c>
      <c r="B256" s="2" t="s">
        <v>347</v>
      </c>
      <c r="C256" s="2" t="s">
        <v>65</v>
      </c>
      <c r="D256" s="2" t="s">
        <v>34</v>
      </c>
      <c r="E256">
        <v>27</v>
      </c>
      <c r="F256">
        <v>16</v>
      </c>
      <c r="G256">
        <v>14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8</v>
      </c>
      <c r="N256">
        <v>30</v>
      </c>
      <c r="O256">
        <v>3.75</v>
      </c>
      <c r="P256">
        <v>0</v>
      </c>
      <c r="Q256">
        <v>41</v>
      </c>
      <c r="R256">
        <v>30</v>
      </c>
      <c r="S256">
        <v>324</v>
      </c>
      <c r="T256">
        <v>10.8</v>
      </c>
      <c r="U256">
        <v>1</v>
      </c>
      <c r="V256">
        <v>2</v>
      </c>
      <c r="W256">
        <v>2</v>
      </c>
      <c r="X256">
        <v>1</v>
      </c>
      <c r="Y256">
        <v>0</v>
      </c>
      <c r="Z256">
        <v>0</v>
      </c>
      <c r="AA256">
        <v>37</v>
      </c>
      <c r="AB256">
        <v>67.400000000000006</v>
      </c>
      <c r="AC256">
        <v>72.400000000000006</v>
      </c>
      <c r="AD256">
        <v>52.4</v>
      </c>
      <c r="AF256">
        <v>78</v>
      </c>
      <c r="AH256" t="s">
        <v>35</v>
      </c>
    </row>
    <row r="257" spans="1:34" x14ac:dyDescent="0.3">
      <c r="A257">
        <v>256</v>
      </c>
      <c r="B257" s="2" t="s">
        <v>85</v>
      </c>
      <c r="C257" s="2" t="s">
        <v>86</v>
      </c>
      <c r="D257" s="2" t="s">
        <v>49</v>
      </c>
      <c r="E257">
        <v>25</v>
      </c>
      <c r="F257">
        <v>11</v>
      </c>
      <c r="G257">
        <v>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47</v>
      </c>
      <c r="R257">
        <v>24</v>
      </c>
      <c r="S257">
        <v>309</v>
      </c>
      <c r="T257">
        <v>12.88</v>
      </c>
      <c r="U257">
        <v>1</v>
      </c>
      <c r="V257">
        <v>0</v>
      </c>
      <c r="W257">
        <v>0</v>
      </c>
      <c r="X257">
        <v>1</v>
      </c>
      <c r="Y257">
        <v>0</v>
      </c>
      <c r="Z257">
        <v>0</v>
      </c>
      <c r="AA257">
        <v>37</v>
      </c>
      <c r="AB257">
        <v>60.9</v>
      </c>
      <c r="AC257">
        <v>63.9</v>
      </c>
      <c r="AD257">
        <v>48.9</v>
      </c>
      <c r="AF257">
        <v>103</v>
      </c>
      <c r="AH257" t="s">
        <v>35</v>
      </c>
    </row>
    <row r="258" spans="1:34" x14ac:dyDescent="0.3">
      <c r="A258">
        <v>257</v>
      </c>
      <c r="B258" s="2" t="s">
        <v>394</v>
      </c>
      <c r="C258" s="2" t="s">
        <v>114</v>
      </c>
      <c r="D258" s="2" t="s">
        <v>49</v>
      </c>
      <c r="E258">
        <v>25</v>
      </c>
      <c r="F258">
        <v>16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</v>
      </c>
      <c r="N258">
        <v>17</v>
      </c>
      <c r="O258">
        <v>5.67</v>
      </c>
      <c r="P258">
        <v>0</v>
      </c>
      <c r="Q258">
        <v>41</v>
      </c>
      <c r="R258">
        <v>23</v>
      </c>
      <c r="S258">
        <v>315</v>
      </c>
      <c r="T258">
        <v>13.7</v>
      </c>
      <c r="U258">
        <v>1</v>
      </c>
      <c r="V258">
        <v>2</v>
      </c>
      <c r="W258">
        <v>1</v>
      </c>
      <c r="X258">
        <v>1</v>
      </c>
      <c r="Y258">
        <v>0</v>
      </c>
      <c r="Z258">
        <v>0</v>
      </c>
      <c r="AA258">
        <v>37</v>
      </c>
      <c r="AB258">
        <v>60.2</v>
      </c>
      <c r="AC258">
        <v>64.2</v>
      </c>
      <c r="AD258">
        <v>48.7</v>
      </c>
      <c r="AF258">
        <v>102</v>
      </c>
      <c r="AH258" t="s">
        <v>35</v>
      </c>
    </row>
    <row r="259" spans="1:34" x14ac:dyDescent="0.3">
      <c r="A259">
        <v>258</v>
      </c>
      <c r="B259" s="2" t="s">
        <v>715</v>
      </c>
      <c r="C259" s="2" t="s">
        <v>111</v>
      </c>
      <c r="D259" s="2" t="s">
        <v>38</v>
      </c>
      <c r="E259">
        <v>29</v>
      </c>
      <c r="F259">
        <v>8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-1</v>
      </c>
      <c r="O259">
        <v>-1</v>
      </c>
      <c r="P259">
        <v>0</v>
      </c>
      <c r="Q259">
        <v>30</v>
      </c>
      <c r="R259">
        <v>16</v>
      </c>
      <c r="S259">
        <v>252</v>
      </c>
      <c r="T259">
        <v>15.75</v>
      </c>
      <c r="U259">
        <v>2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37</v>
      </c>
      <c r="AB259">
        <v>53.1</v>
      </c>
      <c r="AC259">
        <v>56.1</v>
      </c>
      <c r="AD259">
        <v>45.1</v>
      </c>
      <c r="AF259">
        <v>43</v>
      </c>
      <c r="AH259" t="s">
        <v>35</v>
      </c>
    </row>
    <row r="260" spans="1:34" x14ac:dyDescent="0.3">
      <c r="A260">
        <v>259</v>
      </c>
      <c r="B260" s="2" t="s">
        <v>231</v>
      </c>
      <c r="C260" s="2" t="s">
        <v>101</v>
      </c>
      <c r="D260" s="2" t="s">
        <v>34</v>
      </c>
      <c r="E260">
        <v>28</v>
      </c>
      <c r="F260">
        <v>8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57</v>
      </c>
      <c r="N260">
        <v>186</v>
      </c>
      <c r="O260">
        <v>3.26</v>
      </c>
      <c r="P260">
        <v>0</v>
      </c>
      <c r="Q260">
        <v>20</v>
      </c>
      <c r="R260">
        <v>14</v>
      </c>
      <c r="S260">
        <v>131</v>
      </c>
      <c r="T260">
        <v>9.36</v>
      </c>
      <c r="U260">
        <v>1</v>
      </c>
      <c r="V260">
        <v>2</v>
      </c>
      <c r="W260">
        <v>1</v>
      </c>
      <c r="X260">
        <v>1</v>
      </c>
      <c r="Y260">
        <v>0</v>
      </c>
      <c r="Z260">
        <v>0</v>
      </c>
      <c r="AA260">
        <v>36</v>
      </c>
      <c r="AB260">
        <v>49.7</v>
      </c>
      <c r="AC260">
        <v>56.7</v>
      </c>
      <c r="AD260">
        <v>42.7</v>
      </c>
      <c r="AF260">
        <v>79</v>
      </c>
      <c r="AH260" t="s">
        <v>35</v>
      </c>
    </row>
    <row r="261" spans="1:34" x14ac:dyDescent="0.3">
      <c r="A261">
        <v>260</v>
      </c>
      <c r="B261" s="2" t="s">
        <v>267</v>
      </c>
      <c r="C261" s="2" t="s">
        <v>48</v>
      </c>
      <c r="D261" s="2" t="s">
        <v>49</v>
      </c>
      <c r="E261">
        <v>33</v>
      </c>
      <c r="F261">
        <v>5</v>
      </c>
      <c r="G261">
        <v>3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3</v>
      </c>
      <c r="N261">
        <v>26</v>
      </c>
      <c r="O261">
        <v>8.67</v>
      </c>
      <c r="P261">
        <v>0</v>
      </c>
      <c r="Q261">
        <v>30</v>
      </c>
      <c r="R261">
        <v>17</v>
      </c>
      <c r="S261">
        <v>209</v>
      </c>
      <c r="T261">
        <v>12.29</v>
      </c>
      <c r="U261">
        <v>2</v>
      </c>
      <c r="V261">
        <v>1</v>
      </c>
      <c r="W261">
        <v>1</v>
      </c>
      <c r="X261">
        <v>2</v>
      </c>
      <c r="Y261">
        <v>1</v>
      </c>
      <c r="Z261">
        <v>0</v>
      </c>
      <c r="AA261">
        <v>36</v>
      </c>
      <c r="AB261">
        <v>52.5</v>
      </c>
      <c r="AC261">
        <v>56.5</v>
      </c>
      <c r="AD261">
        <v>44</v>
      </c>
      <c r="AF261">
        <v>106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23</v>
      </c>
      <c r="F262">
        <v>14</v>
      </c>
      <c r="G262">
        <v>5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45</v>
      </c>
      <c r="R262">
        <v>30</v>
      </c>
      <c r="S262">
        <v>243</v>
      </c>
      <c r="T262">
        <v>8.1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66.3</v>
      </c>
      <c r="AC262">
        <v>69.3</v>
      </c>
      <c r="AD262">
        <v>51.3</v>
      </c>
      <c r="AF262">
        <v>104</v>
      </c>
      <c r="AH262" t="s">
        <v>35</v>
      </c>
    </row>
    <row r="263" spans="1:34" x14ac:dyDescent="0.3">
      <c r="A263">
        <v>262</v>
      </c>
      <c r="B263" s="2" t="s">
        <v>381</v>
      </c>
      <c r="C263" s="2" t="s">
        <v>46</v>
      </c>
      <c r="D263" s="2" t="s">
        <v>49</v>
      </c>
      <c r="E263">
        <v>23</v>
      </c>
      <c r="F263">
        <v>15</v>
      </c>
      <c r="G263">
        <v>7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53</v>
      </c>
      <c r="R263">
        <v>35</v>
      </c>
      <c r="S263">
        <v>302</v>
      </c>
      <c r="T263">
        <v>8.6300000000000008</v>
      </c>
      <c r="U263">
        <v>1</v>
      </c>
      <c r="V263">
        <v>0</v>
      </c>
      <c r="W263">
        <v>0</v>
      </c>
      <c r="X263">
        <v>1</v>
      </c>
      <c r="Y263">
        <v>0</v>
      </c>
      <c r="Z263">
        <v>0</v>
      </c>
      <c r="AA263">
        <v>36</v>
      </c>
      <c r="AB263">
        <v>71.2</v>
      </c>
      <c r="AC263">
        <v>74.2</v>
      </c>
      <c r="AD263">
        <v>53.7</v>
      </c>
      <c r="AF263">
        <v>105</v>
      </c>
      <c r="AH263" t="s">
        <v>35</v>
      </c>
    </row>
    <row r="264" spans="1:34" x14ac:dyDescent="0.3">
      <c r="A264">
        <v>263</v>
      </c>
      <c r="B264" s="2" t="s">
        <v>346</v>
      </c>
      <c r="C264" s="2" t="s">
        <v>67</v>
      </c>
      <c r="D264" s="2" t="s">
        <v>49</v>
      </c>
      <c r="E264">
        <v>21</v>
      </c>
      <c r="F264">
        <v>6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3</v>
      </c>
      <c r="N264">
        <v>0</v>
      </c>
      <c r="O264">
        <v>0</v>
      </c>
      <c r="P264">
        <v>0</v>
      </c>
      <c r="Q264">
        <v>41</v>
      </c>
      <c r="R264">
        <v>28</v>
      </c>
      <c r="S264">
        <v>287</v>
      </c>
      <c r="T264">
        <v>10.25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35</v>
      </c>
      <c r="AB264">
        <v>62.7</v>
      </c>
      <c r="AC264">
        <v>65.7</v>
      </c>
      <c r="AD264">
        <v>48.7</v>
      </c>
      <c r="AF264">
        <v>107</v>
      </c>
      <c r="AH264" t="s">
        <v>35</v>
      </c>
    </row>
    <row r="265" spans="1:34" x14ac:dyDescent="0.3">
      <c r="A265">
        <v>264</v>
      </c>
      <c r="B265" s="2" t="s">
        <v>242</v>
      </c>
      <c r="C265" s="2" t="s">
        <v>104</v>
      </c>
      <c r="D265" s="2" t="s">
        <v>52</v>
      </c>
      <c r="E265">
        <v>28</v>
      </c>
      <c r="F265">
        <v>6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33</v>
      </c>
      <c r="R265">
        <v>26</v>
      </c>
      <c r="S265">
        <v>245</v>
      </c>
      <c r="T265">
        <v>9.42</v>
      </c>
      <c r="U265">
        <v>2</v>
      </c>
      <c r="V265">
        <v>1</v>
      </c>
      <c r="W265">
        <v>1</v>
      </c>
      <c r="X265">
        <v>2</v>
      </c>
      <c r="Y265">
        <v>0</v>
      </c>
      <c r="Z265">
        <v>0</v>
      </c>
      <c r="AA265">
        <v>35</v>
      </c>
      <c r="AB265">
        <v>60.5</v>
      </c>
      <c r="AC265">
        <v>64.5</v>
      </c>
      <c r="AD265">
        <v>47.5</v>
      </c>
      <c r="AF265">
        <v>36</v>
      </c>
      <c r="AH265" t="s">
        <v>35</v>
      </c>
    </row>
    <row r="266" spans="1:34" x14ac:dyDescent="0.3">
      <c r="A266">
        <v>265</v>
      </c>
      <c r="B266" s="2" t="s">
        <v>385</v>
      </c>
      <c r="C266" s="2" t="s">
        <v>74</v>
      </c>
      <c r="D266" s="2" t="s">
        <v>52</v>
      </c>
      <c r="E266">
        <v>30</v>
      </c>
      <c r="F266">
        <v>14</v>
      </c>
      <c r="G266">
        <v>12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34</v>
      </c>
      <c r="R266">
        <v>25</v>
      </c>
      <c r="S266">
        <v>272</v>
      </c>
      <c r="T266">
        <v>10.88</v>
      </c>
      <c r="U266">
        <v>1</v>
      </c>
      <c r="V266">
        <v>0</v>
      </c>
      <c r="W266">
        <v>0</v>
      </c>
      <c r="X266">
        <v>1</v>
      </c>
      <c r="Y266">
        <v>1</v>
      </c>
      <c r="Z266">
        <v>0</v>
      </c>
      <c r="AA266">
        <v>35</v>
      </c>
      <c r="AB266">
        <v>60.2</v>
      </c>
      <c r="AC266">
        <v>63.2</v>
      </c>
      <c r="AD266">
        <v>47.7</v>
      </c>
      <c r="AF266">
        <v>35</v>
      </c>
      <c r="AH266" t="s">
        <v>35</v>
      </c>
    </row>
    <row r="267" spans="1:34" x14ac:dyDescent="0.3">
      <c r="A267">
        <v>266</v>
      </c>
      <c r="B267" s="2" t="s">
        <v>716</v>
      </c>
      <c r="C267" s="2" t="s">
        <v>65</v>
      </c>
      <c r="D267" s="2" t="s">
        <v>49</v>
      </c>
      <c r="E267">
        <v>32</v>
      </c>
      <c r="F267">
        <v>8</v>
      </c>
      <c r="G267">
        <v>8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46</v>
      </c>
      <c r="R267">
        <v>24</v>
      </c>
      <c r="S267">
        <v>286</v>
      </c>
      <c r="T267">
        <v>11.92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35</v>
      </c>
      <c r="AB267">
        <v>58.6</v>
      </c>
      <c r="AC267">
        <v>61.6</v>
      </c>
      <c r="AD267">
        <v>46.6</v>
      </c>
      <c r="AF267">
        <v>108</v>
      </c>
      <c r="AH267" t="s">
        <v>35</v>
      </c>
    </row>
    <row r="268" spans="1:34" x14ac:dyDescent="0.3">
      <c r="A268">
        <v>267</v>
      </c>
      <c r="B268" s="2" t="s">
        <v>332</v>
      </c>
      <c r="C268" s="2" t="s">
        <v>111</v>
      </c>
      <c r="D268" s="2" t="s">
        <v>49</v>
      </c>
      <c r="E268">
        <v>23</v>
      </c>
      <c r="F268">
        <v>8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10</v>
      </c>
      <c r="N268">
        <v>66</v>
      </c>
      <c r="O268">
        <v>6.6</v>
      </c>
      <c r="P268">
        <v>2</v>
      </c>
      <c r="Q268">
        <v>30</v>
      </c>
      <c r="R268">
        <v>18</v>
      </c>
      <c r="S268">
        <v>179</v>
      </c>
      <c r="T268">
        <v>9.94</v>
      </c>
      <c r="U268">
        <v>0</v>
      </c>
      <c r="V268">
        <v>2</v>
      </c>
      <c r="W268">
        <v>1</v>
      </c>
      <c r="X268">
        <v>2</v>
      </c>
      <c r="Y268">
        <v>0</v>
      </c>
      <c r="Z268">
        <v>0</v>
      </c>
      <c r="AA268">
        <v>35</v>
      </c>
      <c r="AB268">
        <v>52.5</v>
      </c>
      <c r="AC268">
        <v>56.5</v>
      </c>
      <c r="AD268">
        <v>43.5</v>
      </c>
      <c r="AF268">
        <v>109</v>
      </c>
      <c r="AH268" t="s">
        <v>35</v>
      </c>
    </row>
    <row r="269" spans="1:34" x14ac:dyDescent="0.3">
      <c r="A269">
        <v>268</v>
      </c>
      <c r="B269" s="2" t="s">
        <v>261</v>
      </c>
      <c r="C269" s="2" t="s">
        <v>80</v>
      </c>
      <c r="D269" s="2" t="s">
        <v>34</v>
      </c>
      <c r="E269">
        <v>25</v>
      </c>
      <c r="F269">
        <v>12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43</v>
      </c>
      <c r="N269">
        <v>212</v>
      </c>
      <c r="O269">
        <v>4.93</v>
      </c>
      <c r="P269">
        <v>0</v>
      </c>
      <c r="Q269">
        <v>7</v>
      </c>
      <c r="R269">
        <v>5</v>
      </c>
      <c r="S269">
        <v>52</v>
      </c>
      <c r="T269">
        <v>10.4</v>
      </c>
      <c r="U269">
        <v>1</v>
      </c>
      <c r="V269">
        <v>0</v>
      </c>
      <c r="W269">
        <v>0</v>
      </c>
      <c r="X269">
        <v>1</v>
      </c>
      <c r="Y269">
        <v>1</v>
      </c>
      <c r="Z269">
        <v>0</v>
      </c>
      <c r="AA269">
        <v>34</v>
      </c>
      <c r="AB269">
        <v>39.4</v>
      </c>
      <c r="AC269">
        <v>42.4</v>
      </c>
      <c r="AD269">
        <v>36.9</v>
      </c>
      <c r="AF269">
        <v>80</v>
      </c>
      <c r="AH269" t="s">
        <v>35</v>
      </c>
    </row>
    <row r="270" spans="1:34" x14ac:dyDescent="0.3">
      <c r="A270">
        <v>269</v>
      </c>
      <c r="B270" s="2" t="s">
        <v>724</v>
      </c>
      <c r="C270" s="2" t="s">
        <v>107</v>
      </c>
      <c r="D270" s="2" t="s">
        <v>52</v>
      </c>
      <c r="E270">
        <v>24</v>
      </c>
      <c r="F270">
        <v>15</v>
      </c>
      <c r="G270">
        <v>3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35</v>
      </c>
      <c r="R270">
        <v>22</v>
      </c>
      <c r="S270">
        <v>259</v>
      </c>
      <c r="T270">
        <v>11.77</v>
      </c>
      <c r="U270">
        <v>1</v>
      </c>
      <c r="V270">
        <v>2</v>
      </c>
      <c r="W270">
        <v>2</v>
      </c>
      <c r="X270">
        <v>2</v>
      </c>
      <c r="Y270">
        <v>0</v>
      </c>
      <c r="Z270">
        <v>0</v>
      </c>
      <c r="AA270">
        <v>34</v>
      </c>
      <c r="AB270">
        <v>55.9</v>
      </c>
      <c r="AC270">
        <v>60.9</v>
      </c>
      <c r="AD270">
        <v>44.9</v>
      </c>
      <c r="AF270">
        <v>38</v>
      </c>
      <c r="AH270" t="s">
        <v>35</v>
      </c>
    </row>
    <row r="271" spans="1:34" x14ac:dyDescent="0.3">
      <c r="A271">
        <v>270</v>
      </c>
      <c r="B271" s="2" t="s">
        <v>335</v>
      </c>
      <c r="C271" s="2" t="s">
        <v>51</v>
      </c>
      <c r="D271" s="2" t="s">
        <v>52</v>
      </c>
      <c r="E271">
        <v>27</v>
      </c>
      <c r="F271">
        <v>15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25</v>
      </c>
      <c r="R271">
        <v>12</v>
      </c>
      <c r="S271">
        <v>164</v>
      </c>
      <c r="T271">
        <v>13.67</v>
      </c>
      <c r="U271">
        <v>3</v>
      </c>
      <c r="V271">
        <v>0</v>
      </c>
      <c r="W271">
        <v>0</v>
      </c>
      <c r="X271">
        <v>3</v>
      </c>
      <c r="Y271">
        <v>0</v>
      </c>
      <c r="Z271">
        <v>0</v>
      </c>
      <c r="AA271">
        <v>34</v>
      </c>
      <c r="AB271">
        <v>46.4</v>
      </c>
      <c r="AC271">
        <v>49.4</v>
      </c>
      <c r="AD271">
        <v>40.4</v>
      </c>
      <c r="AF271">
        <v>37</v>
      </c>
      <c r="AH271" t="s">
        <v>35</v>
      </c>
    </row>
    <row r="272" spans="1:34" x14ac:dyDescent="0.3">
      <c r="A272">
        <v>271</v>
      </c>
      <c r="B272" s="2" t="s">
        <v>717</v>
      </c>
      <c r="C272" s="2" t="s">
        <v>61</v>
      </c>
      <c r="D272" s="2" t="s">
        <v>52</v>
      </c>
      <c r="E272">
        <v>31</v>
      </c>
      <c r="F272">
        <v>10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9</v>
      </c>
      <c r="O272">
        <v>9</v>
      </c>
      <c r="P272">
        <v>0</v>
      </c>
      <c r="Q272">
        <v>13</v>
      </c>
      <c r="R272">
        <v>12</v>
      </c>
      <c r="S272">
        <v>143</v>
      </c>
      <c r="T272">
        <v>11.92</v>
      </c>
      <c r="U272">
        <v>3</v>
      </c>
      <c r="V272">
        <v>0</v>
      </c>
      <c r="W272">
        <v>0</v>
      </c>
      <c r="X272">
        <v>3</v>
      </c>
      <c r="Y272">
        <v>0</v>
      </c>
      <c r="Z272">
        <v>0</v>
      </c>
      <c r="AA272">
        <v>33</v>
      </c>
      <c r="AB272">
        <v>45.2</v>
      </c>
      <c r="AC272">
        <v>48.2</v>
      </c>
      <c r="AD272">
        <v>39.200000000000003</v>
      </c>
      <c r="AF272">
        <v>39</v>
      </c>
      <c r="AH272" t="s">
        <v>35</v>
      </c>
    </row>
    <row r="273" spans="1:34" x14ac:dyDescent="0.3">
      <c r="A273">
        <v>272</v>
      </c>
      <c r="B273" s="2" t="s">
        <v>718</v>
      </c>
      <c r="C273" s="2" t="s">
        <v>40</v>
      </c>
      <c r="D273" s="2" t="s">
        <v>38</v>
      </c>
      <c r="E273">
        <v>29</v>
      </c>
      <c r="F273">
        <v>8</v>
      </c>
      <c r="G273">
        <v>3</v>
      </c>
      <c r="H273">
        <v>61</v>
      </c>
      <c r="I273">
        <v>101</v>
      </c>
      <c r="J273">
        <v>626</v>
      </c>
      <c r="K273">
        <v>4</v>
      </c>
      <c r="L273">
        <v>4</v>
      </c>
      <c r="M273">
        <v>6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33</v>
      </c>
      <c r="AB273">
        <v>33</v>
      </c>
      <c r="AC273">
        <v>40</v>
      </c>
      <c r="AD273">
        <v>37</v>
      </c>
      <c r="AF273">
        <v>44</v>
      </c>
      <c r="AH273" t="s">
        <v>35</v>
      </c>
    </row>
    <row r="274" spans="1:34" x14ac:dyDescent="0.3">
      <c r="A274">
        <v>273</v>
      </c>
      <c r="B274" s="2" t="s">
        <v>644</v>
      </c>
      <c r="C274" s="2" t="s">
        <v>48</v>
      </c>
      <c r="D274" s="2" t="s">
        <v>49</v>
      </c>
      <c r="E274">
        <v>24</v>
      </c>
      <c r="F274">
        <v>8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21</v>
      </c>
      <c r="R274">
        <v>13</v>
      </c>
      <c r="S274">
        <v>209</v>
      </c>
      <c r="T274">
        <v>16.079999999999998</v>
      </c>
      <c r="U274">
        <v>2</v>
      </c>
      <c r="V274">
        <v>0</v>
      </c>
      <c r="W274">
        <v>0</v>
      </c>
      <c r="X274">
        <v>2</v>
      </c>
      <c r="Y274">
        <v>0</v>
      </c>
      <c r="Z274">
        <v>0</v>
      </c>
      <c r="AA274">
        <v>33</v>
      </c>
      <c r="AB274">
        <v>45.9</v>
      </c>
      <c r="AC274">
        <v>48.9</v>
      </c>
      <c r="AD274">
        <v>39.4</v>
      </c>
      <c r="AF274">
        <v>113</v>
      </c>
      <c r="AH274" t="s">
        <v>35</v>
      </c>
    </row>
    <row r="275" spans="1:34" x14ac:dyDescent="0.3">
      <c r="A275">
        <v>274</v>
      </c>
      <c r="B275" s="2" t="s">
        <v>127</v>
      </c>
      <c r="C275" s="2" t="s">
        <v>65</v>
      </c>
      <c r="D275" s="2" t="s">
        <v>34</v>
      </c>
      <c r="E275">
        <v>26</v>
      </c>
      <c r="F275">
        <v>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34</v>
      </c>
      <c r="N275">
        <v>261</v>
      </c>
      <c r="O275">
        <v>7.68</v>
      </c>
      <c r="P275">
        <v>1</v>
      </c>
      <c r="Q275">
        <v>7</v>
      </c>
      <c r="R275">
        <v>6</v>
      </c>
      <c r="S275">
        <v>25</v>
      </c>
      <c r="T275">
        <v>4.17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33</v>
      </c>
      <c r="AB275">
        <v>38.6</v>
      </c>
      <c r="AC275">
        <v>42.6</v>
      </c>
      <c r="AD275">
        <v>35.6</v>
      </c>
      <c r="AF275">
        <v>81</v>
      </c>
      <c r="AH275" t="s">
        <v>35</v>
      </c>
    </row>
    <row r="276" spans="1:34" x14ac:dyDescent="0.3">
      <c r="A276">
        <v>275</v>
      </c>
      <c r="B276" s="2" t="s">
        <v>719</v>
      </c>
      <c r="C276" s="2" t="s">
        <v>33</v>
      </c>
      <c r="D276" s="2" t="s">
        <v>49</v>
      </c>
      <c r="E276">
        <v>29</v>
      </c>
      <c r="F276">
        <v>11</v>
      </c>
      <c r="G276">
        <v>6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31</v>
      </c>
      <c r="R276">
        <v>17</v>
      </c>
      <c r="S276">
        <v>190</v>
      </c>
      <c r="T276">
        <v>11.18</v>
      </c>
      <c r="U276">
        <v>2</v>
      </c>
      <c r="V276">
        <v>0</v>
      </c>
      <c r="W276">
        <v>0</v>
      </c>
      <c r="X276">
        <v>2</v>
      </c>
      <c r="Y276">
        <v>1</v>
      </c>
      <c r="Z276">
        <v>0</v>
      </c>
      <c r="AA276">
        <v>33</v>
      </c>
      <c r="AB276">
        <v>50</v>
      </c>
      <c r="AC276">
        <v>53</v>
      </c>
      <c r="AD276">
        <v>41.5</v>
      </c>
      <c r="AF276">
        <v>112</v>
      </c>
      <c r="AH276" t="s">
        <v>35</v>
      </c>
    </row>
    <row r="277" spans="1:34" x14ac:dyDescent="0.3">
      <c r="A277">
        <v>276</v>
      </c>
      <c r="B277" s="2" t="s">
        <v>720</v>
      </c>
      <c r="C277" s="2" t="s">
        <v>42</v>
      </c>
      <c r="D277" s="2" t="s">
        <v>49</v>
      </c>
      <c r="E277">
        <v>22</v>
      </c>
      <c r="F277">
        <v>12</v>
      </c>
      <c r="G277">
        <v>7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5</v>
      </c>
      <c r="O277">
        <v>5</v>
      </c>
      <c r="P277">
        <v>0</v>
      </c>
      <c r="Q277">
        <v>36</v>
      </c>
      <c r="R277">
        <v>21</v>
      </c>
      <c r="S277">
        <v>328</v>
      </c>
      <c r="T277">
        <v>15.62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33</v>
      </c>
      <c r="AB277">
        <v>54.3</v>
      </c>
      <c r="AC277">
        <v>57.3</v>
      </c>
      <c r="AD277">
        <v>43.8</v>
      </c>
      <c r="AF277">
        <v>111</v>
      </c>
      <c r="AH277" t="s">
        <v>35</v>
      </c>
    </row>
    <row r="278" spans="1:34" x14ac:dyDescent="0.3">
      <c r="A278">
        <v>277</v>
      </c>
      <c r="B278" s="2" t="s">
        <v>545</v>
      </c>
      <c r="C278" s="2" t="s">
        <v>180</v>
      </c>
      <c r="D278" s="2" t="s">
        <v>49</v>
      </c>
      <c r="E278">
        <v>24</v>
      </c>
      <c r="F278">
        <v>16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6</v>
      </c>
      <c r="N278">
        <v>21</v>
      </c>
      <c r="O278">
        <v>3.5</v>
      </c>
      <c r="P278">
        <v>0</v>
      </c>
      <c r="Q278">
        <v>44</v>
      </c>
      <c r="R278">
        <v>36</v>
      </c>
      <c r="S278">
        <v>253</v>
      </c>
      <c r="T278">
        <v>7.03</v>
      </c>
      <c r="U278">
        <v>1</v>
      </c>
      <c r="V278">
        <v>2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69.400000000000006</v>
      </c>
      <c r="AC278">
        <v>72.400000000000006</v>
      </c>
      <c r="AD278">
        <v>51.4</v>
      </c>
      <c r="AF278">
        <v>110</v>
      </c>
      <c r="AH278" t="s">
        <v>35</v>
      </c>
    </row>
    <row r="279" spans="1:34" x14ac:dyDescent="0.3">
      <c r="A279">
        <v>278</v>
      </c>
      <c r="B279" s="2" t="s">
        <v>337</v>
      </c>
      <c r="C279" s="2" t="s">
        <v>44</v>
      </c>
      <c r="D279" s="2" t="s">
        <v>49</v>
      </c>
      <c r="E279">
        <v>28</v>
      </c>
      <c r="F279">
        <v>7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</v>
      </c>
      <c r="N279">
        <v>55</v>
      </c>
      <c r="O279">
        <v>9.17</v>
      </c>
      <c r="P279">
        <v>0</v>
      </c>
      <c r="Q279">
        <v>13</v>
      </c>
      <c r="R279">
        <v>8</v>
      </c>
      <c r="S279">
        <v>140</v>
      </c>
      <c r="T279">
        <v>17.5</v>
      </c>
      <c r="U279">
        <v>2</v>
      </c>
      <c r="V279">
        <v>0</v>
      </c>
      <c r="W279">
        <v>0</v>
      </c>
      <c r="X279">
        <v>2</v>
      </c>
      <c r="Y279">
        <v>0</v>
      </c>
      <c r="Z279">
        <v>0</v>
      </c>
      <c r="AA279">
        <v>32</v>
      </c>
      <c r="AB279">
        <v>39.5</v>
      </c>
      <c r="AC279">
        <v>42.5</v>
      </c>
      <c r="AD279">
        <v>35.5</v>
      </c>
      <c r="AF279">
        <v>114</v>
      </c>
      <c r="AH279" t="s">
        <v>35</v>
      </c>
    </row>
    <row r="280" spans="1:34" x14ac:dyDescent="0.3">
      <c r="A280">
        <v>279</v>
      </c>
      <c r="B280" s="2" t="s">
        <v>611</v>
      </c>
      <c r="C280" s="2" t="s">
        <v>130</v>
      </c>
      <c r="D280" s="2" t="s">
        <v>34</v>
      </c>
      <c r="E280">
        <v>24</v>
      </c>
      <c r="F280">
        <v>16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38</v>
      </c>
      <c r="N280">
        <v>113</v>
      </c>
      <c r="O280">
        <v>2.97</v>
      </c>
      <c r="P280">
        <v>1</v>
      </c>
      <c r="Q280">
        <v>25</v>
      </c>
      <c r="R280">
        <v>17</v>
      </c>
      <c r="S280">
        <v>144</v>
      </c>
      <c r="T280">
        <v>8.4700000000000006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32</v>
      </c>
      <c r="AB280">
        <v>48.7</v>
      </c>
      <c r="AC280">
        <v>54.7</v>
      </c>
      <c r="AD280">
        <v>40.200000000000003</v>
      </c>
      <c r="AF280">
        <v>83</v>
      </c>
      <c r="AH280" t="s">
        <v>35</v>
      </c>
    </row>
    <row r="281" spans="1:34" x14ac:dyDescent="0.3">
      <c r="A281">
        <v>280</v>
      </c>
      <c r="B281" s="2" t="s">
        <v>601</v>
      </c>
      <c r="C281" s="2" t="s">
        <v>72</v>
      </c>
      <c r="D281" s="2" t="s">
        <v>52</v>
      </c>
      <c r="E281">
        <v>27</v>
      </c>
      <c r="F281">
        <v>16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21</v>
      </c>
      <c r="S281">
        <v>263</v>
      </c>
      <c r="T281">
        <v>12.52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32</v>
      </c>
      <c r="AB281">
        <v>53.3</v>
      </c>
      <c r="AC281">
        <v>56.3</v>
      </c>
      <c r="AD281">
        <v>42.8</v>
      </c>
      <c r="AF281">
        <v>40</v>
      </c>
      <c r="AH281" t="s">
        <v>35</v>
      </c>
    </row>
    <row r="282" spans="1:34" x14ac:dyDescent="0.3">
      <c r="A282">
        <v>281</v>
      </c>
      <c r="B282" s="2" t="s">
        <v>306</v>
      </c>
      <c r="C282" s="2" t="s">
        <v>65</v>
      </c>
      <c r="D282" s="2" t="s">
        <v>34</v>
      </c>
      <c r="E282">
        <v>23</v>
      </c>
      <c r="F282">
        <v>6</v>
      </c>
      <c r="G282">
        <v>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66</v>
      </c>
      <c r="N282">
        <v>266</v>
      </c>
      <c r="O282">
        <v>4.03</v>
      </c>
      <c r="P282">
        <v>0</v>
      </c>
      <c r="Q282">
        <v>15</v>
      </c>
      <c r="R282">
        <v>12</v>
      </c>
      <c r="S282">
        <v>98</v>
      </c>
      <c r="T282">
        <v>8.17</v>
      </c>
      <c r="U282">
        <v>0</v>
      </c>
      <c r="V282">
        <v>3</v>
      </c>
      <c r="W282">
        <v>2</v>
      </c>
      <c r="X282">
        <v>0</v>
      </c>
      <c r="Y282">
        <v>0</v>
      </c>
      <c r="Z282">
        <v>0</v>
      </c>
      <c r="AA282">
        <v>32</v>
      </c>
      <c r="AB282">
        <v>44.4</v>
      </c>
      <c r="AC282">
        <v>49.4</v>
      </c>
      <c r="AD282">
        <v>38.4</v>
      </c>
      <c r="AF282">
        <v>82</v>
      </c>
      <c r="AH282" t="s">
        <v>35</v>
      </c>
    </row>
    <row r="283" spans="1:34" x14ac:dyDescent="0.3">
      <c r="A283">
        <v>282</v>
      </c>
      <c r="B283" s="2" t="s">
        <v>619</v>
      </c>
      <c r="C283" s="2" t="s">
        <v>101</v>
      </c>
      <c r="D283" s="2" t="s">
        <v>52</v>
      </c>
      <c r="E283">
        <v>30</v>
      </c>
      <c r="F283">
        <v>16</v>
      </c>
      <c r="G283">
        <v>8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6</v>
      </c>
      <c r="N283">
        <v>8</v>
      </c>
      <c r="O283">
        <v>1.33</v>
      </c>
      <c r="P283">
        <v>4</v>
      </c>
      <c r="Q283">
        <v>17</v>
      </c>
      <c r="R283">
        <v>12</v>
      </c>
      <c r="S283">
        <v>61</v>
      </c>
      <c r="T283">
        <v>5.08</v>
      </c>
      <c r="U283">
        <v>0</v>
      </c>
      <c r="V283">
        <v>0</v>
      </c>
      <c r="W283">
        <v>0</v>
      </c>
      <c r="X283">
        <v>4</v>
      </c>
      <c r="Y283">
        <v>0</v>
      </c>
      <c r="Z283">
        <v>0</v>
      </c>
      <c r="AA283">
        <v>31</v>
      </c>
      <c r="AB283">
        <v>42.9</v>
      </c>
      <c r="AC283">
        <v>42.9</v>
      </c>
      <c r="AD283">
        <v>36.9</v>
      </c>
      <c r="AF283">
        <v>42</v>
      </c>
      <c r="AH283" t="s">
        <v>35</v>
      </c>
    </row>
    <row r="284" spans="1:34" x14ac:dyDescent="0.3">
      <c r="A284">
        <v>283</v>
      </c>
      <c r="B284" s="2" t="s">
        <v>327</v>
      </c>
      <c r="C284" s="2" t="s">
        <v>74</v>
      </c>
      <c r="D284" s="2" t="s">
        <v>34</v>
      </c>
      <c r="E284">
        <v>24</v>
      </c>
      <c r="F284">
        <v>15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51</v>
      </c>
      <c r="N284">
        <v>176</v>
      </c>
      <c r="O284">
        <v>3.45</v>
      </c>
      <c r="P284">
        <v>1</v>
      </c>
      <c r="Q284">
        <v>22</v>
      </c>
      <c r="R284">
        <v>14</v>
      </c>
      <c r="S284">
        <v>89</v>
      </c>
      <c r="T284">
        <v>6.36</v>
      </c>
      <c r="U284">
        <v>0</v>
      </c>
      <c r="V284">
        <v>2</v>
      </c>
      <c r="W284">
        <v>1</v>
      </c>
      <c r="X284">
        <v>1</v>
      </c>
      <c r="Y284">
        <v>0</v>
      </c>
      <c r="Z284">
        <v>0</v>
      </c>
      <c r="AA284">
        <v>31</v>
      </c>
      <c r="AB284">
        <v>44.5</v>
      </c>
      <c r="AC284">
        <v>48.5</v>
      </c>
      <c r="AD284">
        <v>37.5</v>
      </c>
      <c r="AF284">
        <v>84</v>
      </c>
      <c r="AH284" t="s">
        <v>35</v>
      </c>
    </row>
    <row r="285" spans="1:34" x14ac:dyDescent="0.3">
      <c r="A285">
        <v>284</v>
      </c>
      <c r="B285" s="2" t="s">
        <v>252</v>
      </c>
      <c r="C285" s="2" t="s">
        <v>67</v>
      </c>
      <c r="D285" s="2" t="s">
        <v>52</v>
      </c>
      <c r="E285">
        <v>28</v>
      </c>
      <c r="F285">
        <v>14</v>
      </c>
      <c r="G285">
        <v>11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43</v>
      </c>
      <c r="R285">
        <v>24</v>
      </c>
      <c r="S285">
        <v>305</v>
      </c>
      <c r="T285">
        <v>12.71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31</v>
      </c>
      <c r="AB285">
        <v>54.5</v>
      </c>
      <c r="AC285">
        <v>57.5</v>
      </c>
      <c r="AD285">
        <v>42.5</v>
      </c>
      <c r="AF285">
        <v>43</v>
      </c>
      <c r="AH285" t="s">
        <v>35</v>
      </c>
    </row>
    <row r="286" spans="1:34" x14ac:dyDescent="0.3">
      <c r="A286">
        <v>285</v>
      </c>
      <c r="B286" s="2" t="s">
        <v>721</v>
      </c>
      <c r="C286" s="2" t="s">
        <v>135</v>
      </c>
      <c r="D286" s="2" t="s">
        <v>49</v>
      </c>
      <c r="E286">
        <v>26</v>
      </c>
      <c r="F286">
        <v>12</v>
      </c>
      <c r="G286">
        <v>7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2</v>
      </c>
      <c r="N286">
        <v>10</v>
      </c>
      <c r="O286">
        <v>5</v>
      </c>
      <c r="P286">
        <v>0</v>
      </c>
      <c r="Q286">
        <v>47</v>
      </c>
      <c r="R286">
        <v>28</v>
      </c>
      <c r="S286">
        <v>304</v>
      </c>
      <c r="T286">
        <v>10.86</v>
      </c>
      <c r="U286">
        <v>0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31</v>
      </c>
      <c r="AB286">
        <v>59.4</v>
      </c>
      <c r="AC286">
        <v>62.4</v>
      </c>
      <c r="AD286">
        <v>45.4</v>
      </c>
      <c r="AF286">
        <v>115</v>
      </c>
      <c r="AH286" t="s">
        <v>35</v>
      </c>
    </row>
    <row r="287" spans="1:34" x14ac:dyDescent="0.3">
      <c r="A287">
        <v>286</v>
      </c>
      <c r="B287" s="2" t="s">
        <v>218</v>
      </c>
      <c r="C287" s="2" t="s">
        <v>48</v>
      </c>
      <c r="D287" s="2" t="s">
        <v>38</v>
      </c>
      <c r="E287">
        <v>28</v>
      </c>
      <c r="F287">
        <v>16</v>
      </c>
      <c r="G287">
        <v>4</v>
      </c>
      <c r="H287">
        <v>3</v>
      </c>
      <c r="I287">
        <v>7</v>
      </c>
      <c r="J287">
        <v>64</v>
      </c>
      <c r="K287">
        <v>0</v>
      </c>
      <c r="L287">
        <v>1</v>
      </c>
      <c r="M287">
        <v>37</v>
      </c>
      <c r="N287">
        <v>196</v>
      </c>
      <c r="O287">
        <v>5.3</v>
      </c>
      <c r="P287">
        <v>2</v>
      </c>
      <c r="Q287">
        <v>7</v>
      </c>
      <c r="R287">
        <v>3</v>
      </c>
      <c r="S287">
        <v>4</v>
      </c>
      <c r="T287">
        <v>1.33</v>
      </c>
      <c r="U287">
        <v>0</v>
      </c>
      <c r="V287">
        <v>1</v>
      </c>
      <c r="W287">
        <v>1</v>
      </c>
      <c r="X287">
        <v>2</v>
      </c>
      <c r="Y287">
        <v>0</v>
      </c>
      <c r="Z287">
        <v>0</v>
      </c>
      <c r="AA287">
        <v>31</v>
      </c>
      <c r="AB287">
        <v>33.6</v>
      </c>
      <c r="AC287">
        <v>38.6</v>
      </c>
      <c r="AD287">
        <v>33.1</v>
      </c>
      <c r="AF287">
        <v>45</v>
      </c>
      <c r="AH287" t="s">
        <v>35</v>
      </c>
    </row>
    <row r="288" spans="1:34" x14ac:dyDescent="0.3">
      <c r="A288">
        <v>287</v>
      </c>
      <c r="B288" s="2" t="s">
        <v>460</v>
      </c>
      <c r="C288" s="2" t="s">
        <v>72</v>
      </c>
      <c r="D288" s="2" t="s">
        <v>49</v>
      </c>
      <c r="E288">
        <v>26</v>
      </c>
      <c r="F288">
        <v>15</v>
      </c>
      <c r="G288">
        <v>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26</v>
      </c>
      <c r="R288">
        <v>19</v>
      </c>
      <c r="S288">
        <v>190</v>
      </c>
      <c r="T288">
        <v>10</v>
      </c>
      <c r="U288">
        <v>2</v>
      </c>
      <c r="V288">
        <v>0</v>
      </c>
      <c r="W288">
        <v>0</v>
      </c>
      <c r="X288">
        <v>2</v>
      </c>
      <c r="Y288">
        <v>0</v>
      </c>
      <c r="Z288">
        <v>0</v>
      </c>
      <c r="AA288">
        <v>31</v>
      </c>
      <c r="AB288">
        <v>50</v>
      </c>
      <c r="AC288">
        <v>53</v>
      </c>
      <c r="AD288">
        <v>40.5</v>
      </c>
      <c r="AF288">
        <v>116</v>
      </c>
      <c r="AH288" t="s">
        <v>35</v>
      </c>
    </row>
    <row r="289" spans="1:34" x14ac:dyDescent="0.3">
      <c r="A289">
        <v>288</v>
      </c>
      <c r="B289" s="2" t="s">
        <v>407</v>
      </c>
      <c r="C289" s="2" t="s">
        <v>114</v>
      </c>
      <c r="D289" s="2" t="s">
        <v>52</v>
      </c>
      <c r="E289">
        <v>26</v>
      </c>
      <c r="F289">
        <v>15</v>
      </c>
      <c r="G289">
        <v>5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24</v>
      </c>
      <c r="S289">
        <v>250</v>
      </c>
      <c r="T289">
        <v>10.42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31</v>
      </c>
      <c r="AB289">
        <v>55</v>
      </c>
      <c r="AC289">
        <v>58</v>
      </c>
      <c r="AD289">
        <v>43</v>
      </c>
      <c r="AF289">
        <v>41</v>
      </c>
      <c r="AH289" t="s">
        <v>35</v>
      </c>
    </row>
    <row r="290" spans="1:34" x14ac:dyDescent="0.3">
      <c r="A290">
        <v>289</v>
      </c>
      <c r="B290" s="2" t="s">
        <v>542</v>
      </c>
      <c r="C290" s="2" t="s">
        <v>74</v>
      </c>
      <c r="D290" s="2" t="s">
        <v>49</v>
      </c>
      <c r="E290">
        <v>28</v>
      </c>
      <c r="F290">
        <v>12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19</v>
      </c>
      <c r="R290">
        <v>10</v>
      </c>
      <c r="S290">
        <v>188</v>
      </c>
      <c r="T290">
        <v>18.8</v>
      </c>
      <c r="U290">
        <v>2</v>
      </c>
      <c r="V290">
        <v>0</v>
      </c>
      <c r="W290">
        <v>0</v>
      </c>
      <c r="X290">
        <v>2</v>
      </c>
      <c r="Y290">
        <v>0</v>
      </c>
      <c r="Z290">
        <v>0</v>
      </c>
      <c r="AA290">
        <v>31</v>
      </c>
      <c r="AB290">
        <v>40.799999999999997</v>
      </c>
      <c r="AC290">
        <v>43.8</v>
      </c>
      <c r="AD290">
        <v>35.799999999999997</v>
      </c>
      <c r="AF290">
        <v>117</v>
      </c>
      <c r="AH290" t="s">
        <v>35</v>
      </c>
    </row>
    <row r="291" spans="1:34" x14ac:dyDescent="0.3">
      <c r="A291">
        <v>290</v>
      </c>
      <c r="B291" s="2" t="s">
        <v>362</v>
      </c>
      <c r="C291" s="2" t="s">
        <v>99</v>
      </c>
      <c r="D291" s="2" t="s">
        <v>38</v>
      </c>
      <c r="E291">
        <v>32</v>
      </c>
      <c r="F291">
        <v>5</v>
      </c>
      <c r="G291">
        <v>2</v>
      </c>
      <c r="H291">
        <v>53</v>
      </c>
      <c r="I291">
        <v>76</v>
      </c>
      <c r="J291">
        <v>515</v>
      </c>
      <c r="K291">
        <v>3</v>
      </c>
      <c r="L291">
        <v>2</v>
      </c>
      <c r="M291">
        <v>13</v>
      </c>
      <c r="N291">
        <v>3</v>
      </c>
      <c r="O291">
        <v>0.23</v>
      </c>
      <c r="P291">
        <v>0</v>
      </c>
      <c r="Q291">
        <v>1</v>
      </c>
      <c r="R291">
        <v>1</v>
      </c>
      <c r="S291">
        <v>8</v>
      </c>
      <c r="T291">
        <v>8</v>
      </c>
      <c r="U291">
        <v>0</v>
      </c>
      <c r="V291">
        <v>4</v>
      </c>
      <c r="W291">
        <v>0</v>
      </c>
      <c r="X291">
        <v>0</v>
      </c>
      <c r="Y291">
        <v>0</v>
      </c>
      <c r="Z291">
        <v>0</v>
      </c>
      <c r="AA291">
        <v>30</v>
      </c>
      <c r="AB291">
        <v>30.7</v>
      </c>
      <c r="AC291">
        <v>35.700000000000003</v>
      </c>
      <c r="AD291">
        <v>32.200000000000003</v>
      </c>
      <c r="AF291">
        <v>46</v>
      </c>
      <c r="AH291" t="s">
        <v>35</v>
      </c>
    </row>
    <row r="292" spans="1:34" x14ac:dyDescent="0.3">
      <c r="A292">
        <v>291</v>
      </c>
      <c r="B292" s="2" t="s">
        <v>226</v>
      </c>
      <c r="C292" s="2" t="s">
        <v>54</v>
      </c>
      <c r="D292" s="2" t="s">
        <v>52</v>
      </c>
      <c r="E292">
        <v>32</v>
      </c>
      <c r="F292">
        <v>16</v>
      </c>
      <c r="G292">
        <v>11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12</v>
      </c>
      <c r="R292">
        <v>11</v>
      </c>
      <c r="S292">
        <v>117</v>
      </c>
      <c r="T292">
        <v>10.64</v>
      </c>
      <c r="U292">
        <v>3</v>
      </c>
      <c r="V292">
        <v>0</v>
      </c>
      <c r="W292">
        <v>0</v>
      </c>
      <c r="X292">
        <v>3</v>
      </c>
      <c r="Y292">
        <v>0</v>
      </c>
      <c r="Z292">
        <v>0</v>
      </c>
      <c r="AA292">
        <v>30</v>
      </c>
      <c r="AB292">
        <v>40.700000000000003</v>
      </c>
      <c r="AC292">
        <v>43.7</v>
      </c>
      <c r="AD292">
        <v>35.200000000000003</v>
      </c>
      <c r="AF292">
        <v>45</v>
      </c>
      <c r="AH292" t="s">
        <v>35</v>
      </c>
    </row>
    <row r="293" spans="1:34" x14ac:dyDescent="0.3">
      <c r="A293">
        <v>292</v>
      </c>
      <c r="B293" s="2" t="s">
        <v>493</v>
      </c>
      <c r="C293" s="2" t="s">
        <v>44</v>
      </c>
      <c r="D293" s="2" t="s">
        <v>52</v>
      </c>
      <c r="E293">
        <v>25</v>
      </c>
      <c r="F293">
        <v>9</v>
      </c>
      <c r="G293">
        <v>9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32</v>
      </c>
      <c r="R293">
        <v>26</v>
      </c>
      <c r="S293">
        <v>242</v>
      </c>
      <c r="T293">
        <v>9.31</v>
      </c>
      <c r="U293">
        <v>1</v>
      </c>
      <c r="V293">
        <v>0</v>
      </c>
      <c r="W293">
        <v>0</v>
      </c>
      <c r="X293">
        <v>1</v>
      </c>
      <c r="Y293">
        <v>0</v>
      </c>
      <c r="Z293">
        <v>0</v>
      </c>
      <c r="AA293">
        <v>30</v>
      </c>
      <c r="AB293">
        <v>56.2</v>
      </c>
      <c r="AC293">
        <v>59.2</v>
      </c>
      <c r="AD293">
        <v>43.2</v>
      </c>
      <c r="AF293">
        <v>44</v>
      </c>
      <c r="AH293" t="s">
        <v>35</v>
      </c>
    </row>
    <row r="294" spans="1:34" x14ac:dyDescent="0.3">
      <c r="A294">
        <v>293</v>
      </c>
      <c r="B294" s="2" t="s">
        <v>722</v>
      </c>
      <c r="C294" s="2" t="s">
        <v>65</v>
      </c>
      <c r="D294" s="2" t="s">
        <v>49</v>
      </c>
      <c r="E294">
        <v>24</v>
      </c>
      <c r="F294">
        <v>14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41</v>
      </c>
      <c r="R294">
        <v>26</v>
      </c>
      <c r="S294">
        <v>215</v>
      </c>
      <c r="T294">
        <v>8.27</v>
      </c>
      <c r="U294">
        <v>1</v>
      </c>
      <c r="V294">
        <v>1</v>
      </c>
      <c r="W294">
        <v>0</v>
      </c>
      <c r="X294">
        <v>1</v>
      </c>
      <c r="Y294">
        <v>1</v>
      </c>
      <c r="Z294">
        <v>0</v>
      </c>
      <c r="AA294">
        <v>30</v>
      </c>
      <c r="AB294">
        <v>55.5</v>
      </c>
      <c r="AC294">
        <v>58.5</v>
      </c>
      <c r="AD294">
        <v>42.5</v>
      </c>
      <c r="AF294">
        <v>118</v>
      </c>
      <c r="AH294" t="s">
        <v>35</v>
      </c>
    </row>
    <row r="295" spans="1:34" x14ac:dyDescent="0.3">
      <c r="A295">
        <v>294</v>
      </c>
      <c r="B295" s="2" t="s">
        <v>322</v>
      </c>
      <c r="C295" s="2" t="s">
        <v>86</v>
      </c>
      <c r="D295" s="2" t="s">
        <v>34</v>
      </c>
      <c r="E295">
        <v>23</v>
      </c>
      <c r="F295">
        <v>12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36</v>
      </c>
      <c r="N295">
        <v>191</v>
      </c>
      <c r="O295">
        <v>5.31</v>
      </c>
      <c r="P295">
        <v>1</v>
      </c>
      <c r="Q295">
        <v>11</v>
      </c>
      <c r="R295">
        <v>9</v>
      </c>
      <c r="S295">
        <v>56</v>
      </c>
      <c r="T295">
        <v>6.22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29</v>
      </c>
      <c r="AB295">
        <v>37.700000000000003</v>
      </c>
      <c r="AC295">
        <v>41.7</v>
      </c>
      <c r="AD295">
        <v>33.200000000000003</v>
      </c>
      <c r="AF295">
        <v>85</v>
      </c>
      <c r="AH295" t="s">
        <v>35</v>
      </c>
    </row>
    <row r="296" spans="1:34" x14ac:dyDescent="0.3">
      <c r="A296">
        <v>295</v>
      </c>
      <c r="B296" s="2" t="s">
        <v>527</v>
      </c>
      <c r="C296" s="2" t="s">
        <v>56</v>
      </c>
      <c r="D296" s="2" t="s">
        <v>49</v>
      </c>
      <c r="E296">
        <v>29</v>
      </c>
      <c r="F296">
        <v>12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7</v>
      </c>
      <c r="N296">
        <v>41</v>
      </c>
      <c r="O296">
        <v>5.86</v>
      </c>
      <c r="P296">
        <v>0</v>
      </c>
      <c r="Q296">
        <v>24</v>
      </c>
      <c r="R296">
        <v>12</v>
      </c>
      <c r="S296">
        <v>186</v>
      </c>
      <c r="T296">
        <v>15.5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29</v>
      </c>
      <c r="AB296">
        <v>40.700000000000003</v>
      </c>
      <c r="AC296">
        <v>43.7</v>
      </c>
      <c r="AD296">
        <v>34.700000000000003</v>
      </c>
      <c r="AF296">
        <v>119</v>
      </c>
      <c r="AH296" t="s">
        <v>35</v>
      </c>
    </row>
    <row r="297" spans="1:34" x14ac:dyDescent="0.3">
      <c r="A297">
        <v>296</v>
      </c>
      <c r="B297" s="2" t="s">
        <v>723</v>
      </c>
      <c r="C297" s="2" t="s">
        <v>111</v>
      </c>
      <c r="D297" s="2" t="s">
        <v>49</v>
      </c>
      <c r="E297">
        <v>27</v>
      </c>
      <c r="F297">
        <v>7</v>
      </c>
      <c r="G297">
        <v>3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1</v>
      </c>
      <c r="N297">
        <v>2</v>
      </c>
      <c r="O297">
        <v>2</v>
      </c>
      <c r="P297">
        <v>0</v>
      </c>
      <c r="Q297">
        <v>42</v>
      </c>
      <c r="R297">
        <v>31</v>
      </c>
      <c r="S297">
        <v>224</v>
      </c>
      <c r="T297">
        <v>7.23</v>
      </c>
      <c r="U297">
        <v>1</v>
      </c>
      <c r="V297">
        <v>1</v>
      </c>
      <c r="W297">
        <v>0</v>
      </c>
      <c r="X297">
        <v>1</v>
      </c>
      <c r="Y297">
        <v>0</v>
      </c>
      <c r="Z297">
        <v>0</v>
      </c>
      <c r="AA297">
        <v>29</v>
      </c>
      <c r="AB297">
        <v>59.6</v>
      </c>
      <c r="AC297">
        <v>62.6</v>
      </c>
      <c r="AD297">
        <v>44.1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363</v>
      </c>
      <c r="C298" s="2" t="s">
        <v>40</v>
      </c>
      <c r="D298" s="2" t="s">
        <v>52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20</v>
      </c>
      <c r="R298">
        <v>19</v>
      </c>
      <c r="S298">
        <v>225</v>
      </c>
      <c r="T298">
        <v>11.84</v>
      </c>
      <c r="U298">
        <v>1</v>
      </c>
      <c r="V298">
        <v>0</v>
      </c>
      <c r="W298">
        <v>0</v>
      </c>
      <c r="X298">
        <v>1</v>
      </c>
      <c r="Y298">
        <v>0</v>
      </c>
      <c r="Z298">
        <v>0</v>
      </c>
      <c r="AA298">
        <v>29</v>
      </c>
      <c r="AB298">
        <v>47.5</v>
      </c>
      <c r="AC298">
        <v>50.5</v>
      </c>
      <c r="AD298">
        <v>38</v>
      </c>
      <c r="AF298">
        <v>46</v>
      </c>
      <c r="AH298" t="s">
        <v>35</v>
      </c>
    </row>
    <row r="299" spans="1:34" x14ac:dyDescent="0.3">
      <c r="A299">
        <v>298</v>
      </c>
      <c r="B299" s="2" t="s">
        <v>515</v>
      </c>
      <c r="C299" s="2" t="s">
        <v>40</v>
      </c>
      <c r="D299" s="2" t="s">
        <v>52</v>
      </c>
      <c r="E299">
        <v>30</v>
      </c>
      <c r="F299">
        <v>16</v>
      </c>
      <c r="G299">
        <v>11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21</v>
      </c>
      <c r="R299">
        <v>15</v>
      </c>
      <c r="S299">
        <v>165</v>
      </c>
      <c r="T299">
        <v>11</v>
      </c>
      <c r="U299">
        <v>2</v>
      </c>
      <c r="V299">
        <v>0</v>
      </c>
      <c r="W299">
        <v>0</v>
      </c>
      <c r="X299">
        <v>2</v>
      </c>
      <c r="Y299">
        <v>0</v>
      </c>
      <c r="Z299">
        <v>0</v>
      </c>
      <c r="AA299">
        <v>29</v>
      </c>
      <c r="AB299">
        <v>43.5</v>
      </c>
      <c r="AC299">
        <v>46.5</v>
      </c>
      <c r="AD299">
        <v>36</v>
      </c>
      <c r="AF299">
        <v>47</v>
      </c>
      <c r="AH299" t="s">
        <v>35</v>
      </c>
    </row>
    <row r="300" spans="1:34" x14ac:dyDescent="0.3">
      <c r="A300">
        <v>299</v>
      </c>
      <c r="B300" s="2" t="s">
        <v>284</v>
      </c>
      <c r="C300" s="2" t="s">
        <v>61</v>
      </c>
      <c r="D300" s="2" t="s">
        <v>52</v>
      </c>
      <c r="E300">
        <v>22</v>
      </c>
      <c r="F300">
        <v>4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14</v>
      </c>
      <c r="R300">
        <v>8</v>
      </c>
      <c r="S300">
        <v>156</v>
      </c>
      <c r="T300">
        <v>19.5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28</v>
      </c>
      <c r="AB300">
        <v>35.6</v>
      </c>
      <c r="AC300">
        <v>38.6</v>
      </c>
      <c r="AD300">
        <v>31.6</v>
      </c>
      <c r="AF300">
        <v>49</v>
      </c>
      <c r="AH300" t="s">
        <v>35</v>
      </c>
    </row>
    <row r="301" spans="1:34" x14ac:dyDescent="0.3">
      <c r="A301">
        <v>300</v>
      </c>
      <c r="B301" s="2" t="s">
        <v>725</v>
      </c>
      <c r="C301" s="2" t="s">
        <v>107</v>
      </c>
      <c r="D301" s="2" t="s">
        <v>34</v>
      </c>
      <c r="E301">
        <v>27</v>
      </c>
      <c r="F301">
        <v>11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52</v>
      </c>
      <c r="N301">
        <v>250</v>
      </c>
      <c r="O301">
        <v>4.8099999999999996</v>
      </c>
      <c r="P301">
        <v>0</v>
      </c>
      <c r="Q301">
        <v>19</v>
      </c>
      <c r="R301">
        <v>11</v>
      </c>
      <c r="S301">
        <v>26</v>
      </c>
      <c r="T301">
        <v>2.36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28</v>
      </c>
      <c r="AB301">
        <v>38.6</v>
      </c>
      <c r="AC301">
        <v>41.6</v>
      </c>
      <c r="AD301">
        <v>33.1</v>
      </c>
      <c r="AF301">
        <v>86</v>
      </c>
      <c r="AH301" t="s">
        <v>35</v>
      </c>
    </row>
    <row r="302" spans="1:34" x14ac:dyDescent="0.3">
      <c r="A302">
        <v>301</v>
      </c>
      <c r="B302" s="2" t="s">
        <v>726</v>
      </c>
      <c r="C302" s="2" t="s">
        <v>72</v>
      </c>
      <c r="D302" s="2" t="s">
        <v>52</v>
      </c>
      <c r="E302">
        <v>24</v>
      </c>
      <c r="F302">
        <v>8</v>
      </c>
      <c r="G302">
        <v>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20</v>
      </c>
      <c r="R302">
        <v>9</v>
      </c>
      <c r="S302">
        <v>100</v>
      </c>
      <c r="T302">
        <v>11.11</v>
      </c>
      <c r="U302">
        <v>3</v>
      </c>
      <c r="V302">
        <v>0</v>
      </c>
      <c r="W302">
        <v>0</v>
      </c>
      <c r="X302">
        <v>3</v>
      </c>
      <c r="Y302">
        <v>0</v>
      </c>
      <c r="Z302">
        <v>0</v>
      </c>
      <c r="AA302">
        <v>28</v>
      </c>
      <c r="AB302">
        <v>37</v>
      </c>
      <c r="AC302">
        <v>40</v>
      </c>
      <c r="AD302">
        <v>32.5</v>
      </c>
      <c r="AF302">
        <v>48</v>
      </c>
      <c r="AH302" t="s">
        <v>35</v>
      </c>
    </row>
    <row r="303" spans="1:34" x14ac:dyDescent="0.3">
      <c r="A303">
        <v>302</v>
      </c>
      <c r="B303" s="2" t="s">
        <v>206</v>
      </c>
      <c r="C303" s="2" t="s">
        <v>180</v>
      </c>
      <c r="D303" s="2" t="s">
        <v>49</v>
      </c>
      <c r="E303">
        <v>22</v>
      </c>
      <c r="F303">
        <v>14</v>
      </c>
      <c r="G303">
        <v>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38</v>
      </c>
      <c r="R303">
        <v>16</v>
      </c>
      <c r="S303">
        <v>217</v>
      </c>
      <c r="T303">
        <v>13.56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28</v>
      </c>
      <c r="AB303">
        <v>43.7</v>
      </c>
      <c r="AC303">
        <v>46.7</v>
      </c>
      <c r="AD303">
        <v>35.700000000000003</v>
      </c>
      <c r="AF303">
        <v>121</v>
      </c>
      <c r="AH303" t="s">
        <v>35</v>
      </c>
    </row>
    <row r="304" spans="1:34" x14ac:dyDescent="0.3">
      <c r="A304">
        <v>303</v>
      </c>
      <c r="B304" s="2" t="s">
        <v>162</v>
      </c>
      <c r="C304" s="2" t="s">
        <v>33</v>
      </c>
      <c r="D304" s="2" t="s">
        <v>38</v>
      </c>
      <c r="E304">
        <v>22</v>
      </c>
      <c r="F304">
        <v>2</v>
      </c>
      <c r="G304">
        <v>1</v>
      </c>
      <c r="H304">
        <v>20</v>
      </c>
      <c r="I304">
        <v>31</v>
      </c>
      <c r="J304">
        <v>266</v>
      </c>
      <c r="K304">
        <v>2</v>
      </c>
      <c r="L304">
        <v>0</v>
      </c>
      <c r="M304">
        <v>5</v>
      </c>
      <c r="N304">
        <v>19</v>
      </c>
      <c r="O304">
        <v>3.8</v>
      </c>
      <c r="P304">
        <v>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27</v>
      </c>
      <c r="AB304">
        <v>26.5</v>
      </c>
      <c r="AC304">
        <v>26.5</v>
      </c>
      <c r="AD304">
        <v>26.5</v>
      </c>
      <c r="AF304">
        <v>48</v>
      </c>
      <c r="AH304" t="s">
        <v>35</v>
      </c>
    </row>
    <row r="305" spans="1:34" x14ac:dyDescent="0.3">
      <c r="A305">
        <v>304</v>
      </c>
      <c r="B305" s="2" t="s">
        <v>727</v>
      </c>
      <c r="C305" s="2" t="s">
        <v>70</v>
      </c>
      <c r="D305" s="2" t="s">
        <v>49</v>
      </c>
      <c r="E305">
        <v>27</v>
      </c>
      <c r="F305">
        <v>8</v>
      </c>
      <c r="G305">
        <v>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3</v>
      </c>
      <c r="N305">
        <v>23</v>
      </c>
      <c r="O305">
        <v>7.67</v>
      </c>
      <c r="P305">
        <v>0</v>
      </c>
      <c r="Q305">
        <v>27</v>
      </c>
      <c r="R305">
        <v>19</v>
      </c>
      <c r="S305">
        <v>266</v>
      </c>
      <c r="T305">
        <v>14</v>
      </c>
      <c r="U305">
        <v>0</v>
      </c>
      <c r="V305">
        <v>1</v>
      </c>
      <c r="W305">
        <v>1</v>
      </c>
      <c r="X305">
        <v>0</v>
      </c>
      <c r="Y305">
        <v>0</v>
      </c>
      <c r="Z305">
        <v>0</v>
      </c>
      <c r="AA305">
        <v>27</v>
      </c>
      <c r="AB305">
        <v>45.9</v>
      </c>
      <c r="AC305">
        <v>49.9</v>
      </c>
      <c r="AD305">
        <v>36.4</v>
      </c>
      <c r="AF305">
        <v>124</v>
      </c>
      <c r="AH305" t="s">
        <v>35</v>
      </c>
    </row>
    <row r="306" spans="1:34" x14ac:dyDescent="0.3">
      <c r="A306">
        <v>305</v>
      </c>
      <c r="B306" s="2" t="s">
        <v>434</v>
      </c>
      <c r="C306" s="2" t="s">
        <v>56</v>
      </c>
      <c r="D306" s="2" t="s">
        <v>52</v>
      </c>
      <c r="E306">
        <v>30</v>
      </c>
      <c r="F306">
        <v>16</v>
      </c>
      <c r="G306">
        <v>16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27</v>
      </c>
      <c r="R306">
        <v>19</v>
      </c>
      <c r="S306">
        <v>210</v>
      </c>
      <c r="T306">
        <v>11.05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27</v>
      </c>
      <c r="AB306">
        <v>46</v>
      </c>
      <c r="AC306">
        <v>49</v>
      </c>
      <c r="AD306">
        <v>36.5</v>
      </c>
      <c r="AF306">
        <v>50</v>
      </c>
      <c r="AH306" t="s">
        <v>35</v>
      </c>
    </row>
    <row r="307" spans="1:34" x14ac:dyDescent="0.3">
      <c r="A307">
        <v>306</v>
      </c>
      <c r="B307" s="2" t="s">
        <v>522</v>
      </c>
      <c r="C307" s="2" t="s">
        <v>135</v>
      </c>
      <c r="D307" s="2" t="s">
        <v>38</v>
      </c>
      <c r="E307">
        <v>32</v>
      </c>
      <c r="F307">
        <v>3</v>
      </c>
      <c r="G307">
        <v>2</v>
      </c>
      <c r="H307">
        <v>34</v>
      </c>
      <c r="I307">
        <v>54</v>
      </c>
      <c r="J307">
        <v>372</v>
      </c>
      <c r="K307">
        <v>3</v>
      </c>
      <c r="L307">
        <v>3</v>
      </c>
      <c r="M307">
        <v>10</v>
      </c>
      <c r="N307">
        <v>63</v>
      </c>
      <c r="O307">
        <v>6.3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27</v>
      </c>
      <c r="AB307">
        <v>27.2</v>
      </c>
      <c r="AC307">
        <v>33.200000000000003</v>
      </c>
      <c r="AD307">
        <v>30.2</v>
      </c>
      <c r="AF307">
        <v>47</v>
      </c>
      <c r="AH307" t="s">
        <v>35</v>
      </c>
    </row>
    <row r="308" spans="1:34" x14ac:dyDescent="0.3">
      <c r="A308">
        <v>307</v>
      </c>
      <c r="B308" s="2" t="s">
        <v>559</v>
      </c>
      <c r="C308" s="2" t="s">
        <v>37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17</v>
      </c>
      <c r="O308">
        <v>3.4</v>
      </c>
      <c r="P308">
        <v>0</v>
      </c>
      <c r="Q308">
        <v>25</v>
      </c>
      <c r="R308">
        <v>19</v>
      </c>
      <c r="S308">
        <v>196</v>
      </c>
      <c r="T308">
        <v>10.32</v>
      </c>
      <c r="U308">
        <v>1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46.3</v>
      </c>
      <c r="AC308">
        <v>49.3</v>
      </c>
      <c r="AD308">
        <v>36.799999999999997</v>
      </c>
      <c r="AF308">
        <v>122</v>
      </c>
      <c r="AH308" t="s">
        <v>35</v>
      </c>
    </row>
    <row r="309" spans="1:34" x14ac:dyDescent="0.3">
      <c r="A309">
        <v>308</v>
      </c>
      <c r="B309" s="2" t="s">
        <v>480</v>
      </c>
      <c r="C309" s="2" t="s">
        <v>116</v>
      </c>
      <c r="D309" s="2" t="s">
        <v>49</v>
      </c>
      <c r="E309">
        <v>22</v>
      </c>
      <c r="F309">
        <v>13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28</v>
      </c>
      <c r="R309">
        <v>19</v>
      </c>
      <c r="S309">
        <v>210</v>
      </c>
      <c r="T309">
        <v>11.05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27</v>
      </c>
      <c r="AB309">
        <v>46</v>
      </c>
      <c r="AC309">
        <v>49</v>
      </c>
      <c r="AD309">
        <v>36.5</v>
      </c>
      <c r="AF309">
        <v>123</v>
      </c>
      <c r="AH309" t="s">
        <v>35</v>
      </c>
    </row>
    <row r="310" spans="1:34" x14ac:dyDescent="0.3">
      <c r="A310">
        <v>309</v>
      </c>
      <c r="B310" s="2" t="s">
        <v>728</v>
      </c>
      <c r="C310" s="2" t="s">
        <v>104</v>
      </c>
      <c r="D310" s="2" t="s">
        <v>52</v>
      </c>
      <c r="E310">
        <v>26</v>
      </c>
      <c r="F310">
        <v>7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10</v>
      </c>
      <c r="R310">
        <v>8</v>
      </c>
      <c r="S310">
        <v>87</v>
      </c>
      <c r="T310">
        <v>10.88</v>
      </c>
      <c r="U310">
        <v>3</v>
      </c>
      <c r="V310">
        <v>0</v>
      </c>
      <c r="W310">
        <v>0</v>
      </c>
      <c r="X310">
        <v>3</v>
      </c>
      <c r="Y310">
        <v>0</v>
      </c>
      <c r="Z310">
        <v>0</v>
      </c>
      <c r="AA310">
        <v>27</v>
      </c>
      <c r="AB310">
        <v>34.700000000000003</v>
      </c>
      <c r="AC310">
        <v>34.700000000000003</v>
      </c>
      <c r="AD310">
        <v>30.7</v>
      </c>
      <c r="AF310">
        <v>51</v>
      </c>
      <c r="AH310" t="s">
        <v>35</v>
      </c>
    </row>
    <row r="311" spans="1:34" x14ac:dyDescent="0.3">
      <c r="A311">
        <v>310</v>
      </c>
      <c r="B311" s="2" t="s">
        <v>309</v>
      </c>
      <c r="C311" s="2" t="s">
        <v>86</v>
      </c>
      <c r="D311" s="2" t="s">
        <v>34</v>
      </c>
      <c r="E311">
        <v>28</v>
      </c>
      <c r="F311">
        <v>16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8</v>
      </c>
      <c r="N311">
        <v>91</v>
      </c>
      <c r="O311">
        <v>11.38</v>
      </c>
      <c r="P311">
        <v>2</v>
      </c>
      <c r="Q311">
        <v>3</v>
      </c>
      <c r="R311">
        <v>3</v>
      </c>
      <c r="S311">
        <v>13</v>
      </c>
      <c r="T311">
        <v>4.33</v>
      </c>
      <c r="U311">
        <v>1</v>
      </c>
      <c r="V311">
        <v>1</v>
      </c>
      <c r="W311">
        <v>1</v>
      </c>
      <c r="X311">
        <v>3</v>
      </c>
      <c r="Y311">
        <v>0</v>
      </c>
      <c r="Z311">
        <v>0</v>
      </c>
      <c r="AA311">
        <v>26</v>
      </c>
      <c r="AB311">
        <v>29.4</v>
      </c>
      <c r="AC311">
        <v>30.4</v>
      </c>
      <c r="AD311">
        <v>27.9</v>
      </c>
      <c r="AF311">
        <v>87</v>
      </c>
      <c r="AH311" t="s">
        <v>35</v>
      </c>
    </row>
    <row r="312" spans="1:34" x14ac:dyDescent="0.3">
      <c r="A312">
        <v>311</v>
      </c>
      <c r="B312" s="2" t="s">
        <v>386</v>
      </c>
      <c r="C312" s="2" t="s">
        <v>74</v>
      </c>
      <c r="D312" s="2" t="s">
        <v>49</v>
      </c>
      <c r="E312">
        <v>27</v>
      </c>
      <c r="F312">
        <v>10</v>
      </c>
      <c r="G312">
        <v>5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27</v>
      </c>
      <c r="R312">
        <v>16</v>
      </c>
      <c r="S312">
        <v>199</v>
      </c>
      <c r="T312">
        <v>12.44</v>
      </c>
      <c r="U312">
        <v>1</v>
      </c>
      <c r="V312">
        <v>1</v>
      </c>
      <c r="W312">
        <v>0</v>
      </c>
      <c r="X312">
        <v>1</v>
      </c>
      <c r="Y312">
        <v>0</v>
      </c>
      <c r="Z312">
        <v>0</v>
      </c>
      <c r="AA312">
        <v>26</v>
      </c>
      <c r="AB312">
        <v>41.9</v>
      </c>
      <c r="AC312">
        <v>44.9</v>
      </c>
      <c r="AD312">
        <v>33.9</v>
      </c>
      <c r="AF312">
        <v>125</v>
      </c>
      <c r="AH312" t="s">
        <v>35</v>
      </c>
    </row>
    <row r="313" spans="1:34" x14ac:dyDescent="0.3">
      <c r="A313">
        <v>312</v>
      </c>
      <c r="B313" s="2" t="s">
        <v>729</v>
      </c>
      <c r="C313" s="2" t="s">
        <v>70</v>
      </c>
      <c r="D313" s="2" t="s">
        <v>49</v>
      </c>
      <c r="E313">
        <v>32</v>
      </c>
      <c r="F313">
        <v>6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12</v>
      </c>
      <c r="S313">
        <v>135</v>
      </c>
      <c r="T313">
        <v>11.25</v>
      </c>
      <c r="U313">
        <v>2</v>
      </c>
      <c r="V313">
        <v>0</v>
      </c>
      <c r="W313">
        <v>0</v>
      </c>
      <c r="X313">
        <v>2</v>
      </c>
      <c r="Y313">
        <v>0</v>
      </c>
      <c r="Z313">
        <v>0</v>
      </c>
      <c r="AA313">
        <v>26</v>
      </c>
      <c r="AB313">
        <v>37.5</v>
      </c>
      <c r="AC313">
        <v>40.5</v>
      </c>
      <c r="AD313">
        <v>31.5</v>
      </c>
      <c r="AF313">
        <v>126</v>
      </c>
      <c r="AH313" t="s">
        <v>35</v>
      </c>
    </row>
    <row r="314" spans="1:34" x14ac:dyDescent="0.3">
      <c r="A314">
        <v>313</v>
      </c>
      <c r="B314" s="2" t="s">
        <v>465</v>
      </c>
      <c r="C314" s="2" t="s">
        <v>104</v>
      </c>
      <c r="D314" s="2" t="s">
        <v>52</v>
      </c>
      <c r="E314">
        <v>25</v>
      </c>
      <c r="F314">
        <v>9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13</v>
      </c>
      <c r="R314">
        <v>7</v>
      </c>
      <c r="S314">
        <v>133</v>
      </c>
      <c r="T314">
        <v>19</v>
      </c>
      <c r="U314">
        <v>2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25</v>
      </c>
      <c r="AB314">
        <v>32.299999999999997</v>
      </c>
      <c r="AC314">
        <v>35.299999999999997</v>
      </c>
      <c r="AD314">
        <v>28.8</v>
      </c>
      <c r="AF314">
        <v>53</v>
      </c>
      <c r="AH314" t="s">
        <v>35</v>
      </c>
    </row>
    <row r="315" spans="1:34" x14ac:dyDescent="0.3">
      <c r="A315">
        <v>314</v>
      </c>
      <c r="B315" s="2" t="s">
        <v>404</v>
      </c>
      <c r="C315" s="2" t="s">
        <v>84</v>
      </c>
      <c r="D315" s="2" t="s">
        <v>49</v>
      </c>
      <c r="E315">
        <v>27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14</v>
      </c>
      <c r="S315">
        <v>133</v>
      </c>
      <c r="T315">
        <v>9.5</v>
      </c>
      <c r="U315">
        <v>2</v>
      </c>
      <c r="V315">
        <v>1</v>
      </c>
      <c r="W315">
        <v>0</v>
      </c>
      <c r="X315">
        <v>2</v>
      </c>
      <c r="Y315">
        <v>0</v>
      </c>
      <c r="Z315">
        <v>0</v>
      </c>
      <c r="AA315">
        <v>25</v>
      </c>
      <c r="AB315">
        <v>39.299999999999997</v>
      </c>
      <c r="AC315">
        <v>42.3</v>
      </c>
      <c r="AD315">
        <v>32.299999999999997</v>
      </c>
      <c r="AF315">
        <v>127</v>
      </c>
      <c r="AH315" t="s">
        <v>35</v>
      </c>
    </row>
    <row r="316" spans="1:34" x14ac:dyDescent="0.3">
      <c r="A316">
        <v>315</v>
      </c>
      <c r="B316" s="2" t="s">
        <v>315</v>
      </c>
      <c r="C316" s="2" t="s">
        <v>48</v>
      </c>
      <c r="D316" s="2" t="s">
        <v>52</v>
      </c>
      <c r="E316">
        <v>28</v>
      </c>
      <c r="F316">
        <v>16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24</v>
      </c>
      <c r="R316">
        <v>16</v>
      </c>
      <c r="S316">
        <v>185</v>
      </c>
      <c r="T316">
        <v>11.56</v>
      </c>
      <c r="U316">
        <v>1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25</v>
      </c>
      <c r="AB316">
        <v>40.5</v>
      </c>
      <c r="AC316">
        <v>43.5</v>
      </c>
      <c r="AD316">
        <v>32.5</v>
      </c>
      <c r="AF316">
        <v>54</v>
      </c>
      <c r="AH316" t="s">
        <v>35</v>
      </c>
    </row>
    <row r="317" spans="1:34" x14ac:dyDescent="0.3">
      <c r="A317">
        <v>316</v>
      </c>
      <c r="B317" s="2" t="s">
        <v>311</v>
      </c>
      <c r="C317" s="2" t="s">
        <v>74</v>
      </c>
      <c r="D317" s="2" t="s">
        <v>49</v>
      </c>
      <c r="E317">
        <v>26</v>
      </c>
      <c r="F317">
        <v>6</v>
      </c>
      <c r="G317">
        <v>2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11</v>
      </c>
      <c r="S317">
        <v>190</v>
      </c>
      <c r="T317">
        <v>17.27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25</v>
      </c>
      <c r="AB317">
        <v>36</v>
      </c>
      <c r="AC317">
        <v>39</v>
      </c>
      <c r="AD317">
        <v>30.5</v>
      </c>
      <c r="AF317">
        <v>128</v>
      </c>
      <c r="AH317" t="s">
        <v>35</v>
      </c>
    </row>
    <row r="318" spans="1:34" x14ac:dyDescent="0.3">
      <c r="A318">
        <v>317</v>
      </c>
      <c r="B318" s="2" t="s">
        <v>474</v>
      </c>
      <c r="C318" s="2" t="s">
        <v>70</v>
      </c>
      <c r="D318" s="2" t="s">
        <v>52</v>
      </c>
      <c r="E318">
        <v>31</v>
      </c>
      <c r="F318">
        <v>16</v>
      </c>
      <c r="G318">
        <v>4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10</v>
      </c>
      <c r="S318">
        <v>73</v>
      </c>
      <c r="T318">
        <v>7.3</v>
      </c>
      <c r="U318">
        <v>3</v>
      </c>
      <c r="V318">
        <v>0</v>
      </c>
      <c r="W318">
        <v>0</v>
      </c>
      <c r="X318">
        <v>3</v>
      </c>
      <c r="Y318">
        <v>0</v>
      </c>
      <c r="Z318">
        <v>0</v>
      </c>
      <c r="AA318">
        <v>25</v>
      </c>
      <c r="AB318">
        <v>35.299999999999997</v>
      </c>
      <c r="AC318">
        <v>35.299999999999997</v>
      </c>
      <c r="AD318">
        <v>30.3</v>
      </c>
      <c r="AF318">
        <v>52</v>
      </c>
      <c r="AH318" t="s">
        <v>35</v>
      </c>
    </row>
    <row r="319" spans="1:34" x14ac:dyDescent="0.3">
      <c r="A319">
        <v>318</v>
      </c>
      <c r="B319" s="2" t="s">
        <v>665</v>
      </c>
      <c r="C319" s="2" t="s">
        <v>44</v>
      </c>
      <c r="D319" s="2" t="s">
        <v>34</v>
      </c>
      <c r="E319">
        <v>26</v>
      </c>
      <c r="F319">
        <v>16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44</v>
      </c>
      <c r="N319">
        <v>127</v>
      </c>
      <c r="O319">
        <v>2.89</v>
      </c>
      <c r="P319">
        <v>1</v>
      </c>
      <c r="Q319">
        <v>12</v>
      </c>
      <c r="R319">
        <v>9</v>
      </c>
      <c r="S319">
        <v>60</v>
      </c>
      <c r="T319">
        <v>6.67</v>
      </c>
      <c r="U319">
        <v>0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25</v>
      </c>
      <c r="AB319">
        <v>33.700000000000003</v>
      </c>
      <c r="AC319">
        <v>36.700000000000003</v>
      </c>
      <c r="AD319">
        <v>29.2</v>
      </c>
      <c r="AF319">
        <v>88</v>
      </c>
      <c r="AH319" t="s">
        <v>35</v>
      </c>
    </row>
    <row r="320" spans="1:34" x14ac:dyDescent="0.3">
      <c r="A320">
        <v>319</v>
      </c>
      <c r="B320" s="2" t="s">
        <v>530</v>
      </c>
      <c r="C320" s="2" t="s">
        <v>78</v>
      </c>
      <c r="D320" s="2" t="s">
        <v>49</v>
      </c>
      <c r="E320">
        <v>24</v>
      </c>
      <c r="F320">
        <v>14</v>
      </c>
      <c r="G320">
        <v>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28</v>
      </c>
      <c r="R320">
        <v>13</v>
      </c>
      <c r="S320">
        <v>160</v>
      </c>
      <c r="T320">
        <v>12.31</v>
      </c>
      <c r="U320">
        <v>1</v>
      </c>
      <c r="V320">
        <v>0</v>
      </c>
      <c r="W320">
        <v>0</v>
      </c>
      <c r="X320">
        <v>1</v>
      </c>
      <c r="Y320">
        <v>1</v>
      </c>
      <c r="Z320">
        <v>0</v>
      </c>
      <c r="AA320">
        <v>24</v>
      </c>
      <c r="AB320">
        <v>37</v>
      </c>
      <c r="AC320">
        <v>40</v>
      </c>
      <c r="AD320">
        <v>30.5</v>
      </c>
      <c r="AF320">
        <v>130</v>
      </c>
      <c r="AH320" t="s">
        <v>35</v>
      </c>
    </row>
    <row r="321" spans="1:34" x14ac:dyDescent="0.3">
      <c r="A321">
        <v>320</v>
      </c>
      <c r="B321" s="2" t="s">
        <v>251</v>
      </c>
      <c r="C321" s="2" t="s">
        <v>78</v>
      </c>
      <c r="D321" s="2" t="s">
        <v>52</v>
      </c>
      <c r="E321">
        <v>28</v>
      </c>
      <c r="F321">
        <v>4</v>
      </c>
      <c r="G321">
        <v>2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19</v>
      </c>
      <c r="R321">
        <v>15</v>
      </c>
      <c r="S321">
        <v>179</v>
      </c>
      <c r="T321">
        <v>11.93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24</v>
      </c>
      <c r="AB321">
        <v>38.9</v>
      </c>
      <c r="AC321">
        <v>41.9</v>
      </c>
      <c r="AD321">
        <v>31.4</v>
      </c>
      <c r="AF321">
        <v>55</v>
      </c>
      <c r="AH321" t="s">
        <v>35</v>
      </c>
    </row>
    <row r="322" spans="1:34" x14ac:dyDescent="0.3">
      <c r="A322">
        <v>321</v>
      </c>
      <c r="B322" s="2" t="s">
        <v>676</v>
      </c>
      <c r="C322" s="2" t="s">
        <v>116</v>
      </c>
      <c r="D322" s="2" t="s">
        <v>49</v>
      </c>
      <c r="E322">
        <v>24</v>
      </c>
      <c r="F322">
        <v>10</v>
      </c>
      <c r="G322">
        <v>7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9</v>
      </c>
      <c r="O322">
        <v>9</v>
      </c>
      <c r="P322">
        <v>0</v>
      </c>
      <c r="Q322">
        <v>46</v>
      </c>
      <c r="R322">
        <v>17</v>
      </c>
      <c r="S322">
        <v>171</v>
      </c>
      <c r="T322">
        <v>10.06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24</v>
      </c>
      <c r="AB322">
        <v>41</v>
      </c>
      <c r="AC322">
        <v>44</v>
      </c>
      <c r="AD322">
        <v>32.5</v>
      </c>
      <c r="AF322">
        <v>129</v>
      </c>
      <c r="AH322" t="s">
        <v>35</v>
      </c>
    </row>
    <row r="323" spans="1:34" x14ac:dyDescent="0.3">
      <c r="A323">
        <v>322</v>
      </c>
      <c r="B323" s="2" t="s">
        <v>273</v>
      </c>
      <c r="C323" s="2" t="s">
        <v>67</v>
      </c>
      <c r="D323" s="2" t="s">
        <v>52</v>
      </c>
      <c r="E323">
        <v>26</v>
      </c>
      <c r="F323">
        <v>16</v>
      </c>
      <c r="G323">
        <v>6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25</v>
      </c>
      <c r="R323">
        <v>17</v>
      </c>
      <c r="S323">
        <v>225</v>
      </c>
      <c r="T323">
        <v>13.24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23</v>
      </c>
      <c r="AB323">
        <v>39.5</v>
      </c>
      <c r="AC323">
        <v>42.5</v>
      </c>
      <c r="AD323">
        <v>31</v>
      </c>
      <c r="AF323">
        <v>57</v>
      </c>
      <c r="AH323" t="s">
        <v>35</v>
      </c>
    </row>
    <row r="324" spans="1:34" x14ac:dyDescent="0.3">
      <c r="A324">
        <v>323</v>
      </c>
      <c r="B324" s="2" t="s">
        <v>405</v>
      </c>
      <c r="C324" s="2" t="s">
        <v>65</v>
      </c>
      <c r="D324" s="2" t="s">
        <v>49</v>
      </c>
      <c r="E324">
        <v>23</v>
      </c>
      <c r="F324">
        <v>13</v>
      </c>
      <c r="G324">
        <v>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14</v>
      </c>
      <c r="R324">
        <v>9</v>
      </c>
      <c r="S324">
        <v>130</v>
      </c>
      <c r="T324">
        <v>14.44</v>
      </c>
      <c r="U324">
        <v>1</v>
      </c>
      <c r="V324">
        <v>2</v>
      </c>
      <c r="W324">
        <v>1</v>
      </c>
      <c r="X324">
        <v>2</v>
      </c>
      <c r="Y324">
        <v>0</v>
      </c>
      <c r="Z324">
        <v>0</v>
      </c>
      <c r="AA324">
        <v>23</v>
      </c>
      <c r="AB324">
        <v>32</v>
      </c>
      <c r="AC324">
        <v>36</v>
      </c>
      <c r="AD324">
        <v>27.5</v>
      </c>
      <c r="AF324">
        <v>131</v>
      </c>
      <c r="AH324" t="s">
        <v>35</v>
      </c>
    </row>
    <row r="325" spans="1:34" x14ac:dyDescent="0.3">
      <c r="A325">
        <v>324</v>
      </c>
      <c r="B325" s="2" t="s">
        <v>512</v>
      </c>
      <c r="C325" s="2" t="s">
        <v>42</v>
      </c>
      <c r="D325" s="2" t="s">
        <v>52</v>
      </c>
      <c r="E325">
        <v>30</v>
      </c>
      <c r="F325">
        <v>16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25</v>
      </c>
      <c r="R325">
        <v>19</v>
      </c>
      <c r="S325">
        <v>170</v>
      </c>
      <c r="T325">
        <v>8.9499999999999993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23</v>
      </c>
      <c r="AB325">
        <v>42</v>
      </c>
      <c r="AC325">
        <v>45</v>
      </c>
      <c r="AD325">
        <v>32.5</v>
      </c>
      <c r="AF325">
        <v>56</v>
      </c>
      <c r="AH325" t="s">
        <v>35</v>
      </c>
    </row>
    <row r="326" spans="1:34" x14ac:dyDescent="0.3">
      <c r="A326">
        <v>325</v>
      </c>
      <c r="B326" s="2" t="s">
        <v>571</v>
      </c>
      <c r="C326" s="2" t="s">
        <v>48</v>
      </c>
      <c r="D326" s="2" t="s">
        <v>49</v>
      </c>
      <c r="E326">
        <v>25</v>
      </c>
      <c r="F326">
        <v>14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</v>
      </c>
      <c r="R326">
        <v>9</v>
      </c>
      <c r="S326">
        <v>97</v>
      </c>
      <c r="T326">
        <v>10.78</v>
      </c>
      <c r="U326">
        <v>2</v>
      </c>
      <c r="V326">
        <v>0</v>
      </c>
      <c r="W326">
        <v>0</v>
      </c>
      <c r="X326">
        <v>2</v>
      </c>
      <c r="Y326">
        <v>0</v>
      </c>
      <c r="Z326">
        <v>0</v>
      </c>
      <c r="AA326">
        <v>22</v>
      </c>
      <c r="AB326">
        <v>30.7</v>
      </c>
      <c r="AC326">
        <v>30.7</v>
      </c>
      <c r="AD326">
        <v>26.2</v>
      </c>
      <c r="AF326">
        <v>132</v>
      </c>
      <c r="AH326" t="s">
        <v>35</v>
      </c>
    </row>
    <row r="327" spans="1:34" x14ac:dyDescent="0.3">
      <c r="A327">
        <v>326</v>
      </c>
      <c r="B327" s="2" t="s">
        <v>296</v>
      </c>
      <c r="C327" s="2" t="s">
        <v>37</v>
      </c>
      <c r="D327" s="2" t="s">
        <v>52</v>
      </c>
      <c r="E327">
        <v>25</v>
      </c>
      <c r="F327">
        <v>12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23</v>
      </c>
      <c r="R327">
        <v>13</v>
      </c>
      <c r="S327">
        <v>163</v>
      </c>
      <c r="T327">
        <v>12.54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22</v>
      </c>
      <c r="AB327">
        <v>35.299999999999997</v>
      </c>
      <c r="AC327">
        <v>38.299999999999997</v>
      </c>
      <c r="AD327">
        <v>28.8</v>
      </c>
      <c r="AF327">
        <v>58</v>
      </c>
      <c r="AH327" t="s">
        <v>35</v>
      </c>
    </row>
    <row r="328" spans="1:34" x14ac:dyDescent="0.3">
      <c r="A328">
        <v>327</v>
      </c>
      <c r="B328" s="2" t="s">
        <v>372</v>
      </c>
      <c r="C328" s="2" t="s">
        <v>48</v>
      </c>
      <c r="D328" s="2" t="s">
        <v>49</v>
      </c>
      <c r="E328">
        <v>23</v>
      </c>
      <c r="F328">
        <v>10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19</v>
      </c>
      <c r="R328">
        <v>12</v>
      </c>
      <c r="S328">
        <v>150</v>
      </c>
      <c r="T328">
        <v>12.5</v>
      </c>
      <c r="U328">
        <v>1</v>
      </c>
      <c r="V328">
        <v>1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33</v>
      </c>
      <c r="AC328">
        <v>36</v>
      </c>
      <c r="AD328">
        <v>27</v>
      </c>
      <c r="AF328">
        <v>134</v>
      </c>
      <c r="AH328" t="s">
        <v>35</v>
      </c>
    </row>
    <row r="329" spans="1:34" x14ac:dyDescent="0.3">
      <c r="A329">
        <v>328</v>
      </c>
      <c r="B329" s="2" t="s">
        <v>455</v>
      </c>
      <c r="C329" s="2" t="s">
        <v>70</v>
      </c>
      <c r="D329" s="2" t="s">
        <v>49</v>
      </c>
      <c r="E329">
        <v>24</v>
      </c>
      <c r="F329">
        <v>7</v>
      </c>
      <c r="G329">
        <v>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31</v>
      </c>
      <c r="R329">
        <v>15</v>
      </c>
      <c r="S329">
        <v>154</v>
      </c>
      <c r="T329">
        <v>10.27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21</v>
      </c>
      <c r="AB329">
        <v>36.4</v>
      </c>
      <c r="AC329">
        <v>39.4</v>
      </c>
      <c r="AD329">
        <v>28.9</v>
      </c>
      <c r="AF329">
        <v>133</v>
      </c>
      <c r="AH329" t="s">
        <v>35</v>
      </c>
    </row>
    <row r="330" spans="1:34" x14ac:dyDescent="0.3">
      <c r="A330">
        <v>329</v>
      </c>
      <c r="B330" s="2" t="s">
        <v>305</v>
      </c>
      <c r="C330" s="2" t="s">
        <v>37</v>
      </c>
      <c r="D330" s="2" t="s">
        <v>52</v>
      </c>
      <c r="E330">
        <v>25</v>
      </c>
      <c r="F330">
        <v>16</v>
      </c>
      <c r="G330">
        <v>13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37</v>
      </c>
      <c r="R330">
        <v>23</v>
      </c>
      <c r="S330">
        <v>213</v>
      </c>
      <c r="T330">
        <v>9.26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21</v>
      </c>
      <c r="AB330">
        <v>44.3</v>
      </c>
      <c r="AC330">
        <v>47.3</v>
      </c>
      <c r="AD330">
        <v>32.799999999999997</v>
      </c>
      <c r="AF330">
        <v>60</v>
      </c>
      <c r="AH330" t="s">
        <v>35</v>
      </c>
    </row>
    <row r="331" spans="1:34" x14ac:dyDescent="0.3">
      <c r="A331">
        <v>330</v>
      </c>
      <c r="B331" s="2" t="s">
        <v>612</v>
      </c>
      <c r="C331" s="2" t="s">
        <v>65</v>
      </c>
      <c r="D331" s="2" t="s">
        <v>52</v>
      </c>
      <c r="E331">
        <v>30</v>
      </c>
      <c r="F331">
        <v>15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8</v>
      </c>
      <c r="R331">
        <v>5</v>
      </c>
      <c r="S331">
        <v>90</v>
      </c>
      <c r="T331">
        <v>18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21</v>
      </c>
      <c r="AB331">
        <v>26</v>
      </c>
      <c r="AC331">
        <v>26</v>
      </c>
      <c r="AD331">
        <v>23.5</v>
      </c>
      <c r="AF331">
        <v>62</v>
      </c>
      <c r="AH331" t="s">
        <v>35</v>
      </c>
    </row>
    <row r="332" spans="1:34" x14ac:dyDescent="0.3">
      <c r="A332">
        <v>331</v>
      </c>
      <c r="B332" s="2" t="s">
        <v>340</v>
      </c>
      <c r="C332" s="2" t="s">
        <v>84</v>
      </c>
      <c r="D332" s="2" t="s">
        <v>49</v>
      </c>
      <c r="E332">
        <v>25</v>
      </c>
      <c r="F332">
        <v>16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2</v>
      </c>
      <c r="N332">
        <v>0</v>
      </c>
      <c r="O332">
        <v>0</v>
      </c>
      <c r="P332">
        <v>0</v>
      </c>
      <c r="Q332">
        <v>19</v>
      </c>
      <c r="R332">
        <v>10</v>
      </c>
      <c r="S332">
        <v>149</v>
      </c>
      <c r="T332">
        <v>14.9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21</v>
      </c>
      <c r="AB332">
        <v>30.9</v>
      </c>
      <c r="AC332">
        <v>33.9</v>
      </c>
      <c r="AD332">
        <v>25.9</v>
      </c>
      <c r="AF332">
        <v>135</v>
      </c>
      <c r="AH332" t="s">
        <v>35</v>
      </c>
    </row>
    <row r="333" spans="1:34" x14ac:dyDescent="0.3">
      <c r="A333">
        <v>332</v>
      </c>
      <c r="B333" s="2" t="s">
        <v>587</v>
      </c>
      <c r="C333" s="2" t="s">
        <v>130</v>
      </c>
      <c r="D333" s="2" t="s">
        <v>38</v>
      </c>
      <c r="E333">
        <v>39</v>
      </c>
      <c r="F333">
        <v>4</v>
      </c>
      <c r="G333">
        <v>3</v>
      </c>
      <c r="H333">
        <v>60</v>
      </c>
      <c r="I333">
        <v>110</v>
      </c>
      <c r="J333">
        <v>539</v>
      </c>
      <c r="K333">
        <v>1</v>
      </c>
      <c r="L333">
        <v>4</v>
      </c>
      <c r="M333">
        <v>5</v>
      </c>
      <c r="N333">
        <v>32</v>
      </c>
      <c r="O333">
        <v>6.4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21</v>
      </c>
      <c r="AB333">
        <v>20.8</v>
      </c>
      <c r="AC333">
        <v>27.8</v>
      </c>
      <c r="AD333">
        <v>24.8</v>
      </c>
      <c r="AF333">
        <v>49</v>
      </c>
      <c r="AH333" t="s">
        <v>35</v>
      </c>
    </row>
    <row r="334" spans="1:34" x14ac:dyDescent="0.3">
      <c r="A334">
        <v>333</v>
      </c>
      <c r="B334" s="2" t="s">
        <v>360</v>
      </c>
      <c r="C334" s="2" t="s">
        <v>88</v>
      </c>
      <c r="D334" s="2" t="s">
        <v>52</v>
      </c>
      <c r="E334">
        <v>26</v>
      </c>
      <c r="F334">
        <v>14</v>
      </c>
      <c r="G334">
        <v>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38</v>
      </c>
      <c r="R334">
        <v>24</v>
      </c>
      <c r="S334">
        <v>214</v>
      </c>
      <c r="T334">
        <v>8.92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21</v>
      </c>
      <c r="AB334">
        <v>45.4</v>
      </c>
      <c r="AC334">
        <v>48.4</v>
      </c>
      <c r="AD334">
        <v>33.4</v>
      </c>
      <c r="AF334">
        <v>59</v>
      </c>
      <c r="AH334" t="s">
        <v>35</v>
      </c>
    </row>
    <row r="335" spans="1:34" x14ac:dyDescent="0.3">
      <c r="A335">
        <v>334</v>
      </c>
      <c r="B335" s="2" t="s">
        <v>371</v>
      </c>
      <c r="C335" s="2" t="s">
        <v>37</v>
      </c>
      <c r="D335" s="2" t="s">
        <v>52</v>
      </c>
      <c r="E335">
        <v>24</v>
      </c>
      <c r="F335">
        <v>13</v>
      </c>
      <c r="G335">
        <v>6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3</v>
      </c>
      <c r="N335">
        <v>8</v>
      </c>
      <c r="O335">
        <v>2.67</v>
      </c>
      <c r="P335">
        <v>0</v>
      </c>
      <c r="Q335">
        <v>17</v>
      </c>
      <c r="R335">
        <v>16</v>
      </c>
      <c r="S335">
        <v>143</v>
      </c>
      <c r="T335">
        <v>8.94</v>
      </c>
      <c r="U335">
        <v>1</v>
      </c>
      <c r="V335">
        <v>0</v>
      </c>
      <c r="W335">
        <v>0</v>
      </c>
      <c r="X335">
        <v>1</v>
      </c>
      <c r="Y335">
        <v>0</v>
      </c>
      <c r="Z335">
        <v>0</v>
      </c>
      <c r="AA335">
        <v>21</v>
      </c>
      <c r="AB335">
        <v>37.1</v>
      </c>
      <c r="AC335">
        <v>40.1</v>
      </c>
      <c r="AD335">
        <v>29.1</v>
      </c>
      <c r="AF335">
        <v>61</v>
      </c>
      <c r="AH335" t="s">
        <v>35</v>
      </c>
    </row>
    <row r="336" spans="1:34" x14ac:dyDescent="0.3">
      <c r="A336">
        <v>335</v>
      </c>
      <c r="B336" s="2" t="s">
        <v>548</v>
      </c>
      <c r="C336" s="2" t="s">
        <v>99</v>
      </c>
      <c r="D336" s="2" t="s">
        <v>49</v>
      </c>
      <c r="E336">
        <v>29</v>
      </c>
      <c r="F336">
        <v>16</v>
      </c>
      <c r="G336">
        <v>2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25</v>
      </c>
      <c r="R336">
        <v>14</v>
      </c>
      <c r="S336">
        <v>117</v>
      </c>
      <c r="T336">
        <v>8.36</v>
      </c>
      <c r="U336">
        <v>1</v>
      </c>
      <c r="V336">
        <v>0</v>
      </c>
      <c r="W336">
        <v>0</v>
      </c>
      <c r="X336">
        <v>1</v>
      </c>
      <c r="Y336">
        <v>1</v>
      </c>
      <c r="Z336">
        <v>0</v>
      </c>
      <c r="AA336">
        <v>20</v>
      </c>
      <c r="AB336">
        <v>33.700000000000003</v>
      </c>
      <c r="AC336">
        <v>36.700000000000003</v>
      </c>
      <c r="AD336">
        <v>26.7</v>
      </c>
      <c r="AF336">
        <v>137</v>
      </c>
      <c r="AH336" t="s">
        <v>35</v>
      </c>
    </row>
    <row r="337" spans="1:34" x14ac:dyDescent="0.3">
      <c r="A337">
        <v>336</v>
      </c>
      <c r="B337" s="2" t="s">
        <v>431</v>
      </c>
      <c r="C337" s="2" t="s">
        <v>111</v>
      </c>
      <c r="D337" s="2" t="s">
        <v>49</v>
      </c>
      <c r="E337">
        <v>25</v>
      </c>
      <c r="F337">
        <v>14</v>
      </c>
      <c r="G337">
        <v>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7</v>
      </c>
      <c r="O337">
        <v>7</v>
      </c>
      <c r="P337">
        <v>0</v>
      </c>
      <c r="Q337">
        <v>25</v>
      </c>
      <c r="R337">
        <v>22</v>
      </c>
      <c r="S337">
        <v>216</v>
      </c>
      <c r="T337">
        <v>9.82</v>
      </c>
      <c r="U337">
        <v>0</v>
      </c>
      <c r="V337">
        <v>5</v>
      </c>
      <c r="W337">
        <v>1</v>
      </c>
      <c r="X337">
        <v>0</v>
      </c>
      <c r="Y337">
        <v>0</v>
      </c>
      <c r="Z337">
        <v>0</v>
      </c>
      <c r="AA337">
        <v>20</v>
      </c>
      <c r="AB337">
        <v>42.3</v>
      </c>
      <c r="AC337">
        <v>46.3</v>
      </c>
      <c r="AD337">
        <v>31.3</v>
      </c>
      <c r="AF337">
        <v>136</v>
      </c>
      <c r="AH337" t="s">
        <v>35</v>
      </c>
    </row>
    <row r="338" spans="1:34" x14ac:dyDescent="0.3">
      <c r="A338">
        <v>337</v>
      </c>
      <c r="B338" s="2" t="s">
        <v>730</v>
      </c>
      <c r="C338" s="2" t="s">
        <v>61</v>
      </c>
      <c r="D338" s="2" t="s">
        <v>49</v>
      </c>
      <c r="E338">
        <v>34</v>
      </c>
      <c r="F338">
        <v>7</v>
      </c>
      <c r="G338">
        <v>2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23</v>
      </c>
      <c r="R338">
        <v>11</v>
      </c>
      <c r="S338">
        <v>136</v>
      </c>
      <c r="T338">
        <v>12.36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20</v>
      </c>
      <c r="AB338">
        <v>30.6</v>
      </c>
      <c r="AC338">
        <v>33.6</v>
      </c>
      <c r="AD338">
        <v>25.1</v>
      </c>
      <c r="AF338">
        <v>138</v>
      </c>
      <c r="AH338" t="s">
        <v>35</v>
      </c>
    </row>
    <row r="339" spans="1:34" x14ac:dyDescent="0.3">
      <c r="A339">
        <v>338</v>
      </c>
      <c r="B339" s="2" t="s">
        <v>731</v>
      </c>
      <c r="C339" s="2" t="s">
        <v>135</v>
      </c>
      <c r="D339" s="2" t="s">
        <v>49</v>
      </c>
      <c r="E339">
        <v>29</v>
      </c>
      <c r="F339">
        <v>13</v>
      </c>
      <c r="G339">
        <v>3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24</v>
      </c>
      <c r="R339">
        <v>10</v>
      </c>
      <c r="S339">
        <v>100</v>
      </c>
      <c r="T339">
        <v>10</v>
      </c>
      <c r="U339">
        <v>1</v>
      </c>
      <c r="V339">
        <v>0</v>
      </c>
      <c r="W339">
        <v>0</v>
      </c>
      <c r="X339">
        <v>1</v>
      </c>
      <c r="Y339">
        <v>1</v>
      </c>
      <c r="Z339">
        <v>0</v>
      </c>
      <c r="AA339">
        <v>18</v>
      </c>
      <c r="AB339">
        <v>28</v>
      </c>
      <c r="AC339">
        <v>31</v>
      </c>
      <c r="AD339">
        <v>23</v>
      </c>
      <c r="AF339">
        <v>139</v>
      </c>
      <c r="AH339" t="s">
        <v>35</v>
      </c>
    </row>
    <row r="340" spans="1:34" x14ac:dyDescent="0.3">
      <c r="A340">
        <v>339</v>
      </c>
      <c r="B340" s="2" t="s">
        <v>131</v>
      </c>
      <c r="C340" s="2" t="s">
        <v>86</v>
      </c>
      <c r="D340" s="2" t="s">
        <v>52</v>
      </c>
      <c r="E340">
        <v>23</v>
      </c>
      <c r="F340">
        <v>16</v>
      </c>
      <c r="G340">
        <v>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32</v>
      </c>
      <c r="R340">
        <v>22</v>
      </c>
      <c r="S340">
        <v>202</v>
      </c>
      <c r="T340">
        <v>9.18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18</v>
      </c>
      <c r="AB340">
        <v>40.200000000000003</v>
      </c>
      <c r="AC340">
        <v>44.2</v>
      </c>
      <c r="AD340">
        <v>29.2</v>
      </c>
      <c r="AF340">
        <v>63</v>
      </c>
      <c r="AH340" t="s">
        <v>35</v>
      </c>
    </row>
    <row r="341" spans="1:34" x14ac:dyDescent="0.3">
      <c r="A341">
        <v>340</v>
      </c>
      <c r="B341" s="2" t="s">
        <v>459</v>
      </c>
      <c r="C341" s="2" t="s">
        <v>114</v>
      </c>
      <c r="D341" s="2" t="s">
        <v>34</v>
      </c>
      <c r="E341">
        <v>25</v>
      </c>
      <c r="F341">
        <v>16</v>
      </c>
      <c r="G341">
        <v>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2</v>
      </c>
      <c r="N341">
        <v>5</v>
      </c>
      <c r="O341">
        <v>2.5</v>
      </c>
      <c r="P341">
        <v>0</v>
      </c>
      <c r="Q341">
        <v>10</v>
      </c>
      <c r="R341">
        <v>8</v>
      </c>
      <c r="S341">
        <v>112</v>
      </c>
      <c r="T341">
        <v>14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25.7</v>
      </c>
      <c r="AC341">
        <v>28.7</v>
      </c>
      <c r="AD341">
        <v>21.7</v>
      </c>
      <c r="AF341">
        <v>89</v>
      </c>
      <c r="AH341" t="s">
        <v>35</v>
      </c>
    </row>
    <row r="342" spans="1:34" x14ac:dyDescent="0.3">
      <c r="A342">
        <v>341</v>
      </c>
      <c r="B342" s="2" t="s">
        <v>501</v>
      </c>
      <c r="C342" s="2" t="s">
        <v>48</v>
      </c>
      <c r="D342" s="2" t="s">
        <v>34</v>
      </c>
      <c r="E342">
        <v>28</v>
      </c>
      <c r="F342">
        <v>16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9</v>
      </c>
      <c r="N342">
        <v>41</v>
      </c>
      <c r="O342">
        <v>4.5599999999999996</v>
      </c>
      <c r="P342">
        <v>0</v>
      </c>
      <c r="Q342">
        <v>10</v>
      </c>
      <c r="R342">
        <v>5</v>
      </c>
      <c r="S342">
        <v>14</v>
      </c>
      <c r="T342">
        <v>2.8</v>
      </c>
      <c r="U342">
        <v>2</v>
      </c>
      <c r="V342">
        <v>0</v>
      </c>
      <c r="W342">
        <v>0</v>
      </c>
      <c r="X342">
        <v>2</v>
      </c>
      <c r="Y342">
        <v>0</v>
      </c>
      <c r="Z342">
        <v>0</v>
      </c>
      <c r="AA342">
        <v>18</v>
      </c>
      <c r="AB342">
        <v>22.5</v>
      </c>
      <c r="AC342">
        <v>22.5</v>
      </c>
      <c r="AD342">
        <v>20</v>
      </c>
      <c r="AF342">
        <v>90</v>
      </c>
      <c r="AH342" t="s">
        <v>35</v>
      </c>
    </row>
    <row r="343" spans="1:34" x14ac:dyDescent="0.3">
      <c r="A343">
        <v>342</v>
      </c>
      <c r="B343" s="2" t="s">
        <v>496</v>
      </c>
      <c r="C343" s="2" t="s">
        <v>107</v>
      </c>
      <c r="D343" s="2" t="s">
        <v>38</v>
      </c>
      <c r="E343">
        <v>28</v>
      </c>
      <c r="F343">
        <v>1</v>
      </c>
      <c r="G343">
        <v>1</v>
      </c>
      <c r="H343">
        <v>15</v>
      </c>
      <c r="I343">
        <v>25</v>
      </c>
      <c r="J343">
        <v>232</v>
      </c>
      <c r="K343">
        <v>2</v>
      </c>
      <c r="L343">
        <v>0</v>
      </c>
      <c r="M343">
        <v>3</v>
      </c>
      <c r="N343">
        <v>-2</v>
      </c>
      <c r="O343">
        <v>-0.67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17</v>
      </c>
      <c r="AB343">
        <v>17.100000000000001</v>
      </c>
      <c r="AC343">
        <v>17.100000000000001</v>
      </c>
      <c r="AD343">
        <v>17.100000000000001</v>
      </c>
      <c r="AF343">
        <v>50</v>
      </c>
      <c r="AH343" t="s">
        <v>35</v>
      </c>
    </row>
    <row r="344" spans="1:34" x14ac:dyDescent="0.3">
      <c r="A344">
        <v>343</v>
      </c>
      <c r="B344" s="2" t="s">
        <v>732</v>
      </c>
      <c r="C344" s="2" t="s">
        <v>86</v>
      </c>
      <c r="D344" s="2" t="s">
        <v>49</v>
      </c>
      <c r="E344">
        <v>24</v>
      </c>
      <c r="F344">
        <v>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14</v>
      </c>
      <c r="O344">
        <v>14</v>
      </c>
      <c r="P344">
        <v>0</v>
      </c>
      <c r="Q344">
        <v>4</v>
      </c>
      <c r="R344">
        <v>2</v>
      </c>
      <c r="S344">
        <v>94</v>
      </c>
      <c r="T344">
        <v>47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17</v>
      </c>
      <c r="AB344">
        <v>18.8</v>
      </c>
      <c r="AC344">
        <v>18.8</v>
      </c>
      <c r="AD344">
        <v>17.8</v>
      </c>
      <c r="AF344">
        <v>142</v>
      </c>
      <c r="AH344" t="s">
        <v>35</v>
      </c>
    </row>
    <row r="345" spans="1:34" x14ac:dyDescent="0.3">
      <c r="A345">
        <v>344</v>
      </c>
      <c r="B345" s="2" t="s">
        <v>276</v>
      </c>
      <c r="C345" s="2" t="s">
        <v>78</v>
      </c>
      <c r="D345" s="2" t="s">
        <v>49</v>
      </c>
      <c r="E345">
        <v>26</v>
      </c>
      <c r="F345">
        <v>16</v>
      </c>
      <c r="G345">
        <v>6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22</v>
      </c>
      <c r="O345">
        <v>7.33</v>
      </c>
      <c r="P345">
        <v>0</v>
      </c>
      <c r="Q345">
        <v>29</v>
      </c>
      <c r="R345">
        <v>20</v>
      </c>
      <c r="S345">
        <v>167</v>
      </c>
      <c r="T345">
        <v>8.35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17</v>
      </c>
      <c r="AB345">
        <v>36.9</v>
      </c>
      <c r="AC345">
        <v>40.9</v>
      </c>
      <c r="AD345">
        <v>26.9</v>
      </c>
      <c r="AF345">
        <v>141</v>
      </c>
      <c r="AH345" t="s">
        <v>35</v>
      </c>
    </row>
    <row r="346" spans="1:34" x14ac:dyDescent="0.3">
      <c r="A346">
        <v>345</v>
      </c>
      <c r="B346" s="2" t="s">
        <v>555</v>
      </c>
      <c r="C346" s="2" t="s">
        <v>40</v>
      </c>
      <c r="D346" s="2" t="s">
        <v>49</v>
      </c>
      <c r="E346">
        <v>26</v>
      </c>
      <c r="F346">
        <v>16</v>
      </c>
      <c r="G346">
        <v>0</v>
      </c>
      <c r="H346">
        <v>1</v>
      </c>
      <c r="I346">
        <v>1</v>
      </c>
      <c r="J346">
        <v>21</v>
      </c>
      <c r="K346">
        <v>0</v>
      </c>
      <c r="L346">
        <v>0</v>
      </c>
      <c r="M346">
        <v>1</v>
      </c>
      <c r="N346">
        <v>2</v>
      </c>
      <c r="O346">
        <v>2</v>
      </c>
      <c r="P346">
        <v>0</v>
      </c>
      <c r="Q346">
        <v>15</v>
      </c>
      <c r="R346">
        <v>11</v>
      </c>
      <c r="S346">
        <v>101</v>
      </c>
      <c r="T346">
        <v>9.18</v>
      </c>
      <c r="U346">
        <v>0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17</v>
      </c>
      <c r="AB346">
        <v>28.1</v>
      </c>
      <c r="AC346">
        <v>31.1</v>
      </c>
      <c r="AD346">
        <v>22.6</v>
      </c>
      <c r="AF346">
        <v>140</v>
      </c>
      <c r="AH346" t="s">
        <v>35</v>
      </c>
    </row>
    <row r="347" spans="1:34" x14ac:dyDescent="0.3">
      <c r="A347">
        <v>346</v>
      </c>
      <c r="B347" s="2" t="s">
        <v>733</v>
      </c>
      <c r="C347" s="2" t="s">
        <v>130</v>
      </c>
      <c r="D347" s="2" t="s">
        <v>52</v>
      </c>
      <c r="E347">
        <v>23</v>
      </c>
      <c r="F347">
        <v>15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24</v>
      </c>
      <c r="R347">
        <v>14</v>
      </c>
      <c r="S347">
        <v>114</v>
      </c>
      <c r="T347">
        <v>8.14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31.4</v>
      </c>
      <c r="AC347">
        <v>34.4</v>
      </c>
      <c r="AD347">
        <v>24.4</v>
      </c>
      <c r="AF347">
        <v>64</v>
      </c>
      <c r="AH347" t="s">
        <v>35</v>
      </c>
    </row>
    <row r="348" spans="1:34" x14ac:dyDescent="0.3">
      <c r="A348">
        <v>347</v>
      </c>
      <c r="B348" s="2" t="s">
        <v>349</v>
      </c>
      <c r="C348" s="2" t="s">
        <v>107</v>
      </c>
      <c r="D348" s="2" t="s">
        <v>52</v>
      </c>
      <c r="E348">
        <v>29</v>
      </c>
      <c r="F348">
        <v>13</v>
      </c>
      <c r="G348">
        <v>12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36</v>
      </c>
      <c r="R348">
        <v>21</v>
      </c>
      <c r="S348">
        <v>184</v>
      </c>
      <c r="T348">
        <v>8.76</v>
      </c>
      <c r="U348">
        <v>0</v>
      </c>
      <c r="V348">
        <v>1</v>
      </c>
      <c r="W348">
        <v>1</v>
      </c>
      <c r="X348">
        <v>0</v>
      </c>
      <c r="Y348">
        <v>0</v>
      </c>
      <c r="Z348">
        <v>0</v>
      </c>
      <c r="AA348">
        <v>16</v>
      </c>
      <c r="AB348">
        <v>37.4</v>
      </c>
      <c r="AC348">
        <v>41.4</v>
      </c>
      <c r="AD348">
        <v>26.9</v>
      </c>
      <c r="AF348">
        <v>65</v>
      </c>
      <c r="AH348" t="s">
        <v>35</v>
      </c>
    </row>
    <row r="349" spans="1:34" x14ac:dyDescent="0.3">
      <c r="A349">
        <v>348</v>
      </c>
      <c r="B349" s="2" t="s">
        <v>319</v>
      </c>
      <c r="C349" s="2" t="s">
        <v>104</v>
      </c>
      <c r="D349" s="2" t="s">
        <v>49</v>
      </c>
      <c r="E349">
        <v>24</v>
      </c>
      <c r="F349">
        <v>5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-2</v>
      </c>
      <c r="O349">
        <v>-2</v>
      </c>
      <c r="P349">
        <v>0</v>
      </c>
      <c r="Q349">
        <v>8</v>
      </c>
      <c r="R349">
        <v>6</v>
      </c>
      <c r="S349">
        <v>102</v>
      </c>
      <c r="T349">
        <v>17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16</v>
      </c>
      <c r="AB349">
        <v>22</v>
      </c>
      <c r="AC349">
        <v>25</v>
      </c>
      <c r="AD349">
        <v>19</v>
      </c>
      <c r="AF349">
        <v>145</v>
      </c>
      <c r="AH349" t="s">
        <v>35</v>
      </c>
    </row>
    <row r="350" spans="1:34" x14ac:dyDescent="0.3">
      <c r="A350">
        <v>349</v>
      </c>
      <c r="B350" s="2" t="s">
        <v>355</v>
      </c>
      <c r="C350" s="2" t="s">
        <v>42</v>
      </c>
      <c r="D350" s="2" t="s">
        <v>49</v>
      </c>
      <c r="E350">
        <v>26</v>
      </c>
      <c r="F350">
        <v>5</v>
      </c>
      <c r="G350">
        <v>2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11</v>
      </c>
      <c r="R350">
        <v>8</v>
      </c>
      <c r="S350">
        <v>103</v>
      </c>
      <c r="T350">
        <v>12.88</v>
      </c>
      <c r="U350">
        <v>1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16</v>
      </c>
      <c r="AB350">
        <v>24.3</v>
      </c>
      <c r="AC350">
        <v>27.3</v>
      </c>
      <c r="AD350">
        <v>20.3</v>
      </c>
      <c r="AF350">
        <v>143</v>
      </c>
      <c r="AH350" t="s">
        <v>35</v>
      </c>
    </row>
    <row r="351" spans="1:34" x14ac:dyDescent="0.3">
      <c r="A351">
        <v>350</v>
      </c>
      <c r="B351" s="2" t="s">
        <v>429</v>
      </c>
      <c r="C351" s="2" t="s">
        <v>40</v>
      </c>
      <c r="D351" s="2" t="s">
        <v>52</v>
      </c>
      <c r="E351">
        <v>26</v>
      </c>
      <c r="F351">
        <v>15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11</v>
      </c>
      <c r="R351">
        <v>9</v>
      </c>
      <c r="S351">
        <v>102</v>
      </c>
      <c r="T351">
        <v>11.33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16</v>
      </c>
      <c r="AB351">
        <v>25.2</v>
      </c>
      <c r="AC351">
        <v>28.2</v>
      </c>
      <c r="AD351">
        <v>20.7</v>
      </c>
      <c r="AF351">
        <v>66</v>
      </c>
      <c r="AH351" t="s">
        <v>35</v>
      </c>
    </row>
    <row r="352" spans="1:34" x14ac:dyDescent="0.3">
      <c r="A352">
        <v>351</v>
      </c>
      <c r="B352" s="2" t="s">
        <v>543</v>
      </c>
      <c r="C352" s="2" t="s">
        <v>51</v>
      </c>
      <c r="D352" s="2" t="s">
        <v>34</v>
      </c>
      <c r="E352">
        <v>30</v>
      </c>
      <c r="F352">
        <v>16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</v>
      </c>
      <c r="O352">
        <v>2</v>
      </c>
      <c r="P352">
        <v>0</v>
      </c>
      <c r="Q352">
        <v>9</v>
      </c>
      <c r="R352">
        <v>8</v>
      </c>
      <c r="S352">
        <v>96</v>
      </c>
      <c r="T352">
        <v>12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16</v>
      </c>
      <c r="AB352">
        <v>23.8</v>
      </c>
      <c r="AC352">
        <v>23.8</v>
      </c>
      <c r="AD352">
        <v>19.8</v>
      </c>
      <c r="AF352">
        <v>91</v>
      </c>
      <c r="AH352" t="s">
        <v>35</v>
      </c>
    </row>
    <row r="353" spans="1:34" x14ac:dyDescent="0.3">
      <c r="A353">
        <v>352</v>
      </c>
      <c r="B353" s="2" t="s">
        <v>734</v>
      </c>
      <c r="C353" s="2" t="s">
        <v>111</v>
      </c>
      <c r="D353" s="2" t="s">
        <v>49</v>
      </c>
      <c r="E353">
        <v>29</v>
      </c>
      <c r="F353">
        <v>13</v>
      </c>
      <c r="G353">
        <v>6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30</v>
      </c>
      <c r="R353">
        <v>17</v>
      </c>
      <c r="S353">
        <v>161</v>
      </c>
      <c r="T353">
        <v>9.4700000000000006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16</v>
      </c>
      <c r="AB353">
        <v>33.1</v>
      </c>
      <c r="AC353">
        <v>36.1</v>
      </c>
      <c r="AD353">
        <v>24.6</v>
      </c>
      <c r="AF353">
        <v>144</v>
      </c>
      <c r="AH353" t="s">
        <v>35</v>
      </c>
    </row>
    <row r="354" spans="1:34" x14ac:dyDescent="0.3">
      <c r="A354">
        <v>353</v>
      </c>
      <c r="B354" s="2" t="s">
        <v>109</v>
      </c>
      <c r="C354" s="2" t="s">
        <v>88</v>
      </c>
      <c r="D354" s="2" t="s">
        <v>49</v>
      </c>
      <c r="E354">
        <v>22</v>
      </c>
      <c r="F354">
        <v>11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32</v>
      </c>
      <c r="R354">
        <v>14</v>
      </c>
      <c r="S354">
        <v>174</v>
      </c>
      <c r="T354">
        <v>12.43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15</v>
      </c>
      <c r="AB354">
        <v>29.4</v>
      </c>
      <c r="AC354">
        <v>33.4</v>
      </c>
      <c r="AD354">
        <v>22.4</v>
      </c>
      <c r="AF354">
        <v>146</v>
      </c>
      <c r="AH354" t="s">
        <v>35</v>
      </c>
    </row>
    <row r="355" spans="1:34" x14ac:dyDescent="0.3">
      <c r="A355">
        <v>354</v>
      </c>
      <c r="B355" s="2" t="s">
        <v>263</v>
      </c>
      <c r="C355" s="2" t="s">
        <v>84</v>
      </c>
      <c r="D355" s="2" t="s">
        <v>34</v>
      </c>
      <c r="E355">
        <v>23</v>
      </c>
      <c r="F355">
        <v>10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20</v>
      </c>
      <c r="N355">
        <v>157</v>
      </c>
      <c r="O355">
        <v>7.85</v>
      </c>
      <c r="P355">
        <v>0</v>
      </c>
      <c r="Q355">
        <v>2</v>
      </c>
      <c r="R355">
        <v>1</v>
      </c>
      <c r="S355">
        <v>9</v>
      </c>
      <c r="T355">
        <v>9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15</v>
      </c>
      <c r="AB355">
        <v>15.6</v>
      </c>
      <c r="AC355">
        <v>19.600000000000001</v>
      </c>
      <c r="AD355">
        <v>15.1</v>
      </c>
      <c r="AF355">
        <v>94</v>
      </c>
      <c r="AH355" t="s">
        <v>35</v>
      </c>
    </row>
    <row r="356" spans="1:34" x14ac:dyDescent="0.3">
      <c r="A356">
        <v>355</v>
      </c>
      <c r="B356" s="2" t="s">
        <v>735</v>
      </c>
      <c r="C356" s="2" t="s">
        <v>48</v>
      </c>
      <c r="D356" s="2" t="s">
        <v>49</v>
      </c>
      <c r="E356">
        <v>26</v>
      </c>
      <c r="F356">
        <v>6</v>
      </c>
      <c r="G356">
        <v>1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10</v>
      </c>
      <c r="R356">
        <v>9</v>
      </c>
      <c r="S356">
        <v>114</v>
      </c>
      <c r="T356">
        <v>12.67</v>
      </c>
      <c r="U356">
        <v>1</v>
      </c>
      <c r="V356">
        <v>1</v>
      </c>
      <c r="W356">
        <v>1</v>
      </c>
      <c r="X356">
        <v>1</v>
      </c>
      <c r="Y356">
        <v>0</v>
      </c>
      <c r="Z356">
        <v>0</v>
      </c>
      <c r="AA356">
        <v>15</v>
      </c>
      <c r="AB356">
        <v>24.4</v>
      </c>
      <c r="AC356">
        <v>28.4</v>
      </c>
      <c r="AD356">
        <v>19.899999999999999</v>
      </c>
      <c r="AF356">
        <v>147</v>
      </c>
      <c r="AH356" t="s">
        <v>35</v>
      </c>
    </row>
    <row r="357" spans="1:34" x14ac:dyDescent="0.3">
      <c r="A357">
        <v>356</v>
      </c>
      <c r="B357" s="2" t="s">
        <v>736</v>
      </c>
      <c r="C357" s="2" t="s">
        <v>99</v>
      </c>
      <c r="D357" s="2" t="s">
        <v>34</v>
      </c>
      <c r="E357">
        <v>25</v>
      </c>
      <c r="F357">
        <v>9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9</v>
      </c>
      <c r="N357">
        <v>16</v>
      </c>
      <c r="O357">
        <v>1.78</v>
      </c>
      <c r="P357">
        <v>0</v>
      </c>
      <c r="Q357">
        <v>10</v>
      </c>
      <c r="R357">
        <v>8</v>
      </c>
      <c r="S357">
        <v>78</v>
      </c>
      <c r="T357">
        <v>9.75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15</v>
      </c>
      <c r="AB357">
        <v>23.4</v>
      </c>
      <c r="AC357">
        <v>23.4</v>
      </c>
      <c r="AD357">
        <v>19.399999999999999</v>
      </c>
      <c r="AF357">
        <v>92</v>
      </c>
      <c r="AH357" t="s">
        <v>35</v>
      </c>
    </row>
    <row r="358" spans="1:34" x14ac:dyDescent="0.3">
      <c r="A358">
        <v>357</v>
      </c>
      <c r="B358" s="2" t="s">
        <v>419</v>
      </c>
      <c r="C358" s="2" t="s">
        <v>86</v>
      </c>
      <c r="D358" s="2" t="s">
        <v>52</v>
      </c>
      <c r="E358">
        <v>26</v>
      </c>
      <c r="F358">
        <v>12</v>
      </c>
      <c r="G358">
        <v>7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10</v>
      </c>
      <c r="R358">
        <v>8</v>
      </c>
      <c r="S358">
        <v>86</v>
      </c>
      <c r="T358">
        <v>10.75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15</v>
      </c>
      <c r="AB358">
        <v>22.6</v>
      </c>
      <c r="AC358">
        <v>22.6</v>
      </c>
      <c r="AD358">
        <v>18.600000000000001</v>
      </c>
      <c r="AF358">
        <v>70</v>
      </c>
      <c r="AH358" t="s">
        <v>35</v>
      </c>
    </row>
    <row r="359" spans="1:34" x14ac:dyDescent="0.3">
      <c r="A359">
        <v>358</v>
      </c>
      <c r="B359" s="2" t="s">
        <v>737</v>
      </c>
      <c r="C359" s="2" t="s">
        <v>84</v>
      </c>
      <c r="D359" s="2" t="s">
        <v>52</v>
      </c>
      <c r="E359">
        <v>31</v>
      </c>
      <c r="F359">
        <v>15</v>
      </c>
      <c r="G359">
        <v>10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9</v>
      </c>
      <c r="R359">
        <v>9</v>
      </c>
      <c r="S359">
        <v>91</v>
      </c>
      <c r="T359">
        <v>10.11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24.1</v>
      </c>
      <c r="AC359">
        <v>24.1</v>
      </c>
      <c r="AD359">
        <v>19.600000000000001</v>
      </c>
      <c r="AF359">
        <v>67</v>
      </c>
      <c r="AH359" t="s">
        <v>35</v>
      </c>
    </row>
    <row r="360" spans="1:34" x14ac:dyDescent="0.3">
      <c r="A360">
        <v>359</v>
      </c>
      <c r="B360" s="2" t="s">
        <v>738</v>
      </c>
      <c r="C360" s="2" t="s">
        <v>88</v>
      </c>
      <c r="D360" s="2" t="s">
        <v>52</v>
      </c>
      <c r="E360">
        <v>26</v>
      </c>
      <c r="F360">
        <v>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19</v>
      </c>
      <c r="R360">
        <v>11</v>
      </c>
      <c r="S360">
        <v>90</v>
      </c>
      <c r="T360">
        <v>8.18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26</v>
      </c>
      <c r="AC360">
        <v>26</v>
      </c>
      <c r="AD360">
        <v>20.5</v>
      </c>
      <c r="AF360">
        <v>68</v>
      </c>
      <c r="AH360" t="s">
        <v>35</v>
      </c>
    </row>
    <row r="361" spans="1:34" x14ac:dyDescent="0.3">
      <c r="A361">
        <v>360</v>
      </c>
      <c r="B361" s="2" t="s">
        <v>595</v>
      </c>
      <c r="C361" s="2" t="s">
        <v>74</v>
      </c>
      <c r="D361" s="2" t="s">
        <v>52</v>
      </c>
      <c r="E361">
        <v>26</v>
      </c>
      <c r="F361">
        <v>16</v>
      </c>
      <c r="G361">
        <v>4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14</v>
      </c>
      <c r="R361">
        <v>9</v>
      </c>
      <c r="S361">
        <v>86</v>
      </c>
      <c r="T361">
        <v>9.56</v>
      </c>
      <c r="U361">
        <v>1</v>
      </c>
      <c r="V361">
        <v>0</v>
      </c>
      <c r="W361">
        <v>0</v>
      </c>
      <c r="X361">
        <v>1</v>
      </c>
      <c r="Y361">
        <v>0</v>
      </c>
      <c r="Z361">
        <v>0</v>
      </c>
      <c r="AA361">
        <v>15</v>
      </c>
      <c r="AB361">
        <v>23.6</v>
      </c>
      <c r="AC361">
        <v>23.6</v>
      </c>
      <c r="AD361">
        <v>19.100000000000001</v>
      </c>
      <c r="AF361">
        <v>69</v>
      </c>
      <c r="AH361" t="s">
        <v>35</v>
      </c>
    </row>
    <row r="362" spans="1:34" x14ac:dyDescent="0.3">
      <c r="A362">
        <v>361</v>
      </c>
      <c r="B362" s="2" t="s">
        <v>343</v>
      </c>
      <c r="C362" s="2" t="s">
        <v>67</v>
      </c>
      <c r="D362" s="2" t="s">
        <v>49</v>
      </c>
      <c r="E362">
        <v>22</v>
      </c>
      <c r="F362">
        <v>7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5</v>
      </c>
      <c r="S362">
        <v>91</v>
      </c>
      <c r="T362">
        <v>18.2</v>
      </c>
      <c r="U362">
        <v>1</v>
      </c>
      <c r="V362">
        <v>0</v>
      </c>
      <c r="W362">
        <v>0</v>
      </c>
      <c r="X362">
        <v>1</v>
      </c>
      <c r="Y362">
        <v>0</v>
      </c>
      <c r="Z362">
        <v>0</v>
      </c>
      <c r="AA362">
        <v>15</v>
      </c>
      <c r="AB362">
        <v>20.100000000000001</v>
      </c>
      <c r="AC362">
        <v>20.100000000000001</v>
      </c>
      <c r="AD362">
        <v>17.600000000000001</v>
      </c>
      <c r="AF362">
        <v>148</v>
      </c>
      <c r="AH362" t="s">
        <v>35</v>
      </c>
    </row>
    <row r="363" spans="1:34" x14ac:dyDescent="0.3">
      <c r="A363">
        <v>362</v>
      </c>
      <c r="B363" s="2" t="s">
        <v>495</v>
      </c>
      <c r="C363" s="2" t="s">
        <v>48</v>
      </c>
      <c r="D363" s="2" t="s">
        <v>34</v>
      </c>
      <c r="E363">
        <v>24</v>
      </c>
      <c r="F363">
        <v>13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27</v>
      </c>
      <c r="N363">
        <v>154</v>
      </c>
      <c r="O363">
        <v>5.7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15</v>
      </c>
      <c r="AB363">
        <v>15.4</v>
      </c>
      <c r="AC363">
        <v>18.399999999999999</v>
      </c>
      <c r="AD363">
        <v>15.4</v>
      </c>
      <c r="AF363">
        <v>93</v>
      </c>
      <c r="AH363" t="s">
        <v>35</v>
      </c>
    </row>
    <row r="364" spans="1:34" x14ac:dyDescent="0.3">
      <c r="A364">
        <v>363</v>
      </c>
      <c r="B364" s="2" t="s">
        <v>475</v>
      </c>
      <c r="C364" s="2" t="s">
        <v>33</v>
      </c>
      <c r="D364" s="2" t="s">
        <v>34</v>
      </c>
      <c r="E364">
        <v>24</v>
      </c>
      <c r="F364">
        <v>16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9</v>
      </c>
      <c r="N364">
        <v>15</v>
      </c>
      <c r="O364">
        <v>1.67</v>
      </c>
      <c r="P364">
        <v>2</v>
      </c>
      <c r="Q364">
        <v>1</v>
      </c>
      <c r="R364">
        <v>1</v>
      </c>
      <c r="S364">
        <v>5</v>
      </c>
      <c r="T364">
        <v>5</v>
      </c>
      <c r="U364">
        <v>0</v>
      </c>
      <c r="V364">
        <v>0</v>
      </c>
      <c r="W364">
        <v>0</v>
      </c>
      <c r="X364">
        <v>2</v>
      </c>
      <c r="Y364">
        <v>0</v>
      </c>
      <c r="Z364">
        <v>0</v>
      </c>
      <c r="AA364">
        <v>14</v>
      </c>
      <c r="AB364">
        <v>15</v>
      </c>
      <c r="AC364">
        <v>15</v>
      </c>
      <c r="AD364">
        <v>14.5</v>
      </c>
      <c r="AF364">
        <v>96</v>
      </c>
      <c r="AH364" t="s">
        <v>35</v>
      </c>
    </row>
    <row r="365" spans="1:34" x14ac:dyDescent="0.3">
      <c r="A365">
        <v>364</v>
      </c>
      <c r="B365" s="2" t="s">
        <v>739</v>
      </c>
      <c r="C365" s="2" t="s">
        <v>33</v>
      </c>
      <c r="D365" s="2" t="s">
        <v>34</v>
      </c>
      <c r="E365">
        <v>28</v>
      </c>
      <c r="F365">
        <v>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19</v>
      </c>
      <c r="N365">
        <v>69</v>
      </c>
      <c r="O365">
        <v>3.63</v>
      </c>
      <c r="P365">
        <v>1</v>
      </c>
      <c r="Q365">
        <v>4</v>
      </c>
      <c r="R365">
        <v>3</v>
      </c>
      <c r="S365">
        <v>15</v>
      </c>
      <c r="T365">
        <v>5</v>
      </c>
      <c r="U365">
        <v>0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17.399999999999999</v>
      </c>
      <c r="AC365">
        <v>17.399999999999999</v>
      </c>
      <c r="AD365">
        <v>15.9</v>
      </c>
      <c r="AF365">
        <v>95</v>
      </c>
      <c r="AH365" t="s">
        <v>35</v>
      </c>
    </row>
    <row r="366" spans="1:34" x14ac:dyDescent="0.3">
      <c r="A366">
        <v>365</v>
      </c>
      <c r="B366" s="2" t="s">
        <v>506</v>
      </c>
      <c r="C366" s="2" t="s">
        <v>130</v>
      </c>
      <c r="D366" s="2" t="s">
        <v>49</v>
      </c>
      <c r="E366">
        <v>21</v>
      </c>
      <c r="F366">
        <v>5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15</v>
      </c>
      <c r="R366">
        <v>10</v>
      </c>
      <c r="S366">
        <v>143</v>
      </c>
      <c r="T366">
        <v>14.3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14</v>
      </c>
      <c r="AB366">
        <v>24.3</v>
      </c>
      <c r="AC366">
        <v>27.3</v>
      </c>
      <c r="AD366">
        <v>19.3</v>
      </c>
      <c r="AF366">
        <v>150</v>
      </c>
      <c r="AH366" t="s">
        <v>35</v>
      </c>
    </row>
    <row r="367" spans="1:34" x14ac:dyDescent="0.3">
      <c r="A367">
        <v>366</v>
      </c>
      <c r="B367" s="2" t="s">
        <v>740</v>
      </c>
      <c r="C367" s="2" t="s">
        <v>33</v>
      </c>
      <c r="D367" s="2" t="s">
        <v>38</v>
      </c>
      <c r="E367">
        <v>25</v>
      </c>
      <c r="F367">
        <v>6</v>
      </c>
      <c r="G367">
        <v>1</v>
      </c>
      <c r="H367">
        <v>35</v>
      </c>
      <c r="I367">
        <v>57</v>
      </c>
      <c r="J367">
        <v>320</v>
      </c>
      <c r="K367">
        <v>1</v>
      </c>
      <c r="L367">
        <v>3</v>
      </c>
      <c r="M367">
        <v>5</v>
      </c>
      <c r="N367">
        <v>31</v>
      </c>
      <c r="O367">
        <v>6.2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13.9</v>
      </c>
      <c r="AC367">
        <v>19.899999999999999</v>
      </c>
      <c r="AD367">
        <v>16.899999999999999</v>
      </c>
      <c r="AF367">
        <v>51</v>
      </c>
      <c r="AH367" t="s">
        <v>35</v>
      </c>
    </row>
    <row r="368" spans="1:34" x14ac:dyDescent="0.3">
      <c r="A368">
        <v>367</v>
      </c>
      <c r="B368" s="2" t="s">
        <v>741</v>
      </c>
      <c r="C368" s="2" t="s">
        <v>72</v>
      </c>
      <c r="D368" s="2" t="s">
        <v>49</v>
      </c>
      <c r="E368">
        <v>24</v>
      </c>
      <c r="F368">
        <v>8</v>
      </c>
      <c r="G368">
        <v>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24</v>
      </c>
      <c r="R368">
        <v>11</v>
      </c>
      <c r="S368">
        <v>80</v>
      </c>
      <c r="T368">
        <v>7.27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14</v>
      </c>
      <c r="AB368">
        <v>25</v>
      </c>
      <c r="AC368">
        <v>25</v>
      </c>
      <c r="AD368">
        <v>19.5</v>
      </c>
      <c r="AF368">
        <v>151</v>
      </c>
      <c r="AH368" t="s">
        <v>35</v>
      </c>
    </row>
    <row r="369" spans="1:34" x14ac:dyDescent="0.3">
      <c r="A369">
        <v>368</v>
      </c>
      <c r="B369" s="2" t="s">
        <v>166</v>
      </c>
      <c r="C369" s="2" t="s">
        <v>63</v>
      </c>
      <c r="D369" s="2" t="s">
        <v>34</v>
      </c>
      <c r="E369">
        <v>21</v>
      </c>
      <c r="F369">
        <v>9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23</v>
      </c>
      <c r="N369">
        <v>44</v>
      </c>
      <c r="O369">
        <v>1.91</v>
      </c>
      <c r="P369">
        <v>1</v>
      </c>
      <c r="Q369">
        <v>9</v>
      </c>
      <c r="R369">
        <v>7</v>
      </c>
      <c r="S369">
        <v>33</v>
      </c>
      <c r="T369">
        <v>4.71</v>
      </c>
      <c r="U369">
        <v>0</v>
      </c>
      <c r="V369">
        <v>0</v>
      </c>
      <c r="W369">
        <v>0</v>
      </c>
      <c r="X369">
        <v>1</v>
      </c>
      <c r="Y369">
        <v>0</v>
      </c>
      <c r="Z369">
        <v>0</v>
      </c>
      <c r="AA369">
        <v>14</v>
      </c>
      <c r="AB369">
        <v>20.7</v>
      </c>
      <c r="AC369">
        <v>20.7</v>
      </c>
      <c r="AD369">
        <v>17.2</v>
      </c>
      <c r="AF369">
        <v>97</v>
      </c>
      <c r="AH369" t="s">
        <v>35</v>
      </c>
    </row>
    <row r="370" spans="1:34" x14ac:dyDescent="0.3">
      <c r="A370">
        <v>369</v>
      </c>
      <c r="B370" s="2" t="s">
        <v>369</v>
      </c>
      <c r="C370" s="2" t="s">
        <v>135</v>
      </c>
      <c r="D370" s="2" t="s">
        <v>49</v>
      </c>
      <c r="E370">
        <v>23</v>
      </c>
      <c r="F370">
        <v>3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10</v>
      </c>
      <c r="R370">
        <v>9</v>
      </c>
      <c r="S370">
        <v>75</v>
      </c>
      <c r="T370">
        <v>8.33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14</v>
      </c>
      <c r="AB370">
        <v>22.5</v>
      </c>
      <c r="AC370">
        <v>22.5</v>
      </c>
      <c r="AD370">
        <v>18</v>
      </c>
      <c r="AF370">
        <v>152</v>
      </c>
      <c r="AH370" t="s">
        <v>35</v>
      </c>
    </row>
    <row r="371" spans="1:34" x14ac:dyDescent="0.3">
      <c r="A371">
        <v>370</v>
      </c>
      <c r="B371" s="2" t="s">
        <v>370</v>
      </c>
      <c r="C371" s="2" t="s">
        <v>54</v>
      </c>
      <c r="D371" s="2" t="s">
        <v>49</v>
      </c>
      <c r="E371">
        <v>23</v>
      </c>
      <c r="F371">
        <v>13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20</v>
      </c>
      <c r="R371">
        <v>13</v>
      </c>
      <c r="S371">
        <v>144</v>
      </c>
      <c r="T371">
        <v>11.08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14</v>
      </c>
      <c r="AB371">
        <v>27.4</v>
      </c>
      <c r="AC371">
        <v>30.4</v>
      </c>
      <c r="AD371">
        <v>20.9</v>
      </c>
      <c r="AF371">
        <v>149</v>
      </c>
      <c r="AH371" t="s">
        <v>35</v>
      </c>
    </row>
    <row r="372" spans="1:34" x14ac:dyDescent="0.3">
      <c r="A372">
        <v>371</v>
      </c>
      <c r="B372" s="2" t="s">
        <v>427</v>
      </c>
      <c r="C372" s="2" t="s">
        <v>42</v>
      </c>
      <c r="D372" s="2" t="s">
        <v>52</v>
      </c>
      <c r="E372">
        <v>24</v>
      </c>
      <c r="F372">
        <v>16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6</v>
      </c>
      <c r="R372">
        <v>4</v>
      </c>
      <c r="S372">
        <v>77</v>
      </c>
      <c r="T372">
        <v>19.25</v>
      </c>
      <c r="U372">
        <v>1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14</v>
      </c>
      <c r="AB372">
        <v>17.7</v>
      </c>
      <c r="AC372">
        <v>17.7</v>
      </c>
      <c r="AD372">
        <v>15.7</v>
      </c>
      <c r="AF372">
        <v>71</v>
      </c>
      <c r="AH372" t="s">
        <v>35</v>
      </c>
    </row>
    <row r="373" spans="1:34" x14ac:dyDescent="0.3">
      <c r="A373">
        <v>372</v>
      </c>
      <c r="B373" s="2" t="s">
        <v>742</v>
      </c>
      <c r="C373" s="2" t="s">
        <v>116</v>
      </c>
      <c r="D373" s="2" t="s">
        <v>38</v>
      </c>
      <c r="E373">
        <v>31</v>
      </c>
      <c r="F373">
        <v>3</v>
      </c>
      <c r="G373">
        <v>3</v>
      </c>
      <c r="H373">
        <v>50</v>
      </c>
      <c r="I373">
        <v>80</v>
      </c>
      <c r="J373">
        <v>400</v>
      </c>
      <c r="K373">
        <v>2</v>
      </c>
      <c r="L373">
        <v>4</v>
      </c>
      <c r="M373">
        <v>2</v>
      </c>
      <c r="N373">
        <v>7</v>
      </c>
      <c r="O373">
        <v>3.5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3</v>
      </c>
      <c r="W373">
        <v>2</v>
      </c>
      <c r="X373">
        <v>0</v>
      </c>
      <c r="Y373">
        <v>0</v>
      </c>
      <c r="Z373">
        <v>0</v>
      </c>
      <c r="AA373">
        <v>13</v>
      </c>
      <c r="AB373">
        <v>12.7</v>
      </c>
      <c r="AC373">
        <v>21.7</v>
      </c>
      <c r="AD373">
        <v>16.7</v>
      </c>
      <c r="AF373">
        <v>53</v>
      </c>
      <c r="AH373" t="s">
        <v>35</v>
      </c>
    </row>
    <row r="374" spans="1:34" x14ac:dyDescent="0.3">
      <c r="A374">
        <v>373</v>
      </c>
      <c r="B374" s="2" t="s">
        <v>401</v>
      </c>
      <c r="C374" s="2" t="s">
        <v>70</v>
      </c>
      <c r="D374" s="2" t="s">
        <v>49</v>
      </c>
      <c r="E374">
        <v>28</v>
      </c>
      <c r="F374">
        <v>16</v>
      </c>
      <c r="G374">
        <v>2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12</v>
      </c>
      <c r="R374">
        <v>7</v>
      </c>
      <c r="S374">
        <v>67</v>
      </c>
      <c r="T374">
        <v>9.57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13</v>
      </c>
      <c r="AB374">
        <v>19.7</v>
      </c>
      <c r="AC374">
        <v>19.7</v>
      </c>
      <c r="AD374">
        <v>16.2</v>
      </c>
      <c r="AF374">
        <v>154</v>
      </c>
      <c r="AH374" t="s">
        <v>35</v>
      </c>
    </row>
    <row r="375" spans="1:34" x14ac:dyDescent="0.3">
      <c r="A375">
        <v>374</v>
      </c>
      <c r="B375" s="2" t="s">
        <v>432</v>
      </c>
      <c r="C375" s="2" t="s">
        <v>54</v>
      </c>
      <c r="D375" s="2" t="s">
        <v>52</v>
      </c>
      <c r="E375">
        <v>25</v>
      </c>
      <c r="F375">
        <v>13</v>
      </c>
      <c r="G375">
        <v>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7</v>
      </c>
      <c r="R375">
        <v>5</v>
      </c>
      <c r="S375">
        <v>74</v>
      </c>
      <c r="T375">
        <v>14.8</v>
      </c>
      <c r="U375">
        <v>1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13</v>
      </c>
      <c r="AB375">
        <v>18.399999999999999</v>
      </c>
      <c r="AC375">
        <v>18.399999999999999</v>
      </c>
      <c r="AD375">
        <v>15.9</v>
      </c>
      <c r="AF375">
        <v>72</v>
      </c>
      <c r="AH375" t="s">
        <v>35</v>
      </c>
    </row>
    <row r="376" spans="1:34" x14ac:dyDescent="0.3">
      <c r="A376">
        <v>375</v>
      </c>
      <c r="B376" s="2" t="s">
        <v>743</v>
      </c>
      <c r="C376" s="2" t="s">
        <v>107</v>
      </c>
      <c r="D376" s="2" t="s">
        <v>38</v>
      </c>
      <c r="E376">
        <v>24</v>
      </c>
      <c r="F376">
        <v>4</v>
      </c>
      <c r="G376">
        <v>2</v>
      </c>
      <c r="H376">
        <v>44</v>
      </c>
      <c r="I376">
        <v>81</v>
      </c>
      <c r="J376">
        <v>296</v>
      </c>
      <c r="K376">
        <v>1</v>
      </c>
      <c r="L376">
        <v>7</v>
      </c>
      <c r="M376">
        <v>10</v>
      </c>
      <c r="N376">
        <v>50</v>
      </c>
      <c r="O376">
        <v>5</v>
      </c>
      <c r="P376">
        <v>1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13</v>
      </c>
      <c r="AB376">
        <v>12.8</v>
      </c>
      <c r="AC376">
        <v>19.8</v>
      </c>
      <c r="AD376">
        <v>19.8</v>
      </c>
      <c r="AF376">
        <v>52</v>
      </c>
      <c r="AH376" t="s">
        <v>35</v>
      </c>
    </row>
    <row r="377" spans="1:34" x14ac:dyDescent="0.3">
      <c r="A377">
        <v>376</v>
      </c>
      <c r="B377" s="2" t="s">
        <v>744</v>
      </c>
      <c r="C377" s="2" t="s">
        <v>72</v>
      </c>
      <c r="D377" s="2" t="s">
        <v>49</v>
      </c>
      <c r="E377">
        <v>23</v>
      </c>
      <c r="F377">
        <v>6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4</v>
      </c>
      <c r="O377">
        <v>4</v>
      </c>
      <c r="P377">
        <v>0</v>
      </c>
      <c r="Q377">
        <v>17</v>
      </c>
      <c r="R377">
        <v>11</v>
      </c>
      <c r="S377">
        <v>129</v>
      </c>
      <c r="T377">
        <v>11.73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13</v>
      </c>
      <c r="AB377">
        <v>24.3</v>
      </c>
      <c r="AC377">
        <v>27.3</v>
      </c>
      <c r="AD377">
        <v>18.8</v>
      </c>
      <c r="AF377">
        <v>153</v>
      </c>
      <c r="AH377" t="s">
        <v>35</v>
      </c>
    </row>
    <row r="378" spans="1:34" x14ac:dyDescent="0.3">
      <c r="A378">
        <v>377</v>
      </c>
      <c r="B378" s="2" t="s">
        <v>491</v>
      </c>
      <c r="C378" s="2" t="s">
        <v>99</v>
      </c>
      <c r="D378" s="2" t="s">
        <v>34</v>
      </c>
      <c r="E378">
        <v>24</v>
      </c>
      <c r="F378">
        <v>6</v>
      </c>
      <c r="G378">
        <v>4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5</v>
      </c>
      <c r="S378">
        <v>48</v>
      </c>
      <c r="T378">
        <v>9.6</v>
      </c>
      <c r="U378">
        <v>1</v>
      </c>
      <c r="V378">
        <v>0</v>
      </c>
      <c r="W378">
        <v>0</v>
      </c>
      <c r="X378">
        <v>1</v>
      </c>
      <c r="Y378">
        <v>1</v>
      </c>
      <c r="Z378">
        <v>0</v>
      </c>
      <c r="AA378">
        <v>13</v>
      </c>
      <c r="AB378">
        <v>17.8</v>
      </c>
      <c r="AC378">
        <v>17.8</v>
      </c>
      <c r="AD378">
        <v>15.3</v>
      </c>
      <c r="AF378">
        <v>99</v>
      </c>
      <c r="AH378" t="s">
        <v>35</v>
      </c>
    </row>
    <row r="379" spans="1:34" x14ac:dyDescent="0.3">
      <c r="A379">
        <v>378</v>
      </c>
      <c r="B379" s="2" t="s">
        <v>280</v>
      </c>
      <c r="C379" s="2" t="s">
        <v>51</v>
      </c>
      <c r="D379" s="2" t="s">
        <v>34</v>
      </c>
      <c r="E379">
        <v>23</v>
      </c>
      <c r="F379">
        <v>6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13</v>
      </c>
      <c r="N379">
        <v>44</v>
      </c>
      <c r="O379">
        <v>3.38</v>
      </c>
      <c r="P379">
        <v>0</v>
      </c>
      <c r="Q379">
        <v>3</v>
      </c>
      <c r="R379">
        <v>3</v>
      </c>
      <c r="S379">
        <v>27</v>
      </c>
      <c r="T379">
        <v>9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13</v>
      </c>
      <c r="AB379">
        <v>16.100000000000001</v>
      </c>
      <c r="AC379">
        <v>16.100000000000001</v>
      </c>
      <c r="AD379">
        <v>14.6</v>
      </c>
      <c r="AF379">
        <v>98</v>
      </c>
      <c r="AH379" t="s">
        <v>35</v>
      </c>
    </row>
    <row r="380" spans="1:34" x14ac:dyDescent="0.3">
      <c r="A380">
        <v>379</v>
      </c>
      <c r="B380" s="2" t="s">
        <v>745</v>
      </c>
      <c r="C380" s="2" t="s">
        <v>111</v>
      </c>
      <c r="D380" s="2" t="s">
        <v>49</v>
      </c>
      <c r="E380">
        <v>28</v>
      </c>
      <c r="F380">
        <v>8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60</v>
      </c>
      <c r="T380">
        <v>10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</v>
      </c>
      <c r="AC380">
        <v>18</v>
      </c>
      <c r="AD380">
        <v>15</v>
      </c>
      <c r="AF380">
        <v>155</v>
      </c>
      <c r="AH380" t="s">
        <v>35</v>
      </c>
    </row>
    <row r="381" spans="1:34" x14ac:dyDescent="0.3">
      <c r="A381">
        <v>380</v>
      </c>
      <c r="B381" s="2" t="s">
        <v>593</v>
      </c>
      <c r="C381" s="2" t="s">
        <v>44</v>
      </c>
      <c r="D381" s="2" t="s">
        <v>52</v>
      </c>
      <c r="E381">
        <v>22</v>
      </c>
      <c r="F381">
        <v>11</v>
      </c>
      <c r="G381">
        <v>7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17</v>
      </c>
      <c r="R381">
        <v>12</v>
      </c>
      <c r="S381">
        <v>116</v>
      </c>
      <c r="T381">
        <v>9.67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12</v>
      </c>
      <c r="AB381">
        <v>23.6</v>
      </c>
      <c r="AC381">
        <v>26.6</v>
      </c>
      <c r="AD381">
        <v>17.600000000000001</v>
      </c>
      <c r="AF381">
        <v>73</v>
      </c>
      <c r="AH381" t="s">
        <v>35</v>
      </c>
    </row>
    <row r="382" spans="1:34" x14ac:dyDescent="0.3">
      <c r="A382">
        <v>381</v>
      </c>
      <c r="B382" s="2" t="s">
        <v>746</v>
      </c>
      <c r="C382" s="2" t="s">
        <v>86</v>
      </c>
      <c r="D382" s="2" t="s">
        <v>52</v>
      </c>
      <c r="E382">
        <v>27</v>
      </c>
      <c r="F382">
        <v>4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5</v>
      </c>
      <c r="R382">
        <v>3</v>
      </c>
      <c r="S382">
        <v>48</v>
      </c>
      <c r="T382">
        <v>16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13.8</v>
      </c>
      <c r="AC382">
        <v>13.8</v>
      </c>
      <c r="AD382">
        <v>12.3</v>
      </c>
      <c r="AF382">
        <v>75</v>
      </c>
      <c r="AH382" t="s">
        <v>35</v>
      </c>
    </row>
    <row r="383" spans="1:34" x14ac:dyDescent="0.3">
      <c r="A383">
        <v>382</v>
      </c>
      <c r="B383" s="2" t="s">
        <v>521</v>
      </c>
      <c r="C383" s="2" t="s">
        <v>116</v>
      </c>
      <c r="D383" s="2" t="s">
        <v>38</v>
      </c>
      <c r="E383">
        <v>29</v>
      </c>
      <c r="F383">
        <v>2</v>
      </c>
      <c r="G383">
        <v>0</v>
      </c>
      <c r="H383">
        <v>15</v>
      </c>
      <c r="I383">
        <v>21</v>
      </c>
      <c r="J383">
        <v>174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11</v>
      </c>
      <c r="AC383">
        <v>11</v>
      </c>
      <c r="AD383">
        <v>11</v>
      </c>
      <c r="AF383">
        <v>54</v>
      </c>
      <c r="AH383" t="s">
        <v>35</v>
      </c>
    </row>
    <row r="384" spans="1:34" x14ac:dyDescent="0.3">
      <c r="A384">
        <v>383</v>
      </c>
      <c r="B384" s="2" t="s">
        <v>747</v>
      </c>
      <c r="C384" s="2" t="s">
        <v>88</v>
      </c>
      <c r="D384" s="2" t="s">
        <v>34</v>
      </c>
      <c r="E384">
        <v>27</v>
      </c>
      <c r="F384">
        <v>5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13</v>
      </c>
      <c r="N384">
        <v>40</v>
      </c>
      <c r="O384">
        <v>3.08</v>
      </c>
      <c r="P384">
        <v>0</v>
      </c>
      <c r="Q384">
        <v>12</v>
      </c>
      <c r="R384">
        <v>9</v>
      </c>
      <c r="S384">
        <v>67</v>
      </c>
      <c r="T384">
        <v>7.44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11</v>
      </c>
      <c r="AB384">
        <v>19.7</v>
      </c>
      <c r="AC384">
        <v>19.7</v>
      </c>
      <c r="AD384">
        <v>15.2</v>
      </c>
      <c r="AF384">
        <v>100</v>
      </c>
      <c r="AH384" t="s">
        <v>35</v>
      </c>
    </row>
    <row r="385" spans="1:34" x14ac:dyDescent="0.3">
      <c r="A385">
        <v>384</v>
      </c>
      <c r="B385" s="2" t="s">
        <v>748</v>
      </c>
      <c r="C385" s="2" t="s">
        <v>48</v>
      </c>
      <c r="D385" s="2" t="s">
        <v>49</v>
      </c>
      <c r="E385">
        <v>26</v>
      </c>
      <c r="F385">
        <v>7</v>
      </c>
      <c r="G385">
        <v>3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2</v>
      </c>
      <c r="N385">
        <v>10</v>
      </c>
      <c r="O385">
        <v>5</v>
      </c>
      <c r="P385">
        <v>0</v>
      </c>
      <c r="Q385">
        <v>3</v>
      </c>
      <c r="R385">
        <v>3</v>
      </c>
      <c r="S385">
        <v>60</v>
      </c>
      <c r="T385">
        <v>20</v>
      </c>
      <c r="U385">
        <v>1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11</v>
      </c>
      <c r="AB385">
        <v>14</v>
      </c>
      <c r="AC385">
        <v>15</v>
      </c>
      <c r="AD385">
        <v>12.5</v>
      </c>
      <c r="AF385">
        <v>156</v>
      </c>
      <c r="AH385" t="s">
        <v>35</v>
      </c>
    </row>
    <row r="386" spans="1:34" x14ac:dyDescent="0.3">
      <c r="A386">
        <v>385</v>
      </c>
      <c r="B386" s="2" t="s">
        <v>586</v>
      </c>
      <c r="C386" s="2" t="s">
        <v>33</v>
      </c>
      <c r="D386" s="2" t="s">
        <v>52</v>
      </c>
      <c r="E386">
        <v>26</v>
      </c>
      <c r="F386">
        <v>16</v>
      </c>
      <c r="G386">
        <v>4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5</v>
      </c>
      <c r="R386">
        <v>2</v>
      </c>
      <c r="S386">
        <v>52</v>
      </c>
      <c r="T386">
        <v>26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11</v>
      </c>
      <c r="AB386">
        <v>13.2</v>
      </c>
      <c r="AC386">
        <v>13.2</v>
      </c>
      <c r="AD386">
        <v>12.2</v>
      </c>
      <c r="AF386">
        <v>74</v>
      </c>
      <c r="AH386" t="s">
        <v>35</v>
      </c>
    </row>
    <row r="387" spans="1:34" x14ac:dyDescent="0.3">
      <c r="A387">
        <v>386</v>
      </c>
      <c r="B387" s="2" t="s">
        <v>749</v>
      </c>
      <c r="C387" s="2" t="s">
        <v>107</v>
      </c>
      <c r="D387" s="2" t="s">
        <v>34</v>
      </c>
      <c r="E387">
        <v>24</v>
      </c>
      <c r="F387">
        <v>2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21</v>
      </c>
      <c r="N387">
        <v>79</v>
      </c>
      <c r="O387">
        <v>3.76</v>
      </c>
      <c r="P387">
        <v>0</v>
      </c>
      <c r="Q387">
        <v>5</v>
      </c>
      <c r="R387">
        <v>3</v>
      </c>
      <c r="S387">
        <v>21</v>
      </c>
      <c r="T387">
        <v>7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10</v>
      </c>
      <c r="AB387">
        <v>13</v>
      </c>
      <c r="AC387">
        <v>13</v>
      </c>
      <c r="AD387">
        <v>11.5</v>
      </c>
      <c r="AF387">
        <v>103</v>
      </c>
      <c r="AH387" t="s">
        <v>35</v>
      </c>
    </row>
    <row r="388" spans="1:34" x14ac:dyDescent="0.3">
      <c r="A388">
        <v>387</v>
      </c>
      <c r="B388" s="2" t="s">
        <v>584</v>
      </c>
      <c r="C388" s="2" t="s">
        <v>80</v>
      </c>
      <c r="D388" s="2" t="s">
        <v>34</v>
      </c>
      <c r="E388">
        <v>22</v>
      </c>
      <c r="F388">
        <v>4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27</v>
      </c>
      <c r="N388">
        <v>74</v>
      </c>
      <c r="O388">
        <v>2.74</v>
      </c>
      <c r="P388">
        <v>0</v>
      </c>
      <c r="Q388">
        <v>3</v>
      </c>
      <c r="R388">
        <v>2</v>
      </c>
      <c r="S388">
        <v>27</v>
      </c>
      <c r="T388">
        <v>13.5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12.1</v>
      </c>
      <c r="AC388">
        <v>12.1</v>
      </c>
      <c r="AD388">
        <v>11.1</v>
      </c>
      <c r="AF388">
        <v>102</v>
      </c>
      <c r="AH388" t="s">
        <v>35</v>
      </c>
    </row>
    <row r="389" spans="1:34" x14ac:dyDescent="0.3">
      <c r="A389">
        <v>388</v>
      </c>
      <c r="B389" s="2" t="s">
        <v>750</v>
      </c>
      <c r="C389" s="2" t="s">
        <v>180</v>
      </c>
      <c r="D389" s="2" t="s">
        <v>49</v>
      </c>
      <c r="E389">
        <v>26</v>
      </c>
      <c r="F389">
        <v>3</v>
      </c>
      <c r="G389">
        <v>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-4</v>
      </c>
      <c r="O389">
        <v>-4</v>
      </c>
      <c r="P389">
        <v>0</v>
      </c>
      <c r="Q389">
        <v>14</v>
      </c>
      <c r="R389">
        <v>12</v>
      </c>
      <c r="S389">
        <v>79</v>
      </c>
      <c r="T389">
        <v>6.58</v>
      </c>
      <c r="U389">
        <v>0</v>
      </c>
      <c r="V389">
        <v>1</v>
      </c>
      <c r="W389">
        <v>0</v>
      </c>
      <c r="X389">
        <v>0</v>
      </c>
      <c r="Y389">
        <v>1</v>
      </c>
      <c r="Z389">
        <v>0</v>
      </c>
      <c r="AA389">
        <v>10</v>
      </c>
      <c r="AB389">
        <v>21.5</v>
      </c>
      <c r="AC389">
        <v>21.5</v>
      </c>
      <c r="AD389">
        <v>15.5</v>
      </c>
      <c r="AF389">
        <v>157</v>
      </c>
      <c r="AH389" t="s">
        <v>35</v>
      </c>
    </row>
    <row r="390" spans="1:34" x14ac:dyDescent="0.3">
      <c r="A390">
        <v>389</v>
      </c>
      <c r="B390" s="2" t="s">
        <v>352</v>
      </c>
      <c r="C390" s="2" t="s">
        <v>135</v>
      </c>
      <c r="D390" s="2" t="s">
        <v>52</v>
      </c>
      <c r="E390">
        <v>24</v>
      </c>
      <c r="F390">
        <v>16</v>
      </c>
      <c r="G390">
        <v>9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9</v>
      </c>
      <c r="R390">
        <v>5</v>
      </c>
      <c r="S390">
        <v>41</v>
      </c>
      <c r="T390">
        <v>8.1999999999999993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15.1</v>
      </c>
      <c r="AC390">
        <v>15.1</v>
      </c>
      <c r="AD390">
        <v>12.6</v>
      </c>
      <c r="AF390">
        <v>76</v>
      </c>
      <c r="AH390" t="s">
        <v>35</v>
      </c>
    </row>
    <row r="391" spans="1:34" x14ac:dyDescent="0.3">
      <c r="A391">
        <v>390</v>
      </c>
      <c r="B391" s="2" t="s">
        <v>598</v>
      </c>
      <c r="C391" s="2" t="s">
        <v>51</v>
      </c>
      <c r="D391" s="2" t="s">
        <v>49</v>
      </c>
      <c r="E391">
        <v>25</v>
      </c>
      <c r="F391">
        <v>5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</v>
      </c>
      <c r="O391">
        <v>6</v>
      </c>
      <c r="P391">
        <v>0</v>
      </c>
      <c r="Q391">
        <v>5</v>
      </c>
      <c r="R391">
        <v>3</v>
      </c>
      <c r="S391">
        <v>29</v>
      </c>
      <c r="T391">
        <v>9.67</v>
      </c>
      <c r="U391">
        <v>1</v>
      </c>
      <c r="V391">
        <v>1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12.5</v>
      </c>
      <c r="AC391">
        <v>12.5</v>
      </c>
      <c r="AD391">
        <v>11</v>
      </c>
      <c r="AF391">
        <v>158</v>
      </c>
      <c r="AH391" t="s">
        <v>35</v>
      </c>
    </row>
    <row r="392" spans="1:34" x14ac:dyDescent="0.3">
      <c r="A392">
        <v>391</v>
      </c>
      <c r="B392" s="2" t="s">
        <v>69</v>
      </c>
      <c r="C392" s="2" t="s">
        <v>70</v>
      </c>
      <c r="D392" s="2" t="s">
        <v>52</v>
      </c>
      <c r="E392">
        <v>26</v>
      </c>
      <c r="F392">
        <v>4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21</v>
      </c>
      <c r="O392">
        <v>21</v>
      </c>
      <c r="P392">
        <v>0</v>
      </c>
      <c r="Q392">
        <v>6</v>
      </c>
      <c r="R392">
        <v>6</v>
      </c>
      <c r="S392">
        <v>75</v>
      </c>
      <c r="T392">
        <v>12.5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15.6</v>
      </c>
      <c r="AC392">
        <v>15.6</v>
      </c>
      <c r="AD392">
        <v>12.6</v>
      </c>
      <c r="AF392">
        <v>77</v>
      </c>
      <c r="AH392" t="s">
        <v>35</v>
      </c>
    </row>
    <row r="393" spans="1:34" x14ac:dyDescent="0.3">
      <c r="A393">
        <v>392</v>
      </c>
      <c r="B393" s="2" t="s">
        <v>209</v>
      </c>
      <c r="C393" s="2" t="s">
        <v>70</v>
      </c>
      <c r="D393" s="2" t="s">
        <v>34</v>
      </c>
      <c r="E393">
        <v>25</v>
      </c>
      <c r="F393">
        <v>10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30</v>
      </c>
      <c r="N393">
        <v>115</v>
      </c>
      <c r="O393">
        <v>3.83</v>
      </c>
      <c r="P393">
        <v>0</v>
      </c>
      <c r="Q393">
        <v>1</v>
      </c>
      <c r="R393">
        <v>1</v>
      </c>
      <c r="S393">
        <v>9</v>
      </c>
      <c r="T393">
        <v>9</v>
      </c>
      <c r="U393">
        <v>0</v>
      </c>
      <c r="V393">
        <v>1</v>
      </c>
      <c r="W393">
        <v>1</v>
      </c>
      <c r="X393">
        <v>0</v>
      </c>
      <c r="Y393">
        <v>0</v>
      </c>
      <c r="Z393">
        <v>0</v>
      </c>
      <c r="AA393">
        <v>10</v>
      </c>
      <c r="AB393">
        <v>11.4</v>
      </c>
      <c r="AC393">
        <v>15.4</v>
      </c>
      <c r="AD393">
        <v>10.9</v>
      </c>
      <c r="AF393">
        <v>101</v>
      </c>
      <c r="AH393" t="s">
        <v>35</v>
      </c>
    </row>
    <row r="394" spans="1:34" x14ac:dyDescent="0.3">
      <c r="A394">
        <v>393</v>
      </c>
      <c r="B394" s="2" t="s">
        <v>751</v>
      </c>
      <c r="C394" s="2" t="s">
        <v>51</v>
      </c>
      <c r="D394" s="2" t="s">
        <v>34</v>
      </c>
      <c r="E394">
        <v>27</v>
      </c>
      <c r="F394">
        <v>3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2</v>
      </c>
      <c r="N394">
        <v>-1</v>
      </c>
      <c r="O394">
        <v>-0.5</v>
      </c>
      <c r="P394">
        <v>0</v>
      </c>
      <c r="Q394">
        <v>3</v>
      </c>
      <c r="R394">
        <v>2</v>
      </c>
      <c r="S394">
        <v>37</v>
      </c>
      <c r="T394">
        <v>18.5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11.6</v>
      </c>
      <c r="AC394">
        <v>11.6</v>
      </c>
      <c r="AD394">
        <v>10.6</v>
      </c>
      <c r="AF394">
        <v>104</v>
      </c>
      <c r="AH394" t="s">
        <v>35</v>
      </c>
    </row>
    <row r="395" spans="1:34" x14ac:dyDescent="0.3">
      <c r="A395">
        <v>394</v>
      </c>
      <c r="B395" s="2" t="s">
        <v>752</v>
      </c>
      <c r="C395" s="2" t="s">
        <v>114</v>
      </c>
      <c r="D395" s="2" t="s">
        <v>52</v>
      </c>
      <c r="E395">
        <v>23</v>
      </c>
      <c r="F395">
        <v>3</v>
      </c>
      <c r="G395">
        <v>3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13</v>
      </c>
      <c r="R395">
        <v>8</v>
      </c>
      <c r="S395">
        <v>85</v>
      </c>
      <c r="T395">
        <v>10.63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9</v>
      </c>
      <c r="AB395">
        <v>16.5</v>
      </c>
      <c r="AC395">
        <v>16.5</v>
      </c>
      <c r="AD395">
        <v>12.5</v>
      </c>
      <c r="AF395">
        <v>79</v>
      </c>
      <c r="AH395" t="s">
        <v>35</v>
      </c>
    </row>
    <row r="396" spans="1:34" x14ac:dyDescent="0.3">
      <c r="A396">
        <v>395</v>
      </c>
      <c r="B396" s="2" t="s">
        <v>753</v>
      </c>
      <c r="C396" s="2" t="s">
        <v>67</v>
      </c>
      <c r="D396" s="2" t="s">
        <v>34</v>
      </c>
      <c r="E396">
        <v>22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7</v>
      </c>
      <c r="N396">
        <v>-1</v>
      </c>
      <c r="O396">
        <v>-0.14000000000000001</v>
      </c>
      <c r="P396">
        <v>0</v>
      </c>
      <c r="Q396">
        <v>2</v>
      </c>
      <c r="R396">
        <v>2</v>
      </c>
      <c r="S396">
        <v>28</v>
      </c>
      <c r="T396">
        <v>14</v>
      </c>
      <c r="U396">
        <v>1</v>
      </c>
      <c r="V396">
        <v>1</v>
      </c>
      <c r="W396">
        <v>0</v>
      </c>
      <c r="X396">
        <v>1</v>
      </c>
      <c r="Y396">
        <v>0</v>
      </c>
      <c r="Z396">
        <v>0</v>
      </c>
      <c r="AA396">
        <v>9</v>
      </c>
      <c r="AB396">
        <v>10.7</v>
      </c>
      <c r="AC396">
        <v>10.7</v>
      </c>
      <c r="AD396">
        <v>9.6999999999999993</v>
      </c>
      <c r="AF396">
        <v>107</v>
      </c>
      <c r="AH396" t="s">
        <v>35</v>
      </c>
    </row>
    <row r="397" spans="1:34" x14ac:dyDescent="0.3">
      <c r="A397">
        <v>396</v>
      </c>
      <c r="B397" s="2" t="s">
        <v>164</v>
      </c>
      <c r="C397" s="2" t="s">
        <v>84</v>
      </c>
      <c r="D397" s="2" t="s">
        <v>34</v>
      </c>
      <c r="E397">
        <v>26</v>
      </c>
      <c r="F397">
        <v>2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14</v>
      </c>
      <c r="N397">
        <v>68</v>
      </c>
      <c r="O397">
        <v>4.8600000000000003</v>
      </c>
      <c r="P397">
        <v>0</v>
      </c>
      <c r="Q397">
        <v>7</v>
      </c>
      <c r="R397">
        <v>5</v>
      </c>
      <c r="S397">
        <v>23</v>
      </c>
      <c r="T397">
        <v>4.5999999999999996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9</v>
      </c>
      <c r="AB397">
        <v>14.1</v>
      </c>
      <c r="AC397">
        <v>14.1</v>
      </c>
      <c r="AD397">
        <v>11.6</v>
      </c>
      <c r="AF397">
        <v>106</v>
      </c>
      <c r="AH397" t="s">
        <v>35</v>
      </c>
    </row>
    <row r="398" spans="1:34" x14ac:dyDescent="0.3">
      <c r="A398">
        <v>397</v>
      </c>
      <c r="B398" s="2" t="s">
        <v>397</v>
      </c>
      <c r="C398" s="2" t="s">
        <v>46</v>
      </c>
      <c r="D398" s="2" t="s">
        <v>34</v>
      </c>
      <c r="E398">
        <v>25</v>
      </c>
      <c r="F398">
        <v>15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6</v>
      </c>
      <c r="N398">
        <v>8</v>
      </c>
      <c r="O398">
        <v>1.33</v>
      </c>
      <c r="P398">
        <v>0</v>
      </c>
      <c r="Q398">
        <v>15</v>
      </c>
      <c r="R398">
        <v>11</v>
      </c>
      <c r="S398">
        <v>85</v>
      </c>
      <c r="T398">
        <v>7.73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9</v>
      </c>
      <c r="AB398">
        <v>20.3</v>
      </c>
      <c r="AC398">
        <v>20.3</v>
      </c>
      <c r="AD398">
        <v>14.8</v>
      </c>
      <c r="AF398">
        <v>105</v>
      </c>
      <c r="AH398" t="s">
        <v>35</v>
      </c>
    </row>
    <row r="399" spans="1:34" x14ac:dyDescent="0.3">
      <c r="A399">
        <v>398</v>
      </c>
      <c r="B399" s="2" t="s">
        <v>366</v>
      </c>
      <c r="C399" s="2" t="s">
        <v>54</v>
      </c>
      <c r="D399" s="2" t="s">
        <v>34</v>
      </c>
      <c r="E399">
        <v>23</v>
      </c>
      <c r="F399">
        <v>11</v>
      </c>
      <c r="G399">
        <v>0</v>
      </c>
      <c r="H399">
        <v>0</v>
      </c>
      <c r="I399">
        <v>1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10</v>
      </c>
      <c r="R399">
        <v>9</v>
      </c>
      <c r="S399">
        <v>105</v>
      </c>
      <c r="T399">
        <v>11.67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17.5</v>
      </c>
      <c r="AC399">
        <v>21.5</v>
      </c>
      <c r="AD399">
        <v>14</v>
      </c>
      <c r="AF399">
        <v>108</v>
      </c>
      <c r="AH399" t="s">
        <v>35</v>
      </c>
    </row>
    <row r="400" spans="1:34" x14ac:dyDescent="0.3">
      <c r="A400">
        <v>399</v>
      </c>
      <c r="B400" s="2" t="s">
        <v>754</v>
      </c>
      <c r="C400" s="2" t="s">
        <v>99</v>
      </c>
      <c r="D400" s="2" t="s">
        <v>49</v>
      </c>
      <c r="E400">
        <v>26</v>
      </c>
      <c r="F400">
        <v>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8</v>
      </c>
      <c r="R400">
        <v>4</v>
      </c>
      <c r="S400">
        <v>92</v>
      </c>
      <c r="T400">
        <v>23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13.2</v>
      </c>
      <c r="AC400">
        <v>13.2</v>
      </c>
      <c r="AD400">
        <v>11.2</v>
      </c>
      <c r="AF400">
        <v>159</v>
      </c>
      <c r="AH400" t="s">
        <v>35</v>
      </c>
    </row>
    <row r="401" spans="1:34" x14ac:dyDescent="0.3">
      <c r="A401">
        <v>400</v>
      </c>
      <c r="B401" s="2" t="s">
        <v>482</v>
      </c>
      <c r="C401" s="2" t="s">
        <v>72</v>
      </c>
      <c r="D401" s="2" t="s">
        <v>52</v>
      </c>
      <c r="E401">
        <v>28</v>
      </c>
      <c r="F401">
        <v>14</v>
      </c>
      <c r="G401">
        <v>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19</v>
      </c>
      <c r="R401">
        <v>13</v>
      </c>
      <c r="S401">
        <v>87</v>
      </c>
      <c r="T401">
        <v>6.69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21.7</v>
      </c>
      <c r="AC401">
        <v>21.7</v>
      </c>
      <c r="AD401">
        <v>15.2</v>
      </c>
      <c r="AF401">
        <v>78</v>
      </c>
      <c r="AH401" t="s">
        <v>35</v>
      </c>
    </row>
    <row r="402" spans="1:34" x14ac:dyDescent="0.3">
      <c r="A402">
        <v>401</v>
      </c>
      <c r="B402" s="2" t="s">
        <v>755</v>
      </c>
      <c r="C402" s="2" t="s">
        <v>40</v>
      </c>
      <c r="D402" s="2" t="s">
        <v>49</v>
      </c>
      <c r="E402">
        <v>23</v>
      </c>
      <c r="F402">
        <v>11</v>
      </c>
      <c r="G402">
        <v>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</v>
      </c>
      <c r="O402">
        <v>1</v>
      </c>
      <c r="P402">
        <v>0</v>
      </c>
      <c r="Q402">
        <v>11</v>
      </c>
      <c r="R402">
        <v>8</v>
      </c>
      <c r="S402">
        <v>82</v>
      </c>
      <c r="T402">
        <v>10.25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8</v>
      </c>
      <c r="AB402">
        <v>16.3</v>
      </c>
      <c r="AC402">
        <v>16.3</v>
      </c>
      <c r="AD402">
        <v>12.3</v>
      </c>
      <c r="AF402">
        <v>160</v>
      </c>
      <c r="AH402" t="s">
        <v>35</v>
      </c>
    </row>
    <row r="403" spans="1:34" x14ac:dyDescent="0.3">
      <c r="A403">
        <v>402</v>
      </c>
      <c r="B403" s="2" t="s">
        <v>756</v>
      </c>
      <c r="C403" s="2" t="s">
        <v>74</v>
      </c>
      <c r="D403" s="2" t="s">
        <v>49</v>
      </c>
      <c r="E403">
        <v>24</v>
      </c>
      <c r="F403">
        <v>8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5</v>
      </c>
      <c r="O403">
        <v>5</v>
      </c>
      <c r="P403">
        <v>0</v>
      </c>
      <c r="Q403">
        <v>8</v>
      </c>
      <c r="R403">
        <v>5</v>
      </c>
      <c r="S403">
        <v>71</v>
      </c>
      <c r="T403">
        <v>14.2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8</v>
      </c>
      <c r="AB403">
        <v>12.6</v>
      </c>
      <c r="AC403">
        <v>12.6</v>
      </c>
      <c r="AD403">
        <v>10.1</v>
      </c>
      <c r="AF403">
        <v>161</v>
      </c>
      <c r="AH403" t="s">
        <v>35</v>
      </c>
    </row>
    <row r="404" spans="1:34" x14ac:dyDescent="0.3">
      <c r="A404">
        <v>403</v>
      </c>
      <c r="B404" s="2" t="s">
        <v>497</v>
      </c>
      <c r="C404" s="2" t="s">
        <v>46</v>
      </c>
      <c r="D404" s="2" t="s">
        <v>52</v>
      </c>
      <c r="E404">
        <v>23</v>
      </c>
      <c r="F404">
        <v>16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7</v>
      </c>
      <c r="R404">
        <v>5</v>
      </c>
      <c r="S404">
        <v>77</v>
      </c>
      <c r="T404">
        <v>15.4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8</v>
      </c>
      <c r="AB404">
        <v>12.7</v>
      </c>
      <c r="AC404">
        <v>12.7</v>
      </c>
      <c r="AD404">
        <v>10.199999999999999</v>
      </c>
      <c r="AF404">
        <v>80</v>
      </c>
      <c r="AH404" t="s">
        <v>35</v>
      </c>
    </row>
    <row r="405" spans="1:34" x14ac:dyDescent="0.3">
      <c r="A405">
        <v>404</v>
      </c>
      <c r="B405" s="2" t="s">
        <v>645</v>
      </c>
      <c r="C405" s="2" t="s">
        <v>78</v>
      </c>
      <c r="D405" s="2" t="s">
        <v>52</v>
      </c>
      <c r="E405">
        <v>28</v>
      </c>
      <c r="F405">
        <v>11</v>
      </c>
      <c r="G405">
        <v>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8</v>
      </c>
      <c r="R405">
        <v>3</v>
      </c>
      <c r="S405">
        <v>17</v>
      </c>
      <c r="T405">
        <v>5.67</v>
      </c>
      <c r="U405">
        <v>1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8</v>
      </c>
      <c r="AB405">
        <v>10.7</v>
      </c>
      <c r="AC405">
        <v>10.7</v>
      </c>
      <c r="AD405">
        <v>9.1999999999999993</v>
      </c>
      <c r="AF405">
        <v>81</v>
      </c>
      <c r="AH405" t="s">
        <v>35</v>
      </c>
    </row>
    <row r="406" spans="1:34" x14ac:dyDescent="0.3">
      <c r="A406">
        <v>405</v>
      </c>
      <c r="B406" s="2" t="s">
        <v>514</v>
      </c>
      <c r="C406" s="2" t="s">
        <v>74</v>
      </c>
      <c r="D406" s="2" t="s">
        <v>34</v>
      </c>
      <c r="E406">
        <v>25</v>
      </c>
      <c r="F406">
        <v>14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7</v>
      </c>
      <c r="N406">
        <v>25</v>
      </c>
      <c r="O406">
        <v>3.57</v>
      </c>
      <c r="P406">
        <v>0</v>
      </c>
      <c r="Q406">
        <v>9</v>
      </c>
      <c r="R406">
        <v>8</v>
      </c>
      <c r="S406">
        <v>50</v>
      </c>
      <c r="T406">
        <v>6.25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8</v>
      </c>
      <c r="AB406">
        <v>15.5</v>
      </c>
      <c r="AC406">
        <v>15.5</v>
      </c>
      <c r="AD406">
        <v>11.5</v>
      </c>
      <c r="AF406">
        <v>109</v>
      </c>
      <c r="AH406" t="s">
        <v>35</v>
      </c>
    </row>
    <row r="407" spans="1:34" x14ac:dyDescent="0.3">
      <c r="A407">
        <v>406</v>
      </c>
      <c r="B407" s="2" t="s">
        <v>389</v>
      </c>
      <c r="C407" s="2" t="s">
        <v>107</v>
      </c>
      <c r="D407" s="2" t="s">
        <v>38</v>
      </c>
      <c r="E407">
        <v>27</v>
      </c>
      <c r="F407">
        <v>12</v>
      </c>
      <c r="G407">
        <v>3</v>
      </c>
      <c r="H407">
        <v>1</v>
      </c>
      <c r="I407">
        <v>1</v>
      </c>
      <c r="J407">
        <v>15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17</v>
      </c>
      <c r="R407">
        <v>12</v>
      </c>
      <c r="S407">
        <v>77</v>
      </c>
      <c r="T407">
        <v>6.42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8</v>
      </c>
      <c r="AB407">
        <v>20.3</v>
      </c>
      <c r="AC407">
        <v>20.3</v>
      </c>
      <c r="AD407">
        <v>14.3</v>
      </c>
      <c r="AF407">
        <v>55</v>
      </c>
      <c r="AH407" t="s">
        <v>35</v>
      </c>
    </row>
    <row r="408" spans="1:34" x14ac:dyDescent="0.3">
      <c r="A408">
        <v>407</v>
      </c>
      <c r="B408" s="2" t="s">
        <v>361</v>
      </c>
      <c r="C408" s="2" t="s">
        <v>78</v>
      </c>
      <c r="D408" s="2" t="s">
        <v>34</v>
      </c>
      <c r="E408">
        <v>21</v>
      </c>
      <c r="F408">
        <v>14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14</v>
      </c>
      <c r="N408">
        <v>34</v>
      </c>
      <c r="O408">
        <v>2.4300000000000002</v>
      </c>
      <c r="P408">
        <v>0</v>
      </c>
      <c r="Q408">
        <v>8</v>
      </c>
      <c r="R408">
        <v>5</v>
      </c>
      <c r="S408">
        <v>41</v>
      </c>
      <c r="T408">
        <v>8.1999999999999993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12.5</v>
      </c>
      <c r="AC408">
        <v>12.5</v>
      </c>
      <c r="AD408">
        <v>10</v>
      </c>
      <c r="AF408">
        <v>110</v>
      </c>
      <c r="AH408" t="s">
        <v>35</v>
      </c>
    </row>
    <row r="409" spans="1:34" x14ac:dyDescent="0.3">
      <c r="A409">
        <v>408</v>
      </c>
      <c r="B409" s="2" t="s">
        <v>757</v>
      </c>
      <c r="C409" s="2" t="s">
        <v>107</v>
      </c>
      <c r="D409" s="2" t="s">
        <v>38</v>
      </c>
      <c r="E409">
        <v>35</v>
      </c>
      <c r="F409">
        <v>2</v>
      </c>
      <c r="G409">
        <v>2</v>
      </c>
      <c r="H409">
        <v>42</v>
      </c>
      <c r="I409">
        <v>70</v>
      </c>
      <c r="J409">
        <v>465</v>
      </c>
      <c r="K409">
        <v>0</v>
      </c>
      <c r="L409">
        <v>4</v>
      </c>
      <c r="M409">
        <v>1</v>
      </c>
      <c r="N409">
        <v>-1</v>
      </c>
      <c r="O409">
        <v>-1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3</v>
      </c>
      <c r="W409">
        <v>2</v>
      </c>
      <c r="X409">
        <v>0</v>
      </c>
      <c r="Y409">
        <v>0</v>
      </c>
      <c r="Z409">
        <v>0</v>
      </c>
      <c r="AA409">
        <v>7</v>
      </c>
      <c r="AB409">
        <v>6.5</v>
      </c>
      <c r="AC409">
        <v>15.5</v>
      </c>
      <c r="AD409">
        <v>10.5</v>
      </c>
      <c r="AF409">
        <v>57</v>
      </c>
      <c r="AH409" t="s">
        <v>35</v>
      </c>
    </row>
    <row r="410" spans="1:34" x14ac:dyDescent="0.3">
      <c r="A410">
        <v>409</v>
      </c>
      <c r="B410" s="2" t="s">
        <v>466</v>
      </c>
      <c r="C410" s="2" t="s">
        <v>111</v>
      </c>
      <c r="D410" s="2" t="s">
        <v>34</v>
      </c>
      <c r="E410">
        <v>29</v>
      </c>
      <c r="F410">
        <v>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19</v>
      </c>
      <c r="N410">
        <v>71</v>
      </c>
      <c r="O410">
        <v>3.74</v>
      </c>
      <c r="P410">
        <v>0</v>
      </c>
      <c r="Q410">
        <v>1</v>
      </c>
      <c r="R410">
        <v>1</v>
      </c>
      <c r="S410">
        <v>3</v>
      </c>
      <c r="T410">
        <v>3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7</v>
      </c>
      <c r="AB410">
        <v>8.4</v>
      </c>
      <c r="AC410">
        <v>8.4</v>
      </c>
      <c r="AD410">
        <v>7.9</v>
      </c>
      <c r="AF410">
        <v>111</v>
      </c>
      <c r="AH410" t="s">
        <v>35</v>
      </c>
    </row>
    <row r="411" spans="1:34" x14ac:dyDescent="0.3">
      <c r="A411">
        <v>410</v>
      </c>
      <c r="B411" s="2" t="s">
        <v>484</v>
      </c>
      <c r="C411" s="2" t="s">
        <v>88</v>
      </c>
      <c r="D411" s="2" t="s">
        <v>52</v>
      </c>
      <c r="E411">
        <v>27</v>
      </c>
      <c r="F411">
        <v>10</v>
      </c>
      <c r="G411">
        <v>4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11</v>
      </c>
      <c r="R411">
        <v>8</v>
      </c>
      <c r="S411">
        <v>67</v>
      </c>
      <c r="T411">
        <v>8.3800000000000008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7</v>
      </c>
      <c r="AB411">
        <v>14.7</v>
      </c>
      <c r="AC411">
        <v>14.7</v>
      </c>
      <c r="AD411">
        <v>10.7</v>
      </c>
      <c r="AF411">
        <v>84</v>
      </c>
      <c r="AH411" t="s">
        <v>35</v>
      </c>
    </row>
    <row r="412" spans="1:34" x14ac:dyDescent="0.3">
      <c r="A412">
        <v>411</v>
      </c>
      <c r="B412" s="2" t="s">
        <v>205</v>
      </c>
      <c r="C412" s="2" t="s">
        <v>48</v>
      </c>
      <c r="D412" s="2" t="s">
        <v>38</v>
      </c>
      <c r="E412">
        <v>26</v>
      </c>
      <c r="F412">
        <v>5</v>
      </c>
      <c r="G412">
        <v>1</v>
      </c>
      <c r="H412">
        <v>14</v>
      </c>
      <c r="I412">
        <v>23</v>
      </c>
      <c r="J412">
        <v>118</v>
      </c>
      <c r="K412">
        <v>1</v>
      </c>
      <c r="L412">
        <v>1</v>
      </c>
      <c r="M412">
        <v>11</v>
      </c>
      <c r="N412">
        <v>5</v>
      </c>
      <c r="O412">
        <v>0.45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7</v>
      </c>
      <c r="AB412">
        <v>7.2</v>
      </c>
      <c r="AC412">
        <v>8.1999999999999993</v>
      </c>
      <c r="AD412">
        <v>8.1999999999999993</v>
      </c>
      <c r="AF412">
        <v>56</v>
      </c>
      <c r="AH412" t="s">
        <v>35</v>
      </c>
    </row>
    <row r="413" spans="1:34" x14ac:dyDescent="0.3">
      <c r="A413">
        <v>412</v>
      </c>
      <c r="B413" s="2" t="s">
        <v>508</v>
      </c>
      <c r="C413" s="2" t="s">
        <v>107</v>
      </c>
      <c r="D413" s="2" t="s">
        <v>34</v>
      </c>
      <c r="E413">
        <v>29</v>
      </c>
      <c r="F413">
        <v>16</v>
      </c>
      <c r="G413">
        <v>5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9</v>
      </c>
      <c r="O413">
        <v>9</v>
      </c>
      <c r="P413">
        <v>0</v>
      </c>
      <c r="Q413">
        <v>4</v>
      </c>
      <c r="R413">
        <v>3</v>
      </c>
      <c r="S413">
        <v>62</v>
      </c>
      <c r="T413">
        <v>20.67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7</v>
      </c>
      <c r="AB413">
        <v>10.1</v>
      </c>
      <c r="AC413">
        <v>10.1</v>
      </c>
      <c r="AD413">
        <v>8.6</v>
      </c>
      <c r="AF413">
        <v>112</v>
      </c>
      <c r="AH413" t="s">
        <v>35</v>
      </c>
    </row>
    <row r="414" spans="1:34" x14ac:dyDescent="0.3">
      <c r="A414">
        <v>413</v>
      </c>
      <c r="B414" s="2" t="s">
        <v>758</v>
      </c>
      <c r="C414" s="2" t="s">
        <v>116</v>
      </c>
      <c r="D414" s="2" t="s">
        <v>52</v>
      </c>
      <c r="E414">
        <v>30</v>
      </c>
      <c r="F414">
        <v>13</v>
      </c>
      <c r="G414">
        <v>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12</v>
      </c>
      <c r="R414">
        <v>9</v>
      </c>
      <c r="S414">
        <v>94</v>
      </c>
      <c r="T414">
        <v>10.44</v>
      </c>
      <c r="U414">
        <v>0</v>
      </c>
      <c r="V414">
        <v>1</v>
      </c>
      <c r="W414">
        <v>1</v>
      </c>
      <c r="X414">
        <v>0</v>
      </c>
      <c r="Y414">
        <v>0</v>
      </c>
      <c r="Z414">
        <v>0</v>
      </c>
      <c r="AA414">
        <v>7</v>
      </c>
      <c r="AB414">
        <v>16.399999999999999</v>
      </c>
      <c r="AC414">
        <v>17.399999999999999</v>
      </c>
      <c r="AD414">
        <v>11.9</v>
      </c>
      <c r="AF414">
        <v>82</v>
      </c>
      <c r="AH414" t="s">
        <v>35</v>
      </c>
    </row>
    <row r="415" spans="1:34" x14ac:dyDescent="0.3">
      <c r="A415">
        <v>414</v>
      </c>
      <c r="B415" s="2" t="s">
        <v>634</v>
      </c>
      <c r="C415" s="2" t="s">
        <v>180</v>
      </c>
      <c r="D415" s="2" t="s">
        <v>52</v>
      </c>
      <c r="E415">
        <v>26</v>
      </c>
      <c r="F415">
        <v>16</v>
      </c>
      <c r="G415">
        <v>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8</v>
      </c>
      <c r="R415">
        <v>6</v>
      </c>
      <c r="S415">
        <v>86</v>
      </c>
      <c r="T415">
        <v>14.33</v>
      </c>
      <c r="U415">
        <v>0</v>
      </c>
      <c r="V415">
        <v>1</v>
      </c>
      <c r="W415">
        <v>1</v>
      </c>
      <c r="X415">
        <v>0</v>
      </c>
      <c r="Y415">
        <v>0</v>
      </c>
      <c r="Z415">
        <v>0</v>
      </c>
      <c r="AA415">
        <v>7</v>
      </c>
      <c r="AB415">
        <v>12.6</v>
      </c>
      <c r="AC415">
        <v>13.6</v>
      </c>
      <c r="AD415">
        <v>9.6</v>
      </c>
      <c r="AF415">
        <v>86</v>
      </c>
      <c r="AH415" t="s">
        <v>35</v>
      </c>
    </row>
    <row r="416" spans="1:34" x14ac:dyDescent="0.3">
      <c r="A416">
        <v>415</v>
      </c>
      <c r="B416" s="2" t="s">
        <v>759</v>
      </c>
      <c r="C416" s="2" t="s">
        <v>56</v>
      </c>
      <c r="D416" s="2" t="s">
        <v>34</v>
      </c>
      <c r="E416">
        <v>24</v>
      </c>
      <c r="F416">
        <v>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11</v>
      </c>
      <c r="N416">
        <v>49</v>
      </c>
      <c r="O416">
        <v>4.45</v>
      </c>
      <c r="P416">
        <v>0</v>
      </c>
      <c r="Q416">
        <v>2</v>
      </c>
      <c r="R416">
        <v>2</v>
      </c>
      <c r="S416">
        <v>19</v>
      </c>
      <c r="T416">
        <v>9.5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8.8000000000000007</v>
      </c>
      <c r="AC416">
        <v>8.8000000000000007</v>
      </c>
      <c r="AD416">
        <v>7.8</v>
      </c>
      <c r="AF416">
        <v>113</v>
      </c>
      <c r="AH416" t="s">
        <v>35</v>
      </c>
    </row>
    <row r="417" spans="1:34" x14ac:dyDescent="0.3">
      <c r="A417">
        <v>416</v>
      </c>
      <c r="B417" s="2" t="s">
        <v>428</v>
      </c>
      <c r="C417" s="2" t="s">
        <v>76</v>
      </c>
      <c r="D417" s="2" t="s">
        <v>52</v>
      </c>
      <c r="E417">
        <v>25</v>
      </c>
      <c r="F417">
        <v>9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11</v>
      </c>
      <c r="R417">
        <v>5</v>
      </c>
      <c r="S417">
        <v>67</v>
      </c>
      <c r="T417">
        <v>13.4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11.7</v>
      </c>
      <c r="AC417">
        <v>11.7</v>
      </c>
      <c r="AD417">
        <v>9.1999999999999993</v>
      </c>
      <c r="AF417">
        <v>85</v>
      </c>
      <c r="AH417" t="s">
        <v>35</v>
      </c>
    </row>
    <row r="418" spans="1:34" x14ac:dyDescent="0.3">
      <c r="A418">
        <v>417</v>
      </c>
      <c r="B418" s="2" t="s">
        <v>670</v>
      </c>
      <c r="C418" s="2" t="s">
        <v>130</v>
      </c>
      <c r="D418" s="2" t="s">
        <v>52</v>
      </c>
      <c r="E418">
        <v>26</v>
      </c>
      <c r="F418">
        <v>15</v>
      </c>
      <c r="G418">
        <v>12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14</v>
      </c>
      <c r="R418">
        <v>8</v>
      </c>
      <c r="S418">
        <v>72</v>
      </c>
      <c r="T418">
        <v>9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15.2</v>
      </c>
      <c r="AC418">
        <v>15.2</v>
      </c>
      <c r="AD418">
        <v>11.2</v>
      </c>
      <c r="AF418">
        <v>83</v>
      </c>
      <c r="AH418" t="s">
        <v>35</v>
      </c>
    </row>
    <row r="419" spans="1:34" x14ac:dyDescent="0.3">
      <c r="A419">
        <v>418</v>
      </c>
      <c r="B419" s="2" t="s">
        <v>286</v>
      </c>
      <c r="C419" s="2" t="s">
        <v>84</v>
      </c>
      <c r="D419" s="2" t="s">
        <v>49</v>
      </c>
      <c r="E419">
        <v>22</v>
      </c>
      <c r="F419">
        <v>15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10</v>
      </c>
      <c r="R419">
        <v>6</v>
      </c>
      <c r="S419">
        <v>63</v>
      </c>
      <c r="T419">
        <v>10.5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6</v>
      </c>
      <c r="AB419">
        <v>12.3</v>
      </c>
      <c r="AC419">
        <v>12.3</v>
      </c>
      <c r="AD419">
        <v>9.3000000000000007</v>
      </c>
      <c r="AF419">
        <v>163</v>
      </c>
      <c r="AH419" t="s">
        <v>35</v>
      </c>
    </row>
    <row r="420" spans="1:34" x14ac:dyDescent="0.3">
      <c r="A420">
        <v>419</v>
      </c>
      <c r="B420" s="2" t="s">
        <v>760</v>
      </c>
      <c r="C420" s="2" t="s">
        <v>88</v>
      </c>
      <c r="D420" s="2" t="s">
        <v>52</v>
      </c>
      <c r="E420">
        <v>24</v>
      </c>
      <c r="F420">
        <v>4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8</v>
      </c>
      <c r="R420">
        <v>6</v>
      </c>
      <c r="S420">
        <v>61</v>
      </c>
      <c r="T420">
        <v>10.17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6</v>
      </c>
      <c r="AB420">
        <v>12.1</v>
      </c>
      <c r="AC420">
        <v>12.1</v>
      </c>
      <c r="AD420">
        <v>9.1</v>
      </c>
      <c r="AF420">
        <v>87</v>
      </c>
      <c r="AH420" t="s">
        <v>35</v>
      </c>
    </row>
    <row r="421" spans="1:34" x14ac:dyDescent="0.3">
      <c r="A421">
        <v>420</v>
      </c>
      <c r="B421" s="2" t="s">
        <v>761</v>
      </c>
      <c r="C421" s="2" t="s">
        <v>104</v>
      </c>
      <c r="D421" s="2" t="s">
        <v>34</v>
      </c>
      <c r="E421">
        <v>27</v>
      </c>
      <c r="F421">
        <v>12</v>
      </c>
      <c r="G421">
        <v>2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2</v>
      </c>
      <c r="R421">
        <v>1</v>
      </c>
      <c r="S421">
        <v>1</v>
      </c>
      <c r="T421">
        <v>1</v>
      </c>
      <c r="U421">
        <v>1</v>
      </c>
      <c r="V421">
        <v>0</v>
      </c>
      <c r="W421">
        <v>0</v>
      </c>
      <c r="X421">
        <v>1</v>
      </c>
      <c r="Y421">
        <v>0</v>
      </c>
      <c r="Z421">
        <v>0</v>
      </c>
      <c r="AA421">
        <v>6</v>
      </c>
      <c r="AB421">
        <v>7.1</v>
      </c>
      <c r="AC421">
        <v>7.1</v>
      </c>
      <c r="AD421">
        <v>6.6</v>
      </c>
      <c r="AF421">
        <v>114</v>
      </c>
      <c r="AH421" t="s">
        <v>35</v>
      </c>
    </row>
    <row r="422" spans="1:34" x14ac:dyDescent="0.3">
      <c r="A422">
        <v>421</v>
      </c>
      <c r="B422" s="2" t="s">
        <v>461</v>
      </c>
      <c r="C422" s="2" t="s">
        <v>116</v>
      </c>
      <c r="D422" s="2" t="s">
        <v>49</v>
      </c>
      <c r="E422">
        <v>26</v>
      </c>
      <c r="F422">
        <v>14</v>
      </c>
      <c r="G422">
        <v>2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4</v>
      </c>
      <c r="N422">
        <v>0</v>
      </c>
      <c r="O422">
        <v>0</v>
      </c>
      <c r="P422">
        <v>0</v>
      </c>
      <c r="Q422">
        <v>19</v>
      </c>
      <c r="R422">
        <v>7</v>
      </c>
      <c r="S422">
        <v>64</v>
      </c>
      <c r="T422">
        <v>9.14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6</v>
      </c>
      <c r="AB422">
        <v>13.4</v>
      </c>
      <c r="AC422">
        <v>13.4</v>
      </c>
      <c r="AD422">
        <v>9.9</v>
      </c>
      <c r="AF422">
        <v>162</v>
      </c>
      <c r="AH422" t="s">
        <v>35</v>
      </c>
    </row>
    <row r="423" spans="1:34" x14ac:dyDescent="0.3">
      <c r="A423">
        <v>422</v>
      </c>
      <c r="B423" s="2" t="s">
        <v>762</v>
      </c>
      <c r="C423" s="2" t="s">
        <v>54</v>
      </c>
      <c r="D423" s="2" t="s">
        <v>49</v>
      </c>
      <c r="E423">
        <v>24</v>
      </c>
      <c r="F423">
        <v>5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5</v>
      </c>
      <c r="R423">
        <v>3</v>
      </c>
      <c r="S423">
        <v>61</v>
      </c>
      <c r="T423">
        <v>20.329999999999998</v>
      </c>
      <c r="U423">
        <v>0</v>
      </c>
      <c r="V423">
        <v>1</v>
      </c>
      <c r="W423">
        <v>0</v>
      </c>
      <c r="X423">
        <v>0</v>
      </c>
      <c r="Y423">
        <v>0</v>
      </c>
      <c r="Z423">
        <v>0</v>
      </c>
      <c r="AA423">
        <v>6</v>
      </c>
      <c r="AB423">
        <v>9.1</v>
      </c>
      <c r="AC423">
        <v>9.1</v>
      </c>
      <c r="AD423">
        <v>7.6</v>
      </c>
      <c r="AF423">
        <v>164</v>
      </c>
      <c r="AH423" t="s">
        <v>35</v>
      </c>
    </row>
    <row r="424" spans="1:34" x14ac:dyDescent="0.3">
      <c r="A424">
        <v>423</v>
      </c>
      <c r="B424" s="2" t="s">
        <v>763</v>
      </c>
      <c r="C424" s="2" t="s">
        <v>76</v>
      </c>
      <c r="D424" s="2" t="s">
        <v>49</v>
      </c>
      <c r="E424">
        <v>29</v>
      </c>
      <c r="F424">
        <v>5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7</v>
      </c>
      <c r="R424">
        <v>6</v>
      </c>
      <c r="S424">
        <v>53</v>
      </c>
      <c r="T424">
        <v>8.83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5</v>
      </c>
      <c r="AB424">
        <v>11.3</v>
      </c>
      <c r="AC424">
        <v>11.3</v>
      </c>
      <c r="AD424">
        <v>8.3000000000000007</v>
      </c>
      <c r="AF424">
        <v>166</v>
      </c>
      <c r="AH424" t="s">
        <v>35</v>
      </c>
    </row>
    <row r="425" spans="1:34" x14ac:dyDescent="0.3">
      <c r="A425">
        <v>424</v>
      </c>
      <c r="B425" s="2" t="s">
        <v>569</v>
      </c>
      <c r="C425" s="2" t="s">
        <v>63</v>
      </c>
      <c r="D425" s="2" t="s">
        <v>52</v>
      </c>
      <c r="E425">
        <v>25</v>
      </c>
      <c r="F425">
        <v>16</v>
      </c>
      <c r="G425">
        <v>10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8</v>
      </c>
      <c r="R425">
        <v>7</v>
      </c>
      <c r="S425">
        <v>48</v>
      </c>
      <c r="T425">
        <v>6.86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5</v>
      </c>
      <c r="AB425">
        <v>11.8</v>
      </c>
      <c r="AC425">
        <v>11.8</v>
      </c>
      <c r="AD425">
        <v>8.3000000000000007</v>
      </c>
      <c r="AF425">
        <v>92</v>
      </c>
      <c r="AH425" t="s">
        <v>35</v>
      </c>
    </row>
    <row r="426" spans="1:34" x14ac:dyDescent="0.3">
      <c r="A426">
        <v>425</v>
      </c>
      <c r="B426" s="2" t="s">
        <v>294</v>
      </c>
      <c r="C426" s="2" t="s">
        <v>46</v>
      </c>
      <c r="D426" s="2" t="s">
        <v>34</v>
      </c>
      <c r="E426">
        <v>23</v>
      </c>
      <c r="F426">
        <v>8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11</v>
      </c>
      <c r="N426">
        <v>47</v>
      </c>
      <c r="O426">
        <v>4.2699999999999996</v>
      </c>
      <c r="P426">
        <v>0</v>
      </c>
      <c r="Q426">
        <v>3</v>
      </c>
      <c r="R426">
        <v>2</v>
      </c>
      <c r="S426">
        <v>1</v>
      </c>
      <c r="T426">
        <v>0.5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5</v>
      </c>
      <c r="AB426">
        <v>6.8</v>
      </c>
      <c r="AC426">
        <v>6.8</v>
      </c>
      <c r="AD426">
        <v>5.8</v>
      </c>
      <c r="AF426">
        <v>116</v>
      </c>
      <c r="AH426" t="s">
        <v>35</v>
      </c>
    </row>
    <row r="427" spans="1:34" x14ac:dyDescent="0.3">
      <c r="A427">
        <v>426</v>
      </c>
      <c r="B427" s="2" t="s">
        <v>764</v>
      </c>
      <c r="C427" s="2" t="s">
        <v>44</v>
      </c>
      <c r="D427" s="2" t="s">
        <v>49</v>
      </c>
      <c r="E427">
        <v>22</v>
      </c>
      <c r="F427">
        <v>8</v>
      </c>
      <c r="G427">
        <v>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8</v>
      </c>
      <c r="R427">
        <v>5</v>
      </c>
      <c r="S427">
        <v>54</v>
      </c>
      <c r="T427">
        <v>10.8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5</v>
      </c>
      <c r="AB427">
        <v>10.4</v>
      </c>
      <c r="AC427">
        <v>10.4</v>
      </c>
      <c r="AD427">
        <v>7.9</v>
      </c>
      <c r="AF427">
        <v>165</v>
      </c>
      <c r="AH427" t="s">
        <v>35</v>
      </c>
    </row>
    <row r="428" spans="1:34" x14ac:dyDescent="0.3">
      <c r="A428">
        <v>427</v>
      </c>
      <c r="B428" s="2" t="s">
        <v>765</v>
      </c>
      <c r="C428" s="2" t="s">
        <v>44</v>
      </c>
      <c r="D428" s="2" t="s">
        <v>52</v>
      </c>
      <c r="E428">
        <v>24</v>
      </c>
      <c r="F428">
        <v>15</v>
      </c>
      <c r="G428">
        <v>4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7</v>
      </c>
      <c r="R428">
        <v>3</v>
      </c>
      <c r="S428">
        <v>45</v>
      </c>
      <c r="T428">
        <v>15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5</v>
      </c>
      <c r="AB428">
        <v>7.5</v>
      </c>
      <c r="AC428">
        <v>7.5</v>
      </c>
      <c r="AD428">
        <v>6</v>
      </c>
      <c r="AF428">
        <v>93</v>
      </c>
      <c r="AH428" t="s">
        <v>35</v>
      </c>
    </row>
    <row r="429" spans="1:34" x14ac:dyDescent="0.3">
      <c r="A429">
        <v>428</v>
      </c>
      <c r="B429" s="2" t="s">
        <v>766</v>
      </c>
      <c r="C429" s="2" t="s">
        <v>76</v>
      </c>
      <c r="D429" s="2" t="s">
        <v>49</v>
      </c>
      <c r="E429">
        <v>24</v>
      </c>
      <c r="F429">
        <v>15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3</v>
      </c>
      <c r="R429">
        <v>1</v>
      </c>
      <c r="S429">
        <v>48</v>
      </c>
      <c r="T429">
        <v>48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5</v>
      </c>
      <c r="AB429">
        <v>5.8</v>
      </c>
      <c r="AC429">
        <v>5.8</v>
      </c>
      <c r="AD429">
        <v>5.3</v>
      </c>
      <c r="AF429">
        <v>168</v>
      </c>
      <c r="AH429" t="s">
        <v>35</v>
      </c>
    </row>
    <row r="430" spans="1:34" x14ac:dyDescent="0.3">
      <c r="A430">
        <v>429</v>
      </c>
      <c r="B430" s="2" t="s">
        <v>278</v>
      </c>
      <c r="C430" s="2" t="s">
        <v>101</v>
      </c>
      <c r="D430" s="2" t="s">
        <v>52</v>
      </c>
      <c r="E430">
        <v>25</v>
      </c>
      <c r="F430">
        <v>8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5</v>
      </c>
      <c r="R430">
        <v>4</v>
      </c>
      <c r="S430">
        <v>52</v>
      </c>
      <c r="T430">
        <v>13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5</v>
      </c>
      <c r="AB430">
        <v>9.1999999999999993</v>
      </c>
      <c r="AC430">
        <v>9.1999999999999993</v>
      </c>
      <c r="AD430">
        <v>7.2</v>
      </c>
      <c r="AF430">
        <v>88</v>
      </c>
      <c r="AH430" t="s">
        <v>35</v>
      </c>
    </row>
    <row r="431" spans="1:34" x14ac:dyDescent="0.3">
      <c r="A431">
        <v>430</v>
      </c>
      <c r="B431" s="2" t="s">
        <v>767</v>
      </c>
      <c r="C431" s="2" t="s">
        <v>42</v>
      </c>
      <c r="D431" s="2" t="s">
        <v>38</v>
      </c>
      <c r="E431">
        <v>22</v>
      </c>
      <c r="F431">
        <v>3</v>
      </c>
      <c r="G431">
        <v>0</v>
      </c>
      <c r="H431">
        <v>20</v>
      </c>
      <c r="I431">
        <v>42</v>
      </c>
      <c r="J431">
        <v>187</v>
      </c>
      <c r="K431">
        <v>0</v>
      </c>
      <c r="L431">
        <v>2</v>
      </c>
      <c r="M431">
        <v>5</v>
      </c>
      <c r="N431">
        <v>39</v>
      </c>
      <c r="O431">
        <v>7.8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5</v>
      </c>
      <c r="AB431">
        <v>5.4</v>
      </c>
      <c r="AC431">
        <v>8.4</v>
      </c>
      <c r="AD431">
        <v>7.4</v>
      </c>
      <c r="AF431">
        <v>58</v>
      </c>
      <c r="AH431" t="s">
        <v>35</v>
      </c>
    </row>
    <row r="432" spans="1:34" x14ac:dyDescent="0.3">
      <c r="A432">
        <v>431</v>
      </c>
      <c r="B432" s="2" t="s">
        <v>563</v>
      </c>
      <c r="C432" s="2" t="s">
        <v>84</v>
      </c>
      <c r="D432" s="2" t="s">
        <v>52</v>
      </c>
      <c r="E432">
        <v>24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9</v>
      </c>
      <c r="R432">
        <v>5</v>
      </c>
      <c r="S432">
        <v>48</v>
      </c>
      <c r="T432">
        <v>9.6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5</v>
      </c>
      <c r="AB432">
        <v>9.8000000000000007</v>
      </c>
      <c r="AC432">
        <v>9.8000000000000007</v>
      </c>
      <c r="AD432">
        <v>7.3</v>
      </c>
      <c r="AF432">
        <v>91</v>
      </c>
      <c r="AH432" t="s">
        <v>35</v>
      </c>
    </row>
    <row r="433" spans="1:34" x14ac:dyDescent="0.3">
      <c r="A433">
        <v>432</v>
      </c>
      <c r="B433" s="2" t="s">
        <v>492</v>
      </c>
      <c r="C433" s="2" t="s">
        <v>86</v>
      </c>
      <c r="D433" s="2" t="s">
        <v>52</v>
      </c>
      <c r="E433">
        <v>23</v>
      </c>
      <c r="F433">
        <v>15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11</v>
      </c>
      <c r="R433">
        <v>6</v>
      </c>
      <c r="S433">
        <v>50</v>
      </c>
      <c r="T433">
        <v>8.33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5</v>
      </c>
      <c r="AB433">
        <v>11</v>
      </c>
      <c r="AC433">
        <v>11</v>
      </c>
      <c r="AD433">
        <v>8</v>
      </c>
      <c r="AF433">
        <v>90</v>
      </c>
      <c r="AH433" t="s">
        <v>35</v>
      </c>
    </row>
    <row r="434" spans="1:34" x14ac:dyDescent="0.3">
      <c r="A434">
        <v>433</v>
      </c>
      <c r="B434" s="2" t="s">
        <v>768</v>
      </c>
      <c r="C434" s="2" t="s">
        <v>130</v>
      </c>
      <c r="D434" s="2" t="s">
        <v>49</v>
      </c>
      <c r="E434">
        <v>26</v>
      </c>
      <c r="F434">
        <v>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8</v>
      </c>
      <c r="R434">
        <v>6</v>
      </c>
      <c r="S434">
        <v>47</v>
      </c>
      <c r="T434">
        <v>7.83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10.7</v>
      </c>
      <c r="AC434">
        <v>10.7</v>
      </c>
      <c r="AD434">
        <v>7.7</v>
      </c>
      <c r="AF434">
        <v>169</v>
      </c>
      <c r="AH434" t="s">
        <v>35</v>
      </c>
    </row>
    <row r="435" spans="1:34" x14ac:dyDescent="0.3">
      <c r="A435">
        <v>434</v>
      </c>
      <c r="B435" s="2" t="s">
        <v>769</v>
      </c>
      <c r="C435" s="2" t="s">
        <v>76</v>
      </c>
      <c r="D435" s="2" t="s">
        <v>38</v>
      </c>
      <c r="E435">
        <v>25</v>
      </c>
      <c r="F435">
        <v>2</v>
      </c>
      <c r="G435">
        <v>0</v>
      </c>
      <c r="H435">
        <v>1</v>
      </c>
      <c r="I435">
        <v>2</v>
      </c>
      <c r="J435">
        <v>22</v>
      </c>
      <c r="K435">
        <v>1</v>
      </c>
      <c r="L435">
        <v>0</v>
      </c>
      <c r="M435">
        <v>2</v>
      </c>
      <c r="N435">
        <v>-2</v>
      </c>
      <c r="O435">
        <v>-1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4.7</v>
      </c>
      <c r="AC435">
        <v>4.7</v>
      </c>
      <c r="AD435">
        <v>4.7</v>
      </c>
      <c r="AF435">
        <v>59</v>
      </c>
      <c r="AH435" t="s">
        <v>35</v>
      </c>
    </row>
    <row r="436" spans="1:34" x14ac:dyDescent="0.3">
      <c r="A436">
        <v>435</v>
      </c>
      <c r="B436" s="2" t="s">
        <v>770</v>
      </c>
      <c r="C436" s="2" t="s">
        <v>46</v>
      </c>
      <c r="D436" s="2" t="s">
        <v>34</v>
      </c>
      <c r="E436">
        <v>23</v>
      </c>
      <c r="F436">
        <v>5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8</v>
      </c>
      <c r="N436">
        <v>30</v>
      </c>
      <c r="O436">
        <v>3.75</v>
      </c>
      <c r="P436">
        <v>0</v>
      </c>
      <c r="Q436">
        <v>4</v>
      </c>
      <c r="R436">
        <v>2</v>
      </c>
      <c r="S436">
        <v>21</v>
      </c>
      <c r="T436">
        <v>10.5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7.1</v>
      </c>
      <c r="AC436">
        <v>7.1</v>
      </c>
      <c r="AD436">
        <v>6.1</v>
      </c>
      <c r="AF436">
        <v>115</v>
      </c>
      <c r="AH436" t="s">
        <v>35</v>
      </c>
    </row>
    <row r="437" spans="1:34" x14ac:dyDescent="0.3">
      <c r="A437">
        <v>436</v>
      </c>
      <c r="B437" s="2" t="s">
        <v>338</v>
      </c>
      <c r="C437" s="2" t="s">
        <v>40</v>
      </c>
      <c r="D437" s="2" t="s">
        <v>52</v>
      </c>
      <c r="E437">
        <v>34</v>
      </c>
      <c r="F437">
        <v>1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4</v>
      </c>
      <c r="S437">
        <v>52</v>
      </c>
      <c r="T437">
        <v>13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9.1999999999999993</v>
      </c>
      <c r="AC437">
        <v>9.1999999999999993</v>
      </c>
      <c r="AD437">
        <v>7.2</v>
      </c>
      <c r="AF437">
        <v>89</v>
      </c>
      <c r="AH437" t="s">
        <v>35</v>
      </c>
    </row>
    <row r="438" spans="1:34" x14ac:dyDescent="0.3">
      <c r="A438">
        <v>437</v>
      </c>
      <c r="B438" s="2" t="s">
        <v>566</v>
      </c>
      <c r="C438" s="2" t="s">
        <v>63</v>
      </c>
      <c r="D438" s="2" t="s">
        <v>49</v>
      </c>
      <c r="E438">
        <v>23</v>
      </c>
      <c r="F438">
        <v>5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52</v>
      </c>
      <c r="T438">
        <v>13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9.1999999999999993</v>
      </c>
      <c r="AC438">
        <v>9.1999999999999993</v>
      </c>
      <c r="AD438">
        <v>7.2</v>
      </c>
      <c r="AF438">
        <v>167</v>
      </c>
      <c r="AH438" t="s">
        <v>35</v>
      </c>
    </row>
    <row r="439" spans="1:34" x14ac:dyDescent="0.3">
      <c r="A439">
        <v>438</v>
      </c>
      <c r="B439" s="2" t="s">
        <v>483</v>
      </c>
      <c r="C439" s="2" t="s">
        <v>46</v>
      </c>
      <c r="D439" s="2" t="s">
        <v>49</v>
      </c>
      <c r="E439">
        <v>24</v>
      </c>
      <c r="F439">
        <v>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4</v>
      </c>
      <c r="R439">
        <v>4</v>
      </c>
      <c r="S439">
        <v>39</v>
      </c>
      <c r="T439">
        <v>9.75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4</v>
      </c>
      <c r="AB439">
        <v>7.9</v>
      </c>
      <c r="AC439">
        <v>7.9</v>
      </c>
      <c r="AD439">
        <v>5.9</v>
      </c>
      <c r="AF439">
        <v>172</v>
      </c>
      <c r="AH439" t="s">
        <v>35</v>
      </c>
    </row>
    <row r="440" spans="1:34" x14ac:dyDescent="0.3">
      <c r="A440">
        <v>439</v>
      </c>
      <c r="B440" s="2" t="s">
        <v>771</v>
      </c>
      <c r="C440" s="2" t="s">
        <v>88</v>
      </c>
      <c r="D440" s="2" t="s">
        <v>34</v>
      </c>
      <c r="E440">
        <v>28</v>
      </c>
      <c r="F440">
        <v>16</v>
      </c>
      <c r="G440">
        <v>6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9</v>
      </c>
      <c r="R440">
        <v>6</v>
      </c>
      <c r="S440">
        <v>41</v>
      </c>
      <c r="T440">
        <v>6.83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4</v>
      </c>
      <c r="AB440">
        <v>10.1</v>
      </c>
      <c r="AC440">
        <v>10.1</v>
      </c>
      <c r="AD440">
        <v>7.1</v>
      </c>
      <c r="AF440">
        <v>118</v>
      </c>
      <c r="AH440" t="s">
        <v>35</v>
      </c>
    </row>
    <row r="441" spans="1:34" x14ac:dyDescent="0.3">
      <c r="A441">
        <v>440</v>
      </c>
      <c r="B441" s="2" t="s">
        <v>445</v>
      </c>
      <c r="C441" s="2" t="s">
        <v>99</v>
      </c>
      <c r="D441" s="2" t="s">
        <v>52</v>
      </c>
      <c r="E441">
        <v>24</v>
      </c>
      <c r="F441">
        <v>15</v>
      </c>
      <c r="G441">
        <v>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5</v>
      </c>
      <c r="R441">
        <v>3</v>
      </c>
      <c r="S441">
        <v>42</v>
      </c>
      <c r="T441">
        <v>14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4</v>
      </c>
      <c r="AB441">
        <v>7.2</v>
      </c>
      <c r="AC441">
        <v>7.2</v>
      </c>
      <c r="AD441">
        <v>5.7</v>
      </c>
      <c r="AF441">
        <v>94</v>
      </c>
      <c r="AH441" t="s">
        <v>35</v>
      </c>
    </row>
    <row r="442" spans="1:34" x14ac:dyDescent="0.3">
      <c r="A442">
        <v>441</v>
      </c>
      <c r="B442" s="2" t="s">
        <v>772</v>
      </c>
      <c r="C442" s="2" t="s">
        <v>74</v>
      </c>
      <c r="D442" s="2" t="s">
        <v>49</v>
      </c>
      <c r="E442">
        <v>23</v>
      </c>
      <c r="F442">
        <v>7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8</v>
      </c>
      <c r="R442">
        <v>4</v>
      </c>
      <c r="S442">
        <v>40</v>
      </c>
      <c r="T442">
        <v>10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4</v>
      </c>
      <c r="AB442">
        <v>8</v>
      </c>
      <c r="AC442">
        <v>8</v>
      </c>
      <c r="AD442">
        <v>6</v>
      </c>
      <c r="AF442">
        <v>170</v>
      </c>
      <c r="AH442" t="s">
        <v>35</v>
      </c>
    </row>
    <row r="443" spans="1:34" x14ac:dyDescent="0.3">
      <c r="A443">
        <v>442</v>
      </c>
      <c r="B443" s="2" t="s">
        <v>554</v>
      </c>
      <c r="C443" s="2" t="s">
        <v>67</v>
      </c>
      <c r="D443" s="2" t="s">
        <v>34</v>
      </c>
      <c r="E443">
        <v>25</v>
      </c>
      <c r="F443">
        <v>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3</v>
      </c>
      <c r="R443">
        <v>3</v>
      </c>
      <c r="S443">
        <v>35</v>
      </c>
      <c r="T443">
        <v>11.67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4</v>
      </c>
      <c r="AB443">
        <v>6.5</v>
      </c>
      <c r="AC443">
        <v>6.5</v>
      </c>
      <c r="AD443">
        <v>5</v>
      </c>
      <c r="AF443">
        <v>124</v>
      </c>
      <c r="AH443" t="s">
        <v>35</v>
      </c>
    </row>
    <row r="444" spans="1:34" x14ac:dyDescent="0.3">
      <c r="A444">
        <v>443</v>
      </c>
      <c r="B444" s="2" t="s">
        <v>773</v>
      </c>
      <c r="C444" s="2" t="s">
        <v>88</v>
      </c>
      <c r="D444" s="2" t="s">
        <v>49</v>
      </c>
      <c r="E444">
        <v>26</v>
      </c>
      <c r="F444">
        <v>8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60</v>
      </c>
      <c r="T444">
        <v>10</v>
      </c>
      <c r="U444">
        <v>0</v>
      </c>
      <c r="V444">
        <v>2</v>
      </c>
      <c r="W444">
        <v>1</v>
      </c>
      <c r="X444">
        <v>0</v>
      </c>
      <c r="Y444">
        <v>0</v>
      </c>
      <c r="Z444">
        <v>0</v>
      </c>
      <c r="AA444">
        <v>4</v>
      </c>
      <c r="AB444">
        <v>10</v>
      </c>
      <c r="AC444">
        <v>11</v>
      </c>
      <c r="AD444">
        <v>7</v>
      </c>
      <c r="AF444">
        <v>171</v>
      </c>
      <c r="AH444" t="s">
        <v>35</v>
      </c>
    </row>
    <row r="445" spans="1:34" x14ac:dyDescent="0.3">
      <c r="A445">
        <v>444</v>
      </c>
      <c r="B445" s="2" t="s">
        <v>442</v>
      </c>
      <c r="C445" s="2" t="s">
        <v>78</v>
      </c>
      <c r="D445" s="2" t="s">
        <v>52</v>
      </c>
      <c r="E445">
        <v>26</v>
      </c>
      <c r="F445">
        <v>5</v>
      </c>
      <c r="G445">
        <v>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6</v>
      </c>
      <c r="R445">
        <v>4</v>
      </c>
      <c r="S445">
        <v>36</v>
      </c>
      <c r="T445">
        <v>9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4</v>
      </c>
      <c r="AB445">
        <v>7.6</v>
      </c>
      <c r="AC445">
        <v>7.6</v>
      </c>
      <c r="AD445">
        <v>5.6</v>
      </c>
      <c r="AF445">
        <v>98</v>
      </c>
      <c r="AH445" t="s">
        <v>35</v>
      </c>
    </row>
    <row r="446" spans="1:34" x14ac:dyDescent="0.3">
      <c r="A446">
        <v>445</v>
      </c>
      <c r="B446" s="2" t="s">
        <v>393</v>
      </c>
      <c r="C446" s="2" t="s">
        <v>42</v>
      </c>
      <c r="D446" s="2" t="s">
        <v>52</v>
      </c>
      <c r="E446">
        <v>34</v>
      </c>
      <c r="F446">
        <v>16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4</v>
      </c>
      <c r="R446">
        <v>3</v>
      </c>
      <c r="S446">
        <v>39</v>
      </c>
      <c r="T446">
        <v>13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4</v>
      </c>
      <c r="AB446">
        <v>6.9</v>
      </c>
      <c r="AC446">
        <v>6.9</v>
      </c>
      <c r="AD446">
        <v>5.4</v>
      </c>
      <c r="AF446">
        <v>95</v>
      </c>
      <c r="AH446" t="s">
        <v>35</v>
      </c>
    </row>
    <row r="447" spans="1:34" x14ac:dyDescent="0.3">
      <c r="A447">
        <v>446</v>
      </c>
      <c r="B447" s="2" t="s">
        <v>557</v>
      </c>
      <c r="C447" s="2" t="s">
        <v>116</v>
      </c>
      <c r="D447" s="2" t="s">
        <v>34</v>
      </c>
      <c r="E447">
        <v>24</v>
      </c>
      <c r="F447">
        <v>10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2</v>
      </c>
      <c r="N447">
        <v>2</v>
      </c>
      <c r="O447">
        <v>1</v>
      </c>
      <c r="P447">
        <v>0</v>
      </c>
      <c r="Q447">
        <v>7</v>
      </c>
      <c r="R447">
        <v>7</v>
      </c>
      <c r="S447">
        <v>37</v>
      </c>
      <c r="T447">
        <v>5.29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4</v>
      </c>
      <c r="AB447">
        <v>10.9</v>
      </c>
      <c r="AC447">
        <v>10.9</v>
      </c>
      <c r="AD447">
        <v>7.4</v>
      </c>
      <c r="AF447">
        <v>119</v>
      </c>
      <c r="AH447" t="s">
        <v>35</v>
      </c>
    </row>
    <row r="448" spans="1:34" x14ac:dyDescent="0.3">
      <c r="A448">
        <v>447</v>
      </c>
      <c r="B448" s="2" t="s">
        <v>774</v>
      </c>
      <c r="C448" s="2" t="s">
        <v>61</v>
      </c>
      <c r="D448" s="2" t="s">
        <v>34</v>
      </c>
      <c r="E448">
        <v>25</v>
      </c>
      <c r="F448">
        <v>14</v>
      </c>
      <c r="G448">
        <v>3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3</v>
      </c>
      <c r="O448">
        <v>1</v>
      </c>
      <c r="P448">
        <v>0</v>
      </c>
      <c r="Q448">
        <v>3</v>
      </c>
      <c r="R448">
        <v>2</v>
      </c>
      <c r="S448">
        <v>35</v>
      </c>
      <c r="T448">
        <v>17.5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4</v>
      </c>
      <c r="AB448">
        <v>5.8</v>
      </c>
      <c r="AC448">
        <v>5.8</v>
      </c>
      <c r="AD448">
        <v>4.8</v>
      </c>
      <c r="AF448">
        <v>121</v>
      </c>
      <c r="AH448" t="s">
        <v>35</v>
      </c>
    </row>
    <row r="449" spans="1:34" x14ac:dyDescent="0.3">
      <c r="A449">
        <v>448</v>
      </c>
      <c r="B449" s="2" t="s">
        <v>775</v>
      </c>
      <c r="C449" s="2" t="s">
        <v>135</v>
      </c>
      <c r="D449" s="2" t="s">
        <v>34</v>
      </c>
      <c r="E449">
        <v>24</v>
      </c>
      <c r="F449">
        <v>6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3</v>
      </c>
      <c r="N449">
        <v>9</v>
      </c>
      <c r="O449">
        <v>3</v>
      </c>
      <c r="P449">
        <v>0</v>
      </c>
      <c r="Q449">
        <v>6</v>
      </c>
      <c r="R449">
        <v>4</v>
      </c>
      <c r="S449">
        <v>30</v>
      </c>
      <c r="T449">
        <v>7.5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120</v>
      </c>
      <c r="AH449" t="s">
        <v>35</v>
      </c>
    </row>
    <row r="450" spans="1:34" x14ac:dyDescent="0.3">
      <c r="A450">
        <v>449</v>
      </c>
      <c r="B450" s="2" t="s">
        <v>776</v>
      </c>
      <c r="C450" s="2" t="s">
        <v>46</v>
      </c>
      <c r="D450" s="2" t="s">
        <v>52</v>
      </c>
      <c r="E450">
        <v>25</v>
      </c>
      <c r="F450">
        <v>11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6</v>
      </c>
      <c r="R450">
        <v>5</v>
      </c>
      <c r="S450">
        <v>36</v>
      </c>
      <c r="T450">
        <v>7.2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8.6</v>
      </c>
      <c r="AC450">
        <v>8.6</v>
      </c>
      <c r="AD450">
        <v>6.1</v>
      </c>
      <c r="AF450">
        <v>97</v>
      </c>
      <c r="AH450" t="s">
        <v>35</v>
      </c>
    </row>
    <row r="451" spans="1:34" x14ac:dyDescent="0.3">
      <c r="A451">
        <v>450</v>
      </c>
      <c r="B451" s="2" t="s">
        <v>654</v>
      </c>
      <c r="C451" s="2" t="s">
        <v>180</v>
      </c>
      <c r="D451" s="2" t="s">
        <v>34</v>
      </c>
      <c r="E451">
        <v>26</v>
      </c>
      <c r="F451">
        <v>16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4</v>
      </c>
      <c r="O451">
        <v>4</v>
      </c>
      <c r="P451">
        <v>0</v>
      </c>
      <c r="Q451">
        <v>6</v>
      </c>
      <c r="R451">
        <v>4</v>
      </c>
      <c r="S451">
        <v>38</v>
      </c>
      <c r="T451">
        <v>9.5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8.1999999999999993</v>
      </c>
      <c r="AC451">
        <v>8.1999999999999993</v>
      </c>
      <c r="AD451">
        <v>6.2</v>
      </c>
      <c r="AF451">
        <v>117</v>
      </c>
      <c r="AH451" t="s">
        <v>35</v>
      </c>
    </row>
    <row r="452" spans="1:34" x14ac:dyDescent="0.3">
      <c r="A452">
        <v>451</v>
      </c>
      <c r="B452" s="2" t="s">
        <v>562</v>
      </c>
      <c r="C452" s="2" t="s">
        <v>135</v>
      </c>
      <c r="D452" s="2" t="s">
        <v>34</v>
      </c>
      <c r="E452">
        <v>23</v>
      </c>
      <c r="F452">
        <v>5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8</v>
      </c>
      <c r="N452">
        <v>32</v>
      </c>
      <c r="O452">
        <v>4</v>
      </c>
      <c r="P452">
        <v>0</v>
      </c>
      <c r="Q452">
        <v>4</v>
      </c>
      <c r="R452">
        <v>3</v>
      </c>
      <c r="S452">
        <v>5</v>
      </c>
      <c r="T452">
        <v>1.67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6.7</v>
      </c>
      <c r="AC452">
        <v>6.7</v>
      </c>
      <c r="AD452">
        <v>5.2</v>
      </c>
      <c r="AF452">
        <v>122</v>
      </c>
      <c r="AH452" t="s">
        <v>35</v>
      </c>
    </row>
    <row r="453" spans="1:34" x14ac:dyDescent="0.3">
      <c r="A453">
        <v>452</v>
      </c>
      <c r="B453" s="2" t="s">
        <v>777</v>
      </c>
      <c r="C453" s="2" t="s">
        <v>116</v>
      </c>
      <c r="D453" s="2" t="s">
        <v>52</v>
      </c>
      <c r="E453">
        <v>31</v>
      </c>
      <c r="F453">
        <v>8</v>
      </c>
      <c r="G453">
        <v>4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38</v>
      </c>
      <c r="T453">
        <v>12.67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6.8</v>
      </c>
      <c r="AC453">
        <v>6.8</v>
      </c>
      <c r="AD453">
        <v>5.3</v>
      </c>
      <c r="AF453">
        <v>96</v>
      </c>
      <c r="AH453" t="s">
        <v>35</v>
      </c>
    </row>
    <row r="454" spans="1:34" x14ac:dyDescent="0.3">
      <c r="A454">
        <v>453</v>
      </c>
      <c r="B454" s="2" t="s">
        <v>256</v>
      </c>
      <c r="C454" s="2" t="s">
        <v>78</v>
      </c>
      <c r="D454" s="2" t="s">
        <v>49</v>
      </c>
      <c r="E454">
        <v>21</v>
      </c>
      <c r="F454">
        <v>7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12</v>
      </c>
      <c r="R454">
        <v>4</v>
      </c>
      <c r="S454">
        <v>35</v>
      </c>
      <c r="T454">
        <v>8.75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7.5</v>
      </c>
      <c r="AC454">
        <v>7.5</v>
      </c>
      <c r="AD454">
        <v>5.5</v>
      </c>
      <c r="AF454">
        <v>174</v>
      </c>
      <c r="AH454" t="s">
        <v>35</v>
      </c>
    </row>
    <row r="455" spans="1:34" x14ac:dyDescent="0.3">
      <c r="A455">
        <v>454</v>
      </c>
      <c r="B455" s="2" t="s">
        <v>778</v>
      </c>
      <c r="C455" s="2" t="s">
        <v>116</v>
      </c>
      <c r="D455" s="2" t="s">
        <v>49</v>
      </c>
      <c r="E455">
        <v>23</v>
      </c>
      <c r="F455">
        <v>3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6</v>
      </c>
      <c r="R455">
        <v>3</v>
      </c>
      <c r="S455">
        <v>37</v>
      </c>
      <c r="T455">
        <v>12.33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6.7</v>
      </c>
      <c r="AC455">
        <v>6.7</v>
      </c>
      <c r="AD455">
        <v>5.2</v>
      </c>
      <c r="AF455">
        <v>173</v>
      </c>
      <c r="AH455" t="s">
        <v>35</v>
      </c>
    </row>
    <row r="456" spans="1:34" x14ac:dyDescent="0.3">
      <c r="A456">
        <v>455</v>
      </c>
      <c r="B456" s="2" t="s">
        <v>779</v>
      </c>
      <c r="C456" s="2" t="s">
        <v>88</v>
      </c>
      <c r="D456" s="2" t="s">
        <v>34</v>
      </c>
      <c r="E456">
        <v>24</v>
      </c>
      <c r="F456">
        <v>6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8</v>
      </c>
      <c r="N456">
        <v>36</v>
      </c>
      <c r="O456">
        <v>4.5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3.6</v>
      </c>
      <c r="AC456">
        <v>3.6</v>
      </c>
      <c r="AD456">
        <v>3.6</v>
      </c>
      <c r="AF456">
        <v>123</v>
      </c>
      <c r="AH456" t="s">
        <v>35</v>
      </c>
    </row>
    <row r="457" spans="1:34" x14ac:dyDescent="0.3">
      <c r="A457">
        <v>456</v>
      </c>
      <c r="B457" s="2" t="s">
        <v>780</v>
      </c>
      <c r="C457" s="2" t="s">
        <v>101</v>
      </c>
      <c r="D457" s="2" t="s">
        <v>52</v>
      </c>
      <c r="E457">
        <v>28</v>
      </c>
      <c r="F457">
        <v>13</v>
      </c>
      <c r="G457">
        <v>8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27</v>
      </c>
      <c r="T457">
        <v>9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5.7</v>
      </c>
      <c r="AC457">
        <v>5.7</v>
      </c>
      <c r="AD457">
        <v>4.2</v>
      </c>
      <c r="AF457">
        <v>100</v>
      </c>
      <c r="AH457" t="s">
        <v>35</v>
      </c>
    </row>
    <row r="458" spans="1:34" x14ac:dyDescent="0.3">
      <c r="A458">
        <v>457</v>
      </c>
      <c r="B458" s="2" t="s">
        <v>781</v>
      </c>
      <c r="C458" s="2" t="s">
        <v>99</v>
      </c>
      <c r="D458" s="2" t="s">
        <v>34</v>
      </c>
      <c r="E458">
        <v>28</v>
      </c>
      <c r="F458">
        <v>15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11</v>
      </c>
      <c r="N458">
        <v>20</v>
      </c>
      <c r="O458">
        <v>1.82</v>
      </c>
      <c r="P458">
        <v>0</v>
      </c>
      <c r="Q458">
        <v>2</v>
      </c>
      <c r="R458">
        <v>1</v>
      </c>
      <c r="S458">
        <v>9</v>
      </c>
      <c r="T458">
        <v>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3</v>
      </c>
      <c r="AB458">
        <v>3.9</v>
      </c>
      <c r="AC458">
        <v>3.9</v>
      </c>
      <c r="AD458">
        <v>3.4</v>
      </c>
      <c r="AF458">
        <v>128</v>
      </c>
      <c r="AH458" t="s">
        <v>35</v>
      </c>
    </row>
    <row r="459" spans="1:34" x14ac:dyDescent="0.3">
      <c r="A459">
        <v>458</v>
      </c>
      <c r="B459" s="2" t="s">
        <v>782</v>
      </c>
      <c r="C459" s="2" t="s">
        <v>48</v>
      </c>
      <c r="D459" s="2" t="s">
        <v>34</v>
      </c>
      <c r="E459">
        <v>28</v>
      </c>
      <c r="F459">
        <v>4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16</v>
      </c>
      <c r="N459">
        <v>43</v>
      </c>
      <c r="O459">
        <v>2.69</v>
      </c>
      <c r="P459">
        <v>0</v>
      </c>
      <c r="Q459">
        <v>1</v>
      </c>
      <c r="R459">
        <v>1</v>
      </c>
      <c r="S459">
        <v>9</v>
      </c>
      <c r="T459">
        <v>9</v>
      </c>
      <c r="U459">
        <v>0</v>
      </c>
      <c r="V459">
        <v>1</v>
      </c>
      <c r="W459">
        <v>1</v>
      </c>
      <c r="X459">
        <v>0</v>
      </c>
      <c r="Y459">
        <v>0</v>
      </c>
      <c r="Z459">
        <v>0</v>
      </c>
      <c r="AA459">
        <v>3</v>
      </c>
      <c r="AB459">
        <v>4.2</v>
      </c>
      <c r="AC459">
        <v>5.2</v>
      </c>
      <c r="AD459">
        <v>3.7</v>
      </c>
      <c r="AF459">
        <v>126</v>
      </c>
      <c r="AH459" t="s">
        <v>35</v>
      </c>
    </row>
    <row r="460" spans="1:34" x14ac:dyDescent="0.3">
      <c r="A460">
        <v>459</v>
      </c>
      <c r="B460" s="2" t="s">
        <v>783</v>
      </c>
      <c r="C460" s="2" t="s">
        <v>101</v>
      </c>
      <c r="D460" s="2" t="s">
        <v>34</v>
      </c>
      <c r="E460">
        <v>26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4</v>
      </c>
      <c r="N460">
        <v>25</v>
      </c>
      <c r="O460">
        <v>6.25</v>
      </c>
      <c r="P460">
        <v>0</v>
      </c>
      <c r="Q460">
        <v>1</v>
      </c>
      <c r="R460">
        <v>1</v>
      </c>
      <c r="S460">
        <v>6</v>
      </c>
      <c r="T460">
        <v>6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4.0999999999999996</v>
      </c>
      <c r="AC460">
        <v>4.0999999999999996</v>
      </c>
      <c r="AD460">
        <v>3.6</v>
      </c>
      <c r="AF460">
        <v>127</v>
      </c>
      <c r="AH460" t="s">
        <v>35</v>
      </c>
    </row>
    <row r="461" spans="1:34" x14ac:dyDescent="0.3">
      <c r="A461">
        <v>460</v>
      </c>
      <c r="B461" s="2" t="s">
        <v>784</v>
      </c>
      <c r="C461" s="2" t="s">
        <v>84</v>
      </c>
      <c r="D461" s="2" t="s">
        <v>34</v>
      </c>
      <c r="E461">
        <v>27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9</v>
      </c>
      <c r="N461">
        <v>25</v>
      </c>
      <c r="O461">
        <v>2.78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2.5</v>
      </c>
      <c r="AC461">
        <v>2.5</v>
      </c>
      <c r="AD461">
        <v>2.5</v>
      </c>
      <c r="AF461">
        <v>129</v>
      </c>
      <c r="AH461" t="s">
        <v>35</v>
      </c>
    </row>
    <row r="462" spans="1:34" x14ac:dyDescent="0.3">
      <c r="A462">
        <v>461</v>
      </c>
      <c r="B462" s="2" t="s">
        <v>785</v>
      </c>
      <c r="C462" s="2" t="s">
        <v>114</v>
      </c>
      <c r="D462" s="2" t="s">
        <v>52</v>
      </c>
      <c r="E462">
        <v>26</v>
      </c>
      <c r="F462">
        <v>13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10</v>
      </c>
      <c r="R462">
        <v>5</v>
      </c>
      <c r="S462">
        <v>33</v>
      </c>
      <c r="T462">
        <v>6.6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8.3000000000000007</v>
      </c>
      <c r="AC462">
        <v>8.3000000000000007</v>
      </c>
      <c r="AD462">
        <v>5.8</v>
      </c>
      <c r="AF462">
        <v>99</v>
      </c>
      <c r="AH462" t="s">
        <v>35</v>
      </c>
    </row>
    <row r="463" spans="1:34" x14ac:dyDescent="0.3">
      <c r="A463">
        <v>462</v>
      </c>
      <c r="B463" s="2" t="s">
        <v>786</v>
      </c>
      <c r="C463" s="2" t="s">
        <v>130</v>
      </c>
      <c r="D463" s="2" t="s">
        <v>49</v>
      </c>
      <c r="E463">
        <v>26</v>
      </c>
      <c r="F463">
        <v>13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</v>
      </c>
      <c r="R463">
        <v>2</v>
      </c>
      <c r="S463">
        <v>25</v>
      </c>
      <c r="T463">
        <v>12.5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4.5</v>
      </c>
      <c r="AC463">
        <v>4.5</v>
      </c>
      <c r="AD463">
        <v>3.5</v>
      </c>
      <c r="AF463">
        <v>176</v>
      </c>
      <c r="AH463" t="s">
        <v>35</v>
      </c>
    </row>
    <row r="464" spans="1:34" x14ac:dyDescent="0.3">
      <c r="A464">
        <v>463</v>
      </c>
      <c r="B464" s="2" t="s">
        <v>787</v>
      </c>
      <c r="C464" s="2" t="s">
        <v>63</v>
      </c>
      <c r="D464" s="2" t="s">
        <v>34</v>
      </c>
      <c r="E464">
        <v>23</v>
      </c>
      <c r="F464">
        <v>5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6</v>
      </c>
      <c r="N464">
        <v>29</v>
      </c>
      <c r="O464">
        <v>4.83</v>
      </c>
      <c r="P464">
        <v>0</v>
      </c>
      <c r="Q464">
        <v>5</v>
      </c>
      <c r="R464">
        <v>3</v>
      </c>
      <c r="S464">
        <v>5</v>
      </c>
      <c r="T464">
        <v>1.67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6.4</v>
      </c>
      <c r="AC464">
        <v>6.4</v>
      </c>
      <c r="AD464">
        <v>4.9000000000000004</v>
      </c>
      <c r="AF464">
        <v>125</v>
      </c>
      <c r="AH464" t="s">
        <v>35</v>
      </c>
    </row>
    <row r="465" spans="1:34" x14ac:dyDescent="0.3">
      <c r="A465">
        <v>464</v>
      </c>
      <c r="B465" s="2" t="s">
        <v>377</v>
      </c>
      <c r="C465" s="2" t="s">
        <v>99</v>
      </c>
      <c r="D465" s="2" t="s">
        <v>49</v>
      </c>
      <c r="E465">
        <v>24</v>
      </c>
      <c r="F465">
        <v>4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5</v>
      </c>
      <c r="R465">
        <v>4</v>
      </c>
      <c r="S465">
        <v>32</v>
      </c>
      <c r="T465">
        <v>8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7.2</v>
      </c>
      <c r="AC465">
        <v>7.2</v>
      </c>
      <c r="AD465">
        <v>5.2</v>
      </c>
      <c r="AF465">
        <v>175</v>
      </c>
      <c r="AH465" t="s">
        <v>35</v>
      </c>
    </row>
    <row r="466" spans="1:34" x14ac:dyDescent="0.3">
      <c r="A466">
        <v>465</v>
      </c>
      <c r="B466" s="2" t="s">
        <v>476</v>
      </c>
      <c r="C466" s="2" t="s">
        <v>72</v>
      </c>
      <c r="D466" s="2" t="s">
        <v>34</v>
      </c>
      <c r="E466">
        <v>29</v>
      </c>
      <c r="F466">
        <v>14</v>
      </c>
      <c r="G466">
        <v>4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4</v>
      </c>
      <c r="R466">
        <v>4</v>
      </c>
      <c r="S466">
        <v>15</v>
      </c>
      <c r="T466">
        <v>3.75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2</v>
      </c>
      <c r="AB466">
        <v>5.5</v>
      </c>
      <c r="AC466">
        <v>5.5</v>
      </c>
      <c r="AD466">
        <v>3.5</v>
      </c>
      <c r="AF466">
        <v>138</v>
      </c>
      <c r="AH466" t="s">
        <v>35</v>
      </c>
    </row>
    <row r="467" spans="1:34" x14ac:dyDescent="0.3">
      <c r="A467">
        <v>466</v>
      </c>
      <c r="B467" s="2" t="s">
        <v>788</v>
      </c>
      <c r="C467" s="2" t="s">
        <v>33</v>
      </c>
      <c r="D467" s="2" t="s">
        <v>34</v>
      </c>
      <c r="E467">
        <v>29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11</v>
      </c>
      <c r="N467">
        <v>17</v>
      </c>
      <c r="O467">
        <v>1.55</v>
      </c>
      <c r="P467">
        <v>0</v>
      </c>
      <c r="Q467">
        <v>1</v>
      </c>
      <c r="R467">
        <v>1</v>
      </c>
      <c r="S467">
        <v>5</v>
      </c>
      <c r="T467">
        <v>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2</v>
      </c>
      <c r="AB467">
        <v>3.2</v>
      </c>
      <c r="AC467">
        <v>3.2</v>
      </c>
      <c r="AD467">
        <v>2.7</v>
      </c>
      <c r="AF467">
        <v>130</v>
      </c>
      <c r="AH467" t="s">
        <v>35</v>
      </c>
    </row>
    <row r="468" spans="1:34" x14ac:dyDescent="0.3">
      <c r="A468">
        <v>467</v>
      </c>
      <c r="B468" s="2" t="s">
        <v>789</v>
      </c>
      <c r="C468" s="2" t="s">
        <v>72</v>
      </c>
      <c r="D468" s="2" t="s">
        <v>38</v>
      </c>
      <c r="E468">
        <v>36</v>
      </c>
      <c r="F468">
        <v>2</v>
      </c>
      <c r="G468">
        <v>0</v>
      </c>
      <c r="H468">
        <v>7</v>
      </c>
      <c r="I468">
        <v>17</v>
      </c>
      <c r="J468">
        <v>59</v>
      </c>
      <c r="K468">
        <v>0</v>
      </c>
      <c r="L468">
        <v>1</v>
      </c>
      <c r="M468">
        <v>2</v>
      </c>
      <c r="N468">
        <v>13</v>
      </c>
      <c r="O468">
        <v>6.5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2</v>
      </c>
      <c r="AB468">
        <v>1.7</v>
      </c>
      <c r="AC468">
        <v>2.7</v>
      </c>
      <c r="AD468">
        <v>2.7</v>
      </c>
      <c r="AF468">
        <v>60</v>
      </c>
      <c r="AH468" t="s">
        <v>35</v>
      </c>
    </row>
    <row r="469" spans="1:34" x14ac:dyDescent="0.3">
      <c r="A469">
        <v>468</v>
      </c>
      <c r="B469" s="2" t="s">
        <v>790</v>
      </c>
      <c r="C469" s="2" t="s">
        <v>54</v>
      </c>
      <c r="D469" s="2" t="s">
        <v>52</v>
      </c>
      <c r="E469">
        <v>27</v>
      </c>
      <c r="F469">
        <v>13</v>
      </c>
      <c r="G469">
        <v>2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5</v>
      </c>
      <c r="R469">
        <v>3</v>
      </c>
      <c r="S469">
        <v>23</v>
      </c>
      <c r="T469">
        <v>7.67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2</v>
      </c>
      <c r="AB469">
        <v>5.3</v>
      </c>
      <c r="AC469">
        <v>5.3</v>
      </c>
      <c r="AD469">
        <v>3.8</v>
      </c>
      <c r="AF469">
        <v>103</v>
      </c>
      <c r="AH469" t="s">
        <v>35</v>
      </c>
    </row>
    <row r="470" spans="1:34" x14ac:dyDescent="0.3">
      <c r="A470">
        <v>469</v>
      </c>
      <c r="B470" s="2" t="s">
        <v>791</v>
      </c>
      <c r="C470" s="2" t="s">
        <v>116</v>
      </c>
      <c r="D470" s="2" t="s">
        <v>34</v>
      </c>
      <c r="E470">
        <v>28</v>
      </c>
      <c r="F470">
        <v>16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3</v>
      </c>
      <c r="O470">
        <v>1.5</v>
      </c>
      <c r="P470">
        <v>0</v>
      </c>
      <c r="Q470">
        <v>3</v>
      </c>
      <c r="R470">
        <v>2</v>
      </c>
      <c r="S470">
        <v>17</v>
      </c>
      <c r="T470">
        <v>8.5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2</v>
      </c>
      <c r="AB470">
        <v>4</v>
      </c>
      <c r="AC470">
        <v>4</v>
      </c>
      <c r="AD470">
        <v>3</v>
      </c>
      <c r="AF470">
        <v>132</v>
      </c>
      <c r="AH470" t="s">
        <v>35</v>
      </c>
    </row>
    <row r="471" spans="1:34" x14ac:dyDescent="0.3">
      <c r="A471">
        <v>470</v>
      </c>
      <c r="B471" s="2" t="s">
        <v>615</v>
      </c>
      <c r="C471" s="2" t="s">
        <v>114</v>
      </c>
      <c r="D471" s="2" t="s">
        <v>49</v>
      </c>
      <c r="E471">
        <v>24</v>
      </c>
      <c r="F471">
        <v>8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2</v>
      </c>
      <c r="R471">
        <v>1</v>
      </c>
      <c r="S471">
        <v>44</v>
      </c>
      <c r="T471">
        <v>44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2</v>
      </c>
      <c r="AB471">
        <v>3.4</v>
      </c>
      <c r="AC471">
        <v>4.4000000000000004</v>
      </c>
      <c r="AD471">
        <v>2.9</v>
      </c>
      <c r="AF471">
        <v>177</v>
      </c>
      <c r="AH471" t="s">
        <v>35</v>
      </c>
    </row>
    <row r="472" spans="1:34" x14ac:dyDescent="0.3">
      <c r="A472">
        <v>471</v>
      </c>
      <c r="B472" s="2" t="s">
        <v>572</v>
      </c>
      <c r="C472" s="2" t="s">
        <v>56</v>
      </c>
      <c r="D472" s="2" t="s">
        <v>52</v>
      </c>
      <c r="E472">
        <v>25</v>
      </c>
      <c r="F472">
        <v>13</v>
      </c>
      <c r="G472">
        <v>10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1</v>
      </c>
      <c r="S472">
        <v>24</v>
      </c>
      <c r="T472">
        <v>24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2</v>
      </c>
      <c r="AB472">
        <v>3.4</v>
      </c>
      <c r="AC472">
        <v>3.4</v>
      </c>
      <c r="AD472">
        <v>2.9</v>
      </c>
      <c r="AF472">
        <v>101</v>
      </c>
      <c r="AH472" t="s">
        <v>35</v>
      </c>
    </row>
    <row r="473" spans="1:34" x14ac:dyDescent="0.3">
      <c r="A473">
        <v>472</v>
      </c>
      <c r="B473" s="2" t="s">
        <v>792</v>
      </c>
      <c r="C473" s="2" t="s">
        <v>80</v>
      </c>
      <c r="D473" s="2" t="s">
        <v>34</v>
      </c>
      <c r="E473">
        <v>23</v>
      </c>
      <c r="F473">
        <v>11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2</v>
      </c>
      <c r="N473">
        <v>19</v>
      </c>
      <c r="O473">
        <v>9.5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2</v>
      </c>
      <c r="AB473">
        <v>1.9</v>
      </c>
      <c r="AC473">
        <v>1.9</v>
      </c>
      <c r="AD473">
        <v>1.9</v>
      </c>
      <c r="AF473">
        <v>134</v>
      </c>
      <c r="AH473" t="s">
        <v>35</v>
      </c>
    </row>
    <row r="474" spans="1:34" x14ac:dyDescent="0.3">
      <c r="A474">
        <v>473</v>
      </c>
      <c r="B474" s="2" t="s">
        <v>621</v>
      </c>
      <c r="C474" s="2" t="s">
        <v>51</v>
      </c>
      <c r="D474" s="2" t="s">
        <v>49</v>
      </c>
      <c r="E474">
        <v>25</v>
      </c>
      <c r="F474">
        <v>4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1</v>
      </c>
      <c r="S474">
        <v>22</v>
      </c>
      <c r="T474">
        <v>22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2</v>
      </c>
      <c r="AB474">
        <v>3.2</v>
      </c>
      <c r="AC474">
        <v>3.2</v>
      </c>
      <c r="AD474">
        <v>2.7</v>
      </c>
      <c r="AF474">
        <v>180</v>
      </c>
      <c r="AH474" t="s">
        <v>35</v>
      </c>
    </row>
    <row r="475" spans="1:34" x14ac:dyDescent="0.3">
      <c r="A475">
        <v>474</v>
      </c>
      <c r="B475" s="2" t="s">
        <v>626</v>
      </c>
      <c r="C475" s="2" t="s">
        <v>40</v>
      </c>
      <c r="D475" s="2" t="s">
        <v>34</v>
      </c>
      <c r="E475">
        <v>26</v>
      </c>
      <c r="F475">
        <v>7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4</v>
      </c>
      <c r="N475">
        <v>16</v>
      </c>
      <c r="O475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2</v>
      </c>
      <c r="AB475">
        <v>1.6</v>
      </c>
      <c r="AC475">
        <v>1.6</v>
      </c>
      <c r="AD475">
        <v>1.6</v>
      </c>
      <c r="AF475">
        <v>136</v>
      </c>
      <c r="AH475" t="s">
        <v>35</v>
      </c>
    </row>
    <row r="476" spans="1:34" x14ac:dyDescent="0.3">
      <c r="A476">
        <v>475</v>
      </c>
      <c r="B476" s="2" t="s">
        <v>630</v>
      </c>
      <c r="C476" s="2" t="s">
        <v>33</v>
      </c>
      <c r="D476" s="2" t="s">
        <v>38</v>
      </c>
      <c r="E476">
        <v>27</v>
      </c>
      <c r="F476">
        <v>1</v>
      </c>
      <c r="G476">
        <v>0</v>
      </c>
      <c r="H476">
        <v>2</v>
      </c>
      <c r="I476">
        <v>3</v>
      </c>
      <c r="J476">
        <v>40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2</v>
      </c>
      <c r="AB476">
        <v>1.6</v>
      </c>
      <c r="AC476">
        <v>1.6</v>
      </c>
      <c r="AD476">
        <v>1.6</v>
      </c>
      <c r="AF476">
        <v>61</v>
      </c>
      <c r="AH476" t="s">
        <v>35</v>
      </c>
    </row>
    <row r="477" spans="1:34" x14ac:dyDescent="0.3">
      <c r="A477">
        <v>476</v>
      </c>
      <c r="B477" s="2" t="s">
        <v>479</v>
      </c>
      <c r="C477" s="2" t="s">
        <v>80</v>
      </c>
      <c r="D477" s="2" t="s">
        <v>49</v>
      </c>
      <c r="E477">
        <v>23</v>
      </c>
      <c r="F477">
        <v>14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3</v>
      </c>
      <c r="R477">
        <v>2</v>
      </c>
      <c r="S477">
        <v>17</v>
      </c>
      <c r="T477">
        <v>8.5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3.7</v>
      </c>
      <c r="AC477">
        <v>3.7</v>
      </c>
      <c r="AD477">
        <v>2.7</v>
      </c>
      <c r="AF477">
        <v>187</v>
      </c>
      <c r="AH477" t="s">
        <v>35</v>
      </c>
    </row>
    <row r="478" spans="1:34" x14ac:dyDescent="0.3">
      <c r="A478">
        <v>477</v>
      </c>
      <c r="B478" s="2" t="s">
        <v>793</v>
      </c>
      <c r="C478" s="2" t="s">
        <v>180</v>
      </c>
      <c r="D478" s="2" t="s">
        <v>49</v>
      </c>
      <c r="E478">
        <v>27</v>
      </c>
      <c r="F478">
        <v>5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13</v>
      </c>
      <c r="R478">
        <v>3</v>
      </c>
      <c r="S478">
        <v>21</v>
      </c>
      <c r="T478">
        <v>7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5.0999999999999996</v>
      </c>
      <c r="AC478">
        <v>5.0999999999999996</v>
      </c>
      <c r="AD478">
        <v>3.6</v>
      </c>
      <c r="AF478">
        <v>181</v>
      </c>
      <c r="AH478" t="s">
        <v>35</v>
      </c>
    </row>
    <row r="479" spans="1:34" x14ac:dyDescent="0.3">
      <c r="A479">
        <v>478</v>
      </c>
      <c r="B479" s="2" t="s">
        <v>794</v>
      </c>
      <c r="C479" s="2" t="s">
        <v>111</v>
      </c>
      <c r="D479" s="2" t="s">
        <v>34</v>
      </c>
      <c r="E479">
        <v>25</v>
      </c>
      <c r="F479">
        <v>4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6</v>
      </c>
      <c r="N479">
        <v>16</v>
      </c>
      <c r="O479">
        <v>2.67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1.6</v>
      </c>
      <c r="AC479">
        <v>1.6</v>
      </c>
      <c r="AD479">
        <v>1.6</v>
      </c>
      <c r="AF479">
        <v>137</v>
      </c>
      <c r="AH479" t="s">
        <v>35</v>
      </c>
    </row>
    <row r="480" spans="1:34" x14ac:dyDescent="0.3">
      <c r="A480">
        <v>479</v>
      </c>
      <c r="B480" s="2" t="s">
        <v>795</v>
      </c>
      <c r="C480" s="2" t="s">
        <v>111</v>
      </c>
      <c r="D480" s="2" t="s">
        <v>49</v>
      </c>
      <c r="E480">
        <v>29</v>
      </c>
      <c r="F480">
        <v>8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9</v>
      </c>
      <c r="R480">
        <v>5</v>
      </c>
      <c r="S480">
        <v>24</v>
      </c>
      <c r="T480">
        <v>4.8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7.4</v>
      </c>
      <c r="AC480">
        <v>7.4</v>
      </c>
      <c r="AD480">
        <v>4.9000000000000004</v>
      </c>
      <c r="AF480">
        <v>178</v>
      </c>
      <c r="AH480" t="s">
        <v>35</v>
      </c>
    </row>
    <row r="481" spans="1:34" x14ac:dyDescent="0.3">
      <c r="A481">
        <v>480</v>
      </c>
      <c r="B481" s="2" t="s">
        <v>683</v>
      </c>
      <c r="C481" s="2" t="s">
        <v>107</v>
      </c>
      <c r="D481" s="2" t="s">
        <v>49</v>
      </c>
      <c r="E481">
        <v>22</v>
      </c>
      <c r="F481">
        <v>10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4</v>
      </c>
      <c r="O481">
        <v>2</v>
      </c>
      <c r="P481">
        <v>0</v>
      </c>
      <c r="Q481">
        <v>6</v>
      </c>
      <c r="R481">
        <v>5</v>
      </c>
      <c r="S481">
        <v>36</v>
      </c>
      <c r="T481">
        <v>7.2</v>
      </c>
      <c r="U481">
        <v>0</v>
      </c>
      <c r="V481">
        <v>2</v>
      </c>
      <c r="W481">
        <v>1</v>
      </c>
      <c r="X481">
        <v>0</v>
      </c>
      <c r="Y481">
        <v>0</v>
      </c>
      <c r="Z481">
        <v>0</v>
      </c>
      <c r="AA481">
        <v>2</v>
      </c>
      <c r="AB481">
        <v>7</v>
      </c>
      <c r="AC481">
        <v>8</v>
      </c>
      <c r="AD481">
        <v>4.5</v>
      </c>
      <c r="AF481">
        <v>182</v>
      </c>
      <c r="AH481" t="s">
        <v>35</v>
      </c>
    </row>
    <row r="482" spans="1:34" x14ac:dyDescent="0.3">
      <c r="A482">
        <v>481</v>
      </c>
      <c r="B482" s="2" t="s">
        <v>409</v>
      </c>
      <c r="C482" s="2" t="s">
        <v>61</v>
      </c>
      <c r="D482" s="2" t="s">
        <v>34</v>
      </c>
      <c r="E482">
        <v>24</v>
      </c>
      <c r="F482">
        <v>5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-3</v>
      </c>
      <c r="O482">
        <v>-3</v>
      </c>
      <c r="P482">
        <v>0</v>
      </c>
      <c r="Q482">
        <v>3</v>
      </c>
      <c r="R482">
        <v>3</v>
      </c>
      <c r="S482">
        <v>22</v>
      </c>
      <c r="T482">
        <v>7.33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4.9000000000000004</v>
      </c>
      <c r="AC482">
        <v>4.9000000000000004</v>
      </c>
      <c r="AD482">
        <v>3.4</v>
      </c>
      <c r="AF482">
        <v>133</v>
      </c>
      <c r="AH482" t="s">
        <v>35</v>
      </c>
    </row>
    <row r="483" spans="1:34" x14ac:dyDescent="0.3">
      <c r="A483">
        <v>482</v>
      </c>
      <c r="B483" s="2" t="s">
        <v>796</v>
      </c>
      <c r="C483" s="2" t="s">
        <v>135</v>
      </c>
      <c r="D483" s="2" t="s">
        <v>49</v>
      </c>
      <c r="E483">
        <v>29</v>
      </c>
      <c r="F483">
        <v>6</v>
      </c>
      <c r="G483">
        <v>3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3</v>
      </c>
      <c r="R483">
        <v>3</v>
      </c>
      <c r="S483">
        <v>18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4.8</v>
      </c>
      <c r="AC483">
        <v>4.8</v>
      </c>
      <c r="AD483">
        <v>3.3</v>
      </c>
      <c r="AF483">
        <v>184</v>
      </c>
      <c r="AH483" t="s">
        <v>35</v>
      </c>
    </row>
    <row r="484" spans="1:34" x14ac:dyDescent="0.3">
      <c r="A484">
        <v>483</v>
      </c>
      <c r="B484" s="2" t="s">
        <v>797</v>
      </c>
      <c r="C484" s="2" t="s">
        <v>74</v>
      </c>
      <c r="D484" s="2" t="s">
        <v>34</v>
      </c>
      <c r="E484">
        <v>31</v>
      </c>
      <c r="F484">
        <v>3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17</v>
      </c>
      <c r="O484">
        <v>2.83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1.7</v>
      </c>
      <c r="AC484">
        <v>1.7</v>
      </c>
      <c r="AD484">
        <v>1.7</v>
      </c>
      <c r="AF484">
        <v>135</v>
      </c>
      <c r="AH484" t="s">
        <v>35</v>
      </c>
    </row>
    <row r="485" spans="1:34" x14ac:dyDescent="0.3">
      <c r="A485">
        <v>484</v>
      </c>
      <c r="B485" s="2" t="s">
        <v>597</v>
      </c>
      <c r="C485" s="2" t="s">
        <v>61</v>
      </c>
      <c r="D485" s="2" t="s">
        <v>52</v>
      </c>
      <c r="E485">
        <v>24</v>
      </c>
      <c r="F485">
        <v>1</v>
      </c>
      <c r="G485">
        <v>1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1</v>
      </c>
      <c r="S485">
        <v>23</v>
      </c>
      <c r="T485">
        <v>23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3.3</v>
      </c>
      <c r="AC485">
        <v>3.3</v>
      </c>
      <c r="AD485">
        <v>2.8</v>
      </c>
      <c r="AF485">
        <v>102</v>
      </c>
      <c r="AH485" t="s">
        <v>35</v>
      </c>
    </row>
    <row r="486" spans="1:34" x14ac:dyDescent="0.3">
      <c r="A486">
        <v>485</v>
      </c>
      <c r="B486" s="2" t="s">
        <v>602</v>
      </c>
      <c r="C486" s="2" t="s">
        <v>37</v>
      </c>
      <c r="D486" s="2" t="s">
        <v>34</v>
      </c>
      <c r="E486">
        <v>23</v>
      </c>
      <c r="F486">
        <v>4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4</v>
      </c>
      <c r="O486">
        <v>4</v>
      </c>
      <c r="P486">
        <v>0</v>
      </c>
      <c r="Q486">
        <v>2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4.0999999999999996</v>
      </c>
      <c r="AC486">
        <v>4.0999999999999996</v>
      </c>
      <c r="AD486">
        <v>3.1</v>
      </c>
      <c r="AF486">
        <v>131</v>
      </c>
      <c r="AH486" t="s">
        <v>35</v>
      </c>
    </row>
    <row r="487" spans="1:34" x14ac:dyDescent="0.3">
      <c r="A487">
        <v>486</v>
      </c>
      <c r="B487" s="2" t="s">
        <v>348</v>
      </c>
      <c r="C487" s="2" t="s">
        <v>61</v>
      </c>
      <c r="D487" s="2" t="s">
        <v>49</v>
      </c>
      <c r="E487">
        <v>22</v>
      </c>
      <c r="F487">
        <v>6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3</v>
      </c>
      <c r="R487">
        <v>2</v>
      </c>
      <c r="S487">
        <v>20</v>
      </c>
      <c r="T487">
        <v>10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4</v>
      </c>
      <c r="AC487">
        <v>4</v>
      </c>
      <c r="AD487">
        <v>3</v>
      </c>
      <c r="AF487">
        <v>183</v>
      </c>
      <c r="AH487" t="s">
        <v>35</v>
      </c>
    </row>
    <row r="488" spans="1:34" x14ac:dyDescent="0.3">
      <c r="A488">
        <v>487</v>
      </c>
      <c r="B488" s="2" t="s">
        <v>798</v>
      </c>
      <c r="C488" s="2" t="s">
        <v>88</v>
      </c>
      <c r="D488" s="2" t="s">
        <v>34</v>
      </c>
      <c r="E488">
        <v>25</v>
      </c>
      <c r="F488">
        <v>3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6</v>
      </c>
      <c r="N488">
        <v>15</v>
      </c>
      <c r="O488">
        <v>2.5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1.5</v>
      </c>
      <c r="AC488">
        <v>1.5</v>
      </c>
      <c r="AD488">
        <v>1.5</v>
      </c>
      <c r="AF488">
        <v>139</v>
      </c>
      <c r="AH488" t="s">
        <v>35</v>
      </c>
    </row>
    <row r="489" spans="1:34" x14ac:dyDescent="0.3">
      <c r="A489">
        <v>488</v>
      </c>
      <c r="B489" s="2" t="s">
        <v>799</v>
      </c>
      <c r="C489" s="2" t="s">
        <v>111</v>
      </c>
      <c r="D489" s="2" t="s">
        <v>49</v>
      </c>
      <c r="E489">
        <v>28</v>
      </c>
      <c r="F489">
        <v>4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2</v>
      </c>
      <c r="S489">
        <v>17</v>
      </c>
      <c r="T489">
        <v>8.5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3.7</v>
      </c>
      <c r="AC489">
        <v>3.7</v>
      </c>
      <c r="AD489">
        <v>2.7</v>
      </c>
      <c r="AF489">
        <v>186</v>
      </c>
      <c r="AH489" t="s">
        <v>35</v>
      </c>
    </row>
    <row r="490" spans="1:34" x14ac:dyDescent="0.3">
      <c r="A490">
        <v>489</v>
      </c>
      <c r="B490" s="2" t="s">
        <v>800</v>
      </c>
      <c r="C490" s="2" t="s">
        <v>44</v>
      </c>
      <c r="D490" s="2" t="s">
        <v>49</v>
      </c>
      <c r="E490">
        <v>29</v>
      </c>
      <c r="F490">
        <v>3</v>
      </c>
      <c r="G490">
        <v>2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3</v>
      </c>
      <c r="R490">
        <v>2</v>
      </c>
      <c r="S490">
        <v>18</v>
      </c>
      <c r="T490">
        <v>9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3.8</v>
      </c>
      <c r="AC490">
        <v>3.8</v>
      </c>
      <c r="AD490">
        <v>2.8</v>
      </c>
      <c r="AF490">
        <v>185</v>
      </c>
      <c r="AH490" t="s">
        <v>35</v>
      </c>
    </row>
    <row r="491" spans="1:34" x14ac:dyDescent="0.3">
      <c r="A491">
        <v>490</v>
      </c>
      <c r="B491" s="2" t="s">
        <v>454</v>
      </c>
      <c r="C491" s="2" t="s">
        <v>46</v>
      </c>
      <c r="D491" s="2" t="s">
        <v>49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2</v>
      </c>
      <c r="R491">
        <v>1</v>
      </c>
      <c r="S491">
        <v>23</v>
      </c>
      <c r="T491">
        <v>23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3.3</v>
      </c>
      <c r="AC491">
        <v>3.3</v>
      </c>
      <c r="AD491">
        <v>2.8</v>
      </c>
      <c r="AF491">
        <v>179</v>
      </c>
      <c r="AH491" t="s">
        <v>35</v>
      </c>
    </row>
    <row r="492" spans="1:34" x14ac:dyDescent="0.3">
      <c r="A492">
        <v>491</v>
      </c>
      <c r="B492" s="2" t="s">
        <v>378</v>
      </c>
      <c r="C492" s="2" t="s">
        <v>111</v>
      </c>
      <c r="D492" s="2" t="s">
        <v>34</v>
      </c>
      <c r="E492">
        <v>25</v>
      </c>
      <c r="F492">
        <v>10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</v>
      </c>
      <c r="O492">
        <v>1</v>
      </c>
      <c r="P492">
        <v>0</v>
      </c>
      <c r="Q492">
        <v>4</v>
      </c>
      <c r="R492">
        <v>3</v>
      </c>
      <c r="S492">
        <v>28</v>
      </c>
      <c r="T492">
        <v>9.33</v>
      </c>
      <c r="U492">
        <v>0</v>
      </c>
      <c r="V492">
        <v>1</v>
      </c>
      <c r="W492">
        <v>1</v>
      </c>
      <c r="X492">
        <v>0</v>
      </c>
      <c r="Y492">
        <v>0</v>
      </c>
      <c r="Z492">
        <v>0</v>
      </c>
      <c r="AA492">
        <v>1</v>
      </c>
      <c r="AB492">
        <v>3.9</v>
      </c>
      <c r="AC492">
        <v>4.9000000000000004</v>
      </c>
      <c r="AD492">
        <v>2.4</v>
      </c>
      <c r="AF492">
        <v>145</v>
      </c>
      <c r="AH492" t="s">
        <v>35</v>
      </c>
    </row>
    <row r="493" spans="1:34" x14ac:dyDescent="0.3">
      <c r="A493">
        <v>492</v>
      </c>
      <c r="B493" s="2" t="s">
        <v>801</v>
      </c>
      <c r="C493" s="2" t="s">
        <v>111</v>
      </c>
      <c r="D493" s="2" t="s">
        <v>49</v>
      </c>
      <c r="E493">
        <v>23</v>
      </c>
      <c r="F493">
        <v>6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4</v>
      </c>
      <c r="R493">
        <v>1</v>
      </c>
      <c r="S493">
        <v>10</v>
      </c>
      <c r="T493">
        <v>10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2</v>
      </c>
      <c r="AC493">
        <v>2</v>
      </c>
      <c r="AD493">
        <v>1.5</v>
      </c>
      <c r="AF493">
        <v>192</v>
      </c>
      <c r="AH493" t="s">
        <v>35</v>
      </c>
    </row>
    <row r="494" spans="1:34" x14ac:dyDescent="0.3">
      <c r="A494">
        <v>493</v>
      </c>
      <c r="B494" s="2" t="s">
        <v>146</v>
      </c>
      <c r="C494" s="2" t="s">
        <v>99</v>
      </c>
      <c r="D494" s="2" t="s">
        <v>34</v>
      </c>
      <c r="E494">
        <v>26</v>
      </c>
      <c r="F494">
        <v>8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</v>
      </c>
      <c r="R494">
        <v>1</v>
      </c>
      <c r="S494">
        <v>6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1.6</v>
      </c>
      <c r="AC494">
        <v>1.6</v>
      </c>
      <c r="AD494">
        <v>1.1000000000000001</v>
      </c>
      <c r="AF494">
        <v>148</v>
      </c>
      <c r="AH494" t="s">
        <v>35</v>
      </c>
    </row>
    <row r="495" spans="1:34" x14ac:dyDescent="0.3">
      <c r="A495">
        <v>494</v>
      </c>
      <c r="B495" s="2" t="s">
        <v>318</v>
      </c>
      <c r="C495" s="2" t="s">
        <v>33</v>
      </c>
      <c r="D495" s="2" t="s">
        <v>49</v>
      </c>
      <c r="E495">
        <v>25</v>
      </c>
      <c r="F495">
        <v>8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2</v>
      </c>
      <c r="R495">
        <v>1</v>
      </c>
      <c r="S495">
        <v>8</v>
      </c>
      <c r="T495">
        <v>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1.8</v>
      </c>
      <c r="AC495">
        <v>1.8</v>
      </c>
      <c r="AD495">
        <v>1.3</v>
      </c>
      <c r="AF495">
        <v>195</v>
      </c>
      <c r="AH495" t="s">
        <v>35</v>
      </c>
    </row>
    <row r="496" spans="1:34" x14ac:dyDescent="0.3">
      <c r="A496">
        <v>495</v>
      </c>
      <c r="B496" s="2" t="s">
        <v>802</v>
      </c>
      <c r="C496" s="2" t="s">
        <v>88</v>
      </c>
      <c r="D496" s="2" t="s">
        <v>34</v>
      </c>
      <c r="E496">
        <v>32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7</v>
      </c>
      <c r="O496">
        <v>1.17</v>
      </c>
      <c r="P496">
        <v>0</v>
      </c>
      <c r="Q496">
        <v>3</v>
      </c>
      <c r="R496">
        <v>2</v>
      </c>
      <c r="S496">
        <v>7</v>
      </c>
      <c r="T496">
        <v>3.5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1</v>
      </c>
      <c r="AB496">
        <v>3.4</v>
      </c>
      <c r="AC496">
        <v>3.4</v>
      </c>
      <c r="AD496">
        <v>2.4</v>
      </c>
      <c r="AF496">
        <v>140</v>
      </c>
      <c r="AH496" t="s">
        <v>35</v>
      </c>
    </row>
    <row r="497" spans="1:34" x14ac:dyDescent="0.3">
      <c r="A497">
        <v>496</v>
      </c>
      <c r="B497" s="2" t="s">
        <v>803</v>
      </c>
      <c r="C497" s="2" t="s">
        <v>67</v>
      </c>
      <c r="D497" s="2" t="s">
        <v>49</v>
      </c>
      <c r="E497">
        <v>25</v>
      </c>
      <c r="F497">
        <v>12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2</v>
      </c>
      <c r="R497">
        <v>1</v>
      </c>
      <c r="S497">
        <v>12</v>
      </c>
      <c r="T497">
        <v>12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2.2000000000000002</v>
      </c>
      <c r="AC497">
        <v>2.2000000000000002</v>
      </c>
      <c r="AD497">
        <v>1.7</v>
      </c>
      <c r="AF497">
        <v>190</v>
      </c>
      <c r="AH497" t="s">
        <v>35</v>
      </c>
    </row>
    <row r="498" spans="1:34" x14ac:dyDescent="0.3">
      <c r="A498">
        <v>497</v>
      </c>
      <c r="B498" s="2" t="s">
        <v>804</v>
      </c>
      <c r="C498" s="2" t="s">
        <v>63</v>
      </c>
      <c r="D498" s="2" t="s">
        <v>52</v>
      </c>
      <c r="E498">
        <v>25</v>
      </c>
      <c r="F498">
        <v>14</v>
      </c>
      <c r="G498">
        <v>3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5</v>
      </c>
      <c r="R498">
        <v>2</v>
      </c>
      <c r="S498">
        <v>9</v>
      </c>
      <c r="T498">
        <v>4.5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2.9</v>
      </c>
      <c r="AC498">
        <v>2.9</v>
      </c>
      <c r="AD498">
        <v>1.9</v>
      </c>
      <c r="AF498">
        <v>107</v>
      </c>
      <c r="AH498" t="s">
        <v>35</v>
      </c>
    </row>
    <row r="499" spans="1:34" x14ac:dyDescent="0.3">
      <c r="A499">
        <v>498</v>
      </c>
      <c r="B499" s="2" t="s">
        <v>805</v>
      </c>
      <c r="C499" s="2" t="s">
        <v>180</v>
      </c>
      <c r="D499" s="2" t="s">
        <v>38</v>
      </c>
      <c r="E499">
        <v>23</v>
      </c>
      <c r="F499">
        <v>5</v>
      </c>
      <c r="G499">
        <v>0</v>
      </c>
      <c r="H499">
        <v>6</v>
      </c>
      <c r="I499">
        <v>12</v>
      </c>
      <c r="J499">
        <v>43</v>
      </c>
      <c r="K499">
        <v>0</v>
      </c>
      <c r="L499">
        <v>1</v>
      </c>
      <c r="M499">
        <v>4</v>
      </c>
      <c r="N499">
        <v>11</v>
      </c>
      <c r="O499">
        <v>2.75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0.8</v>
      </c>
      <c r="AC499">
        <v>1.8</v>
      </c>
      <c r="AD499">
        <v>1.8</v>
      </c>
      <c r="AF499">
        <v>64</v>
      </c>
      <c r="AH499" t="s">
        <v>35</v>
      </c>
    </row>
    <row r="500" spans="1:34" x14ac:dyDescent="0.3">
      <c r="A500">
        <v>499</v>
      </c>
      <c r="B500" s="2" t="s">
        <v>395</v>
      </c>
      <c r="C500" s="2" t="s">
        <v>65</v>
      </c>
      <c r="D500" s="2" t="s">
        <v>52</v>
      </c>
      <c r="E500">
        <v>23</v>
      </c>
      <c r="F500">
        <v>11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2</v>
      </c>
      <c r="S500">
        <v>14</v>
      </c>
      <c r="T500">
        <v>7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3.4</v>
      </c>
      <c r="AC500">
        <v>3.4</v>
      </c>
      <c r="AD500">
        <v>2.4</v>
      </c>
      <c r="AF500">
        <v>104</v>
      </c>
      <c r="AH500" t="s">
        <v>35</v>
      </c>
    </row>
    <row r="501" spans="1:34" x14ac:dyDescent="0.3">
      <c r="A501">
        <v>500</v>
      </c>
      <c r="B501" s="2" t="s">
        <v>806</v>
      </c>
      <c r="C501" s="2" t="s">
        <v>135</v>
      </c>
      <c r="D501" s="2" t="s">
        <v>52</v>
      </c>
      <c r="E501">
        <v>23</v>
      </c>
      <c r="F501">
        <v>3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1</v>
      </c>
      <c r="S501">
        <v>14</v>
      </c>
      <c r="T501">
        <v>14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2.4</v>
      </c>
      <c r="AC501">
        <v>2.4</v>
      </c>
      <c r="AD501">
        <v>1.9</v>
      </c>
      <c r="AF501">
        <v>105</v>
      </c>
      <c r="AH501" t="s">
        <v>35</v>
      </c>
    </row>
    <row r="502" spans="1:34" x14ac:dyDescent="0.3">
      <c r="A502">
        <v>501</v>
      </c>
      <c r="B502" s="2" t="s">
        <v>425</v>
      </c>
      <c r="C502" s="2" t="s">
        <v>37</v>
      </c>
      <c r="D502" s="2" t="s">
        <v>38</v>
      </c>
      <c r="E502">
        <v>28</v>
      </c>
      <c r="F502">
        <v>3</v>
      </c>
      <c r="G502">
        <v>0</v>
      </c>
      <c r="H502">
        <v>2</v>
      </c>
      <c r="I502">
        <v>6</v>
      </c>
      <c r="J502">
        <v>21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0.8</v>
      </c>
      <c r="AC502">
        <v>0.8</v>
      </c>
      <c r="AD502">
        <v>0.8</v>
      </c>
      <c r="AF502">
        <v>63</v>
      </c>
      <c r="AH502" t="s">
        <v>35</v>
      </c>
    </row>
    <row r="503" spans="1:34" x14ac:dyDescent="0.3">
      <c r="A503">
        <v>502</v>
      </c>
      <c r="B503" s="2" t="s">
        <v>636</v>
      </c>
      <c r="C503" s="2" t="s">
        <v>48</v>
      </c>
      <c r="D503" s="2" t="s">
        <v>49</v>
      </c>
      <c r="E503">
        <v>24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1</v>
      </c>
      <c r="R503">
        <v>1</v>
      </c>
      <c r="S503">
        <v>10</v>
      </c>
      <c r="T503">
        <v>10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2</v>
      </c>
      <c r="AC503">
        <v>2</v>
      </c>
      <c r="AD503">
        <v>1.5</v>
      </c>
      <c r="AF503">
        <v>193</v>
      </c>
      <c r="AH503" t="s">
        <v>35</v>
      </c>
    </row>
    <row r="504" spans="1:34" x14ac:dyDescent="0.3">
      <c r="A504">
        <v>503</v>
      </c>
      <c r="B504" s="2" t="s">
        <v>807</v>
      </c>
      <c r="C504" s="2" t="s">
        <v>70</v>
      </c>
      <c r="D504" s="2" t="s">
        <v>49</v>
      </c>
      <c r="E504">
        <v>24</v>
      </c>
      <c r="F504">
        <v>3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2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196</v>
      </c>
      <c r="AH504" t="s">
        <v>35</v>
      </c>
    </row>
    <row r="505" spans="1:34" x14ac:dyDescent="0.3">
      <c r="A505">
        <v>504</v>
      </c>
      <c r="B505" s="2" t="s">
        <v>808</v>
      </c>
      <c r="C505" s="2" t="s">
        <v>51</v>
      </c>
      <c r="D505" s="2" t="s">
        <v>38</v>
      </c>
      <c r="E505">
        <v>33</v>
      </c>
      <c r="F505">
        <v>1</v>
      </c>
      <c r="G505">
        <v>0</v>
      </c>
      <c r="H505">
        <v>2</v>
      </c>
      <c r="I505">
        <v>3</v>
      </c>
      <c r="J505">
        <v>29</v>
      </c>
      <c r="K505">
        <v>0</v>
      </c>
      <c r="L505">
        <v>0</v>
      </c>
      <c r="M505">
        <v>1</v>
      </c>
      <c r="N505">
        <v>3</v>
      </c>
      <c r="O505">
        <v>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1.5</v>
      </c>
      <c r="AC505">
        <v>1.5</v>
      </c>
      <c r="AD505">
        <v>1.5</v>
      </c>
      <c r="AF505">
        <v>62</v>
      </c>
      <c r="AH505" t="s">
        <v>35</v>
      </c>
    </row>
    <row r="506" spans="1:34" x14ac:dyDescent="0.3">
      <c r="A506">
        <v>505</v>
      </c>
      <c r="B506" s="2" t="s">
        <v>809</v>
      </c>
      <c r="C506" s="2" t="s">
        <v>135</v>
      </c>
      <c r="D506" s="2" t="s">
        <v>34</v>
      </c>
      <c r="E506">
        <v>26</v>
      </c>
      <c r="F506">
        <v>2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4</v>
      </c>
      <c r="N506">
        <v>8</v>
      </c>
      <c r="O506">
        <v>2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0.8</v>
      </c>
      <c r="AC506">
        <v>0.8</v>
      </c>
      <c r="AD506">
        <v>0.8</v>
      </c>
      <c r="AF506">
        <v>146</v>
      </c>
      <c r="AH506" t="s">
        <v>35</v>
      </c>
    </row>
    <row r="507" spans="1:34" x14ac:dyDescent="0.3">
      <c r="A507">
        <v>506</v>
      </c>
      <c r="B507" s="2" t="s">
        <v>810</v>
      </c>
      <c r="C507" s="2" t="s">
        <v>51</v>
      </c>
      <c r="D507" s="2" t="s">
        <v>49</v>
      </c>
      <c r="E507">
        <v>23</v>
      </c>
      <c r="F507">
        <v>16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7</v>
      </c>
      <c r="T507">
        <v>7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1.7</v>
      </c>
      <c r="AC507">
        <v>1.7</v>
      </c>
      <c r="AD507">
        <v>1.2</v>
      </c>
      <c r="AF507">
        <v>200</v>
      </c>
      <c r="AH507" t="s">
        <v>35</v>
      </c>
    </row>
    <row r="508" spans="1:34" x14ac:dyDescent="0.3">
      <c r="A508">
        <v>507</v>
      </c>
      <c r="B508" s="2" t="s">
        <v>643</v>
      </c>
      <c r="C508" s="2" t="s">
        <v>135</v>
      </c>
      <c r="D508" s="2" t="s">
        <v>49</v>
      </c>
      <c r="E508">
        <v>23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8</v>
      </c>
      <c r="T508">
        <v>8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1.8</v>
      </c>
      <c r="AC508">
        <v>1.8</v>
      </c>
      <c r="AD508">
        <v>1.3</v>
      </c>
      <c r="AF508">
        <v>197</v>
      </c>
      <c r="AH508" t="s">
        <v>35</v>
      </c>
    </row>
    <row r="509" spans="1:34" x14ac:dyDescent="0.3">
      <c r="A509">
        <v>508</v>
      </c>
      <c r="B509" s="2" t="s">
        <v>245</v>
      </c>
      <c r="C509" s="2" t="s">
        <v>42</v>
      </c>
      <c r="D509" s="2" t="s">
        <v>49</v>
      </c>
      <c r="E509">
        <v>23</v>
      </c>
      <c r="F509">
        <v>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1</v>
      </c>
      <c r="S509">
        <v>7</v>
      </c>
      <c r="T509">
        <v>7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1.7</v>
      </c>
      <c r="AC509">
        <v>1.7</v>
      </c>
      <c r="AD509">
        <v>1.2</v>
      </c>
      <c r="AF509">
        <v>199</v>
      </c>
      <c r="AH509" t="s">
        <v>35</v>
      </c>
    </row>
    <row r="510" spans="1:34" x14ac:dyDescent="0.3">
      <c r="A510">
        <v>509</v>
      </c>
      <c r="B510" s="2" t="s">
        <v>812</v>
      </c>
      <c r="C510" s="2" t="s">
        <v>107</v>
      </c>
      <c r="D510" s="2" t="s">
        <v>52</v>
      </c>
      <c r="E510">
        <v>26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111</v>
      </c>
      <c r="AH510" t="s">
        <v>35</v>
      </c>
    </row>
    <row r="511" spans="1:34" x14ac:dyDescent="0.3">
      <c r="A511">
        <v>510</v>
      </c>
      <c r="B511" s="2" t="s">
        <v>646</v>
      </c>
      <c r="C511" s="2" t="s">
        <v>78</v>
      </c>
      <c r="D511" s="2" t="s">
        <v>49</v>
      </c>
      <c r="E511">
        <v>22</v>
      </c>
      <c r="F511">
        <v>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5</v>
      </c>
      <c r="R511">
        <v>1</v>
      </c>
      <c r="S511">
        <v>12</v>
      </c>
      <c r="T511">
        <v>12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2.2000000000000002</v>
      </c>
      <c r="AC511">
        <v>2.2000000000000002</v>
      </c>
      <c r="AD511">
        <v>1.7</v>
      </c>
      <c r="AF511">
        <v>191</v>
      </c>
      <c r="AH511" t="s">
        <v>35</v>
      </c>
    </row>
    <row r="512" spans="1:34" x14ac:dyDescent="0.3">
      <c r="A512">
        <v>511</v>
      </c>
      <c r="B512" s="2" t="s">
        <v>290</v>
      </c>
      <c r="C512" s="2" t="s">
        <v>61</v>
      </c>
      <c r="D512" s="2" t="s">
        <v>49</v>
      </c>
      <c r="E512">
        <v>25</v>
      </c>
      <c r="F512">
        <v>5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3</v>
      </c>
      <c r="N512">
        <v>8</v>
      </c>
      <c r="O512">
        <v>2.67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0.8</v>
      </c>
      <c r="AC512">
        <v>0.8</v>
      </c>
      <c r="AD512">
        <v>0.8</v>
      </c>
      <c r="AF512">
        <v>198</v>
      </c>
      <c r="AH512" t="s">
        <v>35</v>
      </c>
    </row>
    <row r="513" spans="1:34" x14ac:dyDescent="0.3">
      <c r="A513">
        <v>512</v>
      </c>
      <c r="B513" s="2" t="s">
        <v>647</v>
      </c>
      <c r="C513" s="2" t="s">
        <v>104</v>
      </c>
      <c r="D513" s="2" t="s">
        <v>34</v>
      </c>
      <c r="E513">
        <v>23</v>
      </c>
      <c r="F513">
        <v>1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2</v>
      </c>
      <c r="N513">
        <v>4</v>
      </c>
      <c r="O513">
        <v>2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0.4</v>
      </c>
      <c r="AC513">
        <v>0.4</v>
      </c>
      <c r="AD513">
        <v>0.4</v>
      </c>
      <c r="AF513">
        <v>147</v>
      </c>
      <c r="AH513" t="s">
        <v>35</v>
      </c>
    </row>
    <row r="514" spans="1:34" x14ac:dyDescent="0.3">
      <c r="A514">
        <v>513</v>
      </c>
      <c r="B514" s="2" t="s">
        <v>813</v>
      </c>
      <c r="C514" s="2" t="s">
        <v>104</v>
      </c>
      <c r="D514" s="2" t="s">
        <v>34</v>
      </c>
      <c r="E514">
        <v>28</v>
      </c>
      <c r="F514">
        <v>1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2</v>
      </c>
      <c r="N514">
        <v>9</v>
      </c>
      <c r="O514">
        <v>4.5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0.9</v>
      </c>
      <c r="AC514">
        <v>0.9</v>
      </c>
      <c r="AD514">
        <v>0.9</v>
      </c>
      <c r="AF514">
        <v>144</v>
      </c>
      <c r="AH514" t="s">
        <v>35</v>
      </c>
    </row>
    <row r="515" spans="1:34" x14ac:dyDescent="0.3">
      <c r="A515">
        <v>514</v>
      </c>
      <c r="B515" s="2" t="s">
        <v>538</v>
      </c>
      <c r="C515" s="2" t="s">
        <v>80</v>
      </c>
      <c r="D515" s="2" t="s">
        <v>52</v>
      </c>
      <c r="E515">
        <v>24</v>
      </c>
      <c r="F515">
        <v>10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110</v>
      </c>
      <c r="AH515" t="s">
        <v>35</v>
      </c>
    </row>
    <row r="516" spans="1:34" x14ac:dyDescent="0.3">
      <c r="A516">
        <v>515</v>
      </c>
      <c r="B516" s="2" t="s">
        <v>655</v>
      </c>
      <c r="C516" s="2" t="s">
        <v>44</v>
      </c>
      <c r="D516" s="2" t="s">
        <v>34</v>
      </c>
      <c r="E516">
        <v>29</v>
      </c>
      <c r="F516">
        <v>16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13</v>
      </c>
      <c r="T516">
        <v>6.5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3.3</v>
      </c>
      <c r="AC516">
        <v>3.3</v>
      </c>
      <c r="AD516">
        <v>2.2999999999999998</v>
      </c>
      <c r="AF516">
        <v>142</v>
      </c>
      <c r="AH516" t="s">
        <v>35</v>
      </c>
    </row>
    <row r="517" spans="1:34" x14ac:dyDescent="0.3">
      <c r="A517">
        <v>516</v>
      </c>
      <c r="B517" s="2" t="s">
        <v>591</v>
      </c>
      <c r="C517" s="2" t="s">
        <v>84</v>
      </c>
      <c r="D517" s="2" t="s">
        <v>34</v>
      </c>
      <c r="E517">
        <v>24</v>
      </c>
      <c r="F517">
        <v>12</v>
      </c>
      <c r="G517">
        <v>9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4</v>
      </c>
      <c r="R517">
        <v>3</v>
      </c>
      <c r="S517">
        <v>11</v>
      </c>
      <c r="T517">
        <v>3.67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4.0999999999999996</v>
      </c>
      <c r="AC517">
        <v>4.0999999999999996</v>
      </c>
      <c r="AD517">
        <v>2.6</v>
      </c>
      <c r="AF517">
        <v>143</v>
      </c>
      <c r="AH517" t="s">
        <v>35</v>
      </c>
    </row>
    <row r="518" spans="1:34" x14ac:dyDescent="0.3">
      <c r="A518">
        <v>517</v>
      </c>
      <c r="B518" s="2" t="s">
        <v>814</v>
      </c>
      <c r="C518" s="2" t="s">
        <v>107</v>
      </c>
      <c r="D518" s="2" t="s">
        <v>49</v>
      </c>
      <c r="E518">
        <v>23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194</v>
      </c>
      <c r="AH518" t="s">
        <v>35</v>
      </c>
    </row>
    <row r="519" spans="1:34" x14ac:dyDescent="0.3">
      <c r="A519">
        <v>518</v>
      </c>
      <c r="B519" s="2" t="s">
        <v>659</v>
      </c>
      <c r="C519" s="2" t="s">
        <v>76</v>
      </c>
      <c r="D519" s="2" t="s">
        <v>52</v>
      </c>
      <c r="E519">
        <v>26</v>
      </c>
      <c r="F519">
        <v>7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109</v>
      </c>
      <c r="AH519" t="s">
        <v>35</v>
      </c>
    </row>
    <row r="520" spans="1:34" x14ac:dyDescent="0.3">
      <c r="A520">
        <v>519</v>
      </c>
      <c r="B520" s="2" t="s">
        <v>815</v>
      </c>
      <c r="C520" s="2" t="s">
        <v>99</v>
      </c>
      <c r="D520" s="2" t="s">
        <v>52</v>
      </c>
      <c r="E520">
        <v>27</v>
      </c>
      <c r="F520">
        <v>8</v>
      </c>
      <c r="G520">
        <v>4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9</v>
      </c>
      <c r="T520">
        <v>4.5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2.9</v>
      </c>
      <c r="AC520">
        <v>2.9</v>
      </c>
      <c r="AD520">
        <v>1.9</v>
      </c>
      <c r="AF520">
        <v>108</v>
      </c>
      <c r="AH520" t="s">
        <v>35</v>
      </c>
    </row>
    <row r="521" spans="1:34" x14ac:dyDescent="0.3">
      <c r="A521">
        <v>520</v>
      </c>
      <c r="B521" s="2" t="s">
        <v>816</v>
      </c>
      <c r="C521" s="2" t="s">
        <v>72</v>
      </c>
      <c r="D521" s="2" t="s">
        <v>52</v>
      </c>
      <c r="E521">
        <v>26</v>
      </c>
      <c r="F521">
        <v>3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</v>
      </c>
      <c r="R521">
        <v>2</v>
      </c>
      <c r="S521">
        <v>11</v>
      </c>
      <c r="T521">
        <v>5.5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3.1</v>
      </c>
      <c r="AC521">
        <v>3.1</v>
      </c>
      <c r="AD521">
        <v>2.1</v>
      </c>
      <c r="AF521">
        <v>106</v>
      </c>
      <c r="AH521" t="s">
        <v>35</v>
      </c>
    </row>
    <row r="522" spans="1:34" x14ac:dyDescent="0.3">
      <c r="A522">
        <v>521</v>
      </c>
      <c r="B522" s="2" t="s">
        <v>357</v>
      </c>
      <c r="C522" s="2" t="s">
        <v>63</v>
      </c>
      <c r="D522" s="2" t="s">
        <v>49</v>
      </c>
      <c r="E522">
        <v>22</v>
      </c>
      <c r="F522">
        <v>12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1</v>
      </c>
      <c r="S522">
        <v>5</v>
      </c>
      <c r="T522">
        <v>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1.5</v>
      </c>
      <c r="AC522">
        <v>1.5</v>
      </c>
      <c r="AD522">
        <v>1</v>
      </c>
      <c r="AF522">
        <v>201</v>
      </c>
      <c r="AH522" t="s">
        <v>35</v>
      </c>
    </row>
    <row r="523" spans="1:34" x14ac:dyDescent="0.3">
      <c r="A523">
        <v>522</v>
      </c>
      <c r="B523" s="2" t="s">
        <v>464</v>
      </c>
      <c r="C523" s="2" t="s">
        <v>56</v>
      </c>
      <c r="D523" s="2" t="s">
        <v>34</v>
      </c>
      <c r="E523">
        <v>26</v>
      </c>
      <c r="F523">
        <v>16</v>
      </c>
      <c r="G523">
        <v>5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4</v>
      </c>
      <c r="N523">
        <v>11</v>
      </c>
      <c r="O523">
        <v>2.75</v>
      </c>
      <c r="P523">
        <v>0</v>
      </c>
      <c r="Q523">
        <v>1</v>
      </c>
      <c r="R523">
        <v>1</v>
      </c>
      <c r="S523">
        <v>2</v>
      </c>
      <c r="T523">
        <v>2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2.2999999999999998</v>
      </c>
      <c r="AC523">
        <v>2.2999999999999998</v>
      </c>
      <c r="AD523">
        <v>1.8</v>
      </c>
      <c r="AF523">
        <v>141</v>
      </c>
      <c r="AH523" t="s">
        <v>35</v>
      </c>
    </row>
    <row r="524" spans="1:34" x14ac:dyDescent="0.3">
      <c r="A524">
        <v>523</v>
      </c>
      <c r="B524" s="2" t="s">
        <v>817</v>
      </c>
      <c r="C524" s="2" t="s">
        <v>67</v>
      </c>
      <c r="D524" s="2" t="s">
        <v>49</v>
      </c>
      <c r="E524">
        <v>32</v>
      </c>
      <c r="F524">
        <v>16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3</v>
      </c>
      <c r="R524">
        <v>2</v>
      </c>
      <c r="S524">
        <v>13</v>
      </c>
      <c r="T524">
        <v>6.5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3.3</v>
      </c>
      <c r="AC524">
        <v>3.3</v>
      </c>
      <c r="AD524">
        <v>2.2999999999999998</v>
      </c>
      <c r="AF524">
        <v>189</v>
      </c>
      <c r="AH524" t="s">
        <v>35</v>
      </c>
    </row>
    <row r="525" spans="1:34" x14ac:dyDescent="0.3">
      <c r="A525">
        <v>524</v>
      </c>
      <c r="B525" s="2" t="s">
        <v>818</v>
      </c>
      <c r="C525" s="2" t="s">
        <v>37</v>
      </c>
      <c r="D525" s="2" t="s">
        <v>49</v>
      </c>
      <c r="E525">
        <v>24</v>
      </c>
      <c r="F525">
        <v>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1</v>
      </c>
      <c r="S525">
        <v>14</v>
      </c>
      <c r="T525">
        <v>14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2.4</v>
      </c>
      <c r="AC525">
        <v>2.4</v>
      </c>
      <c r="AD525">
        <v>1.9</v>
      </c>
      <c r="AF525">
        <v>188</v>
      </c>
      <c r="AH525" t="s">
        <v>35</v>
      </c>
    </row>
    <row r="526" spans="1:34" x14ac:dyDescent="0.3">
      <c r="A526">
        <v>525</v>
      </c>
      <c r="B526" s="2" t="s">
        <v>819</v>
      </c>
      <c r="C526" s="2" t="s">
        <v>70</v>
      </c>
      <c r="D526" s="2"/>
      <c r="E526">
        <v>22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214</v>
      </c>
      <c r="AH526" t="s">
        <v>35</v>
      </c>
    </row>
    <row r="527" spans="1:34" x14ac:dyDescent="0.3">
      <c r="A527">
        <v>526</v>
      </c>
      <c r="B527" s="2" t="s">
        <v>437</v>
      </c>
      <c r="C527" s="2" t="s">
        <v>99</v>
      </c>
      <c r="D527" s="2"/>
      <c r="E527">
        <v>26</v>
      </c>
      <c r="F527">
        <v>14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F527">
        <v>120</v>
      </c>
      <c r="AH527" t="s">
        <v>35</v>
      </c>
    </row>
    <row r="528" spans="1:34" x14ac:dyDescent="0.3">
      <c r="A528">
        <v>527</v>
      </c>
      <c r="B528" s="2" t="s">
        <v>610</v>
      </c>
      <c r="C528" s="2" t="s">
        <v>111</v>
      </c>
      <c r="D528" s="2"/>
      <c r="E528">
        <v>24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F528">
        <v>234</v>
      </c>
      <c r="AH528" t="s">
        <v>35</v>
      </c>
    </row>
    <row r="529" spans="1:34" x14ac:dyDescent="0.3">
      <c r="A529">
        <v>528</v>
      </c>
      <c r="B529" s="2" t="s">
        <v>820</v>
      </c>
      <c r="C529" s="2" t="s">
        <v>135</v>
      </c>
      <c r="D529" s="2" t="s">
        <v>49</v>
      </c>
      <c r="E529">
        <v>25</v>
      </c>
      <c r="F529">
        <v>12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-4</v>
      </c>
      <c r="O529">
        <v>-4</v>
      </c>
      <c r="P529">
        <v>0</v>
      </c>
      <c r="Q529">
        <v>2</v>
      </c>
      <c r="R529">
        <v>1</v>
      </c>
      <c r="S529">
        <v>7</v>
      </c>
      <c r="T529">
        <v>7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1.3</v>
      </c>
      <c r="AC529">
        <v>1.3</v>
      </c>
      <c r="AD529">
        <v>0.8</v>
      </c>
      <c r="AF529">
        <v>202</v>
      </c>
      <c r="AH529" t="s">
        <v>35</v>
      </c>
    </row>
    <row r="530" spans="1:34" x14ac:dyDescent="0.3">
      <c r="A530">
        <v>529</v>
      </c>
      <c r="B530" s="2" t="s">
        <v>821</v>
      </c>
      <c r="C530" s="2" t="s">
        <v>42</v>
      </c>
      <c r="D530" s="2"/>
      <c r="E530">
        <v>24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159</v>
      </c>
      <c r="AH530" t="s">
        <v>35</v>
      </c>
    </row>
    <row r="531" spans="1:34" x14ac:dyDescent="0.3">
      <c r="A531">
        <v>530</v>
      </c>
      <c r="B531" s="2" t="s">
        <v>822</v>
      </c>
      <c r="C531" s="2" t="s">
        <v>111</v>
      </c>
      <c r="D531" s="2"/>
      <c r="E531">
        <v>24</v>
      </c>
      <c r="F531">
        <v>3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F531">
        <v>212</v>
      </c>
      <c r="AH531" t="s">
        <v>35</v>
      </c>
    </row>
    <row r="532" spans="1:34" x14ac:dyDescent="0.3">
      <c r="A532">
        <v>531</v>
      </c>
      <c r="B532" s="2" t="s">
        <v>345</v>
      </c>
      <c r="C532" s="2" t="s">
        <v>111</v>
      </c>
      <c r="D532" s="2"/>
      <c r="E532">
        <v>23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0</v>
      </c>
      <c r="V532">
        <v>1</v>
      </c>
      <c r="W532">
        <v>0</v>
      </c>
      <c r="X532">
        <v>0</v>
      </c>
      <c r="Y532">
        <v>0</v>
      </c>
      <c r="Z532">
        <v>0</v>
      </c>
      <c r="AF532">
        <v>227</v>
      </c>
      <c r="AH532" t="s">
        <v>35</v>
      </c>
    </row>
    <row r="533" spans="1:34" x14ac:dyDescent="0.3">
      <c r="A533">
        <v>532</v>
      </c>
      <c r="B533" s="2" t="s">
        <v>616</v>
      </c>
      <c r="C533" s="2" t="s">
        <v>72</v>
      </c>
      <c r="D533" s="2"/>
      <c r="E533">
        <v>27</v>
      </c>
      <c r="F533">
        <v>3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119</v>
      </c>
      <c r="AH533" t="s">
        <v>35</v>
      </c>
    </row>
    <row r="534" spans="1:34" x14ac:dyDescent="0.3">
      <c r="A534">
        <v>533</v>
      </c>
      <c r="B534" s="2" t="s">
        <v>617</v>
      </c>
      <c r="C534" s="2" t="s">
        <v>111</v>
      </c>
      <c r="D534" s="2"/>
      <c r="E534">
        <v>24</v>
      </c>
      <c r="F534">
        <v>11</v>
      </c>
      <c r="G534">
        <v>3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F534">
        <v>128</v>
      </c>
      <c r="AH534" t="s">
        <v>35</v>
      </c>
    </row>
    <row r="535" spans="1:34" x14ac:dyDescent="0.3">
      <c r="A535">
        <v>534</v>
      </c>
      <c r="B535" s="2" t="s">
        <v>520</v>
      </c>
      <c r="C535" s="2" t="s">
        <v>56</v>
      </c>
      <c r="D535" s="2"/>
      <c r="E535">
        <v>26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230</v>
      </c>
      <c r="AH535" t="s">
        <v>35</v>
      </c>
    </row>
    <row r="536" spans="1:34" x14ac:dyDescent="0.3">
      <c r="A536">
        <v>535</v>
      </c>
      <c r="B536" s="2" t="s">
        <v>402</v>
      </c>
      <c r="C536" s="2" t="s">
        <v>42</v>
      </c>
      <c r="D536" s="2"/>
      <c r="E536">
        <v>25</v>
      </c>
      <c r="F536">
        <v>2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209</v>
      </c>
      <c r="AH536" t="s">
        <v>35</v>
      </c>
    </row>
    <row r="537" spans="1:34" x14ac:dyDescent="0.3">
      <c r="A537">
        <v>536</v>
      </c>
      <c r="B537" s="2" t="s">
        <v>531</v>
      </c>
      <c r="C537" s="2" t="s">
        <v>40</v>
      </c>
      <c r="D537" s="2"/>
      <c r="E537">
        <v>24</v>
      </c>
      <c r="F537">
        <v>2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F537">
        <v>160</v>
      </c>
      <c r="AH537" t="s">
        <v>35</v>
      </c>
    </row>
    <row r="538" spans="1:34" x14ac:dyDescent="0.3">
      <c r="A538">
        <v>537</v>
      </c>
      <c r="B538" s="2" t="s">
        <v>823</v>
      </c>
      <c r="C538" s="2" t="s">
        <v>65</v>
      </c>
      <c r="D538" s="2"/>
      <c r="E538">
        <v>24</v>
      </c>
      <c r="F538">
        <v>7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161</v>
      </c>
      <c r="AH538" t="s">
        <v>35</v>
      </c>
    </row>
    <row r="539" spans="1:34" x14ac:dyDescent="0.3">
      <c r="A539">
        <v>538</v>
      </c>
      <c r="B539" s="2" t="s">
        <v>620</v>
      </c>
      <c r="C539" s="2" t="s">
        <v>74</v>
      </c>
      <c r="D539" s="2"/>
      <c r="E539">
        <v>23</v>
      </c>
      <c r="F539">
        <v>4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127</v>
      </c>
      <c r="AH539" t="s">
        <v>35</v>
      </c>
    </row>
    <row r="540" spans="1:34" x14ac:dyDescent="0.3">
      <c r="A540">
        <v>539</v>
      </c>
      <c r="B540" s="2" t="s">
        <v>824</v>
      </c>
      <c r="C540" s="2" t="s">
        <v>65</v>
      </c>
      <c r="D540" s="2"/>
      <c r="E540">
        <v>23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225</v>
      </c>
      <c r="AH540" t="s">
        <v>35</v>
      </c>
    </row>
    <row r="541" spans="1:34" x14ac:dyDescent="0.3">
      <c r="A541">
        <v>540</v>
      </c>
      <c r="B541" s="2" t="s">
        <v>825</v>
      </c>
      <c r="C541" s="2" t="s">
        <v>116</v>
      </c>
      <c r="D541" s="2"/>
      <c r="E541">
        <v>23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204</v>
      </c>
      <c r="AH541" t="s">
        <v>35</v>
      </c>
    </row>
    <row r="542" spans="1:34" x14ac:dyDescent="0.3">
      <c r="A542">
        <v>541</v>
      </c>
      <c r="B542" s="2" t="s">
        <v>433</v>
      </c>
      <c r="C542" s="2" t="s">
        <v>180</v>
      </c>
      <c r="D542" s="2"/>
      <c r="E542">
        <v>24</v>
      </c>
      <c r="F542">
        <v>4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154</v>
      </c>
      <c r="AH542" t="s">
        <v>35</v>
      </c>
    </row>
    <row r="543" spans="1:34" x14ac:dyDescent="0.3">
      <c r="A543">
        <v>542</v>
      </c>
      <c r="B543" s="2" t="s">
        <v>624</v>
      </c>
      <c r="C543" s="2" t="s">
        <v>51</v>
      </c>
      <c r="D543" s="2"/>
      <c r="E543">
        <v>25</v>
      </c>
      <c r="F543">
        <v>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117</v>
      </c>
      <c r="AH543" t="s">
        <v>35</v>
      </c>
    </row>
    <row r="544" spans="1:34" x14ac:dyDescent="0.3">
      <c r="A544">
        <v>543</v>
      </c>
      <c r="B544" s="2" t="s">
        <v>826</v>
      </c>
      <c r="C544" s="2" t="s">
        <v>63</v>
      </c>
      <c r="D544" s="2"/>
      <c r="E544">
        <v>22</v>
      </c>
      <c r="F544">
        <v>2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123</v>
      </c>
      <c r="AH544" t="s">
        <v>35</v>
      </c>
    </row>
    <row r="545" spans="1:34" x14ac:dyDescent="0.3">
      <c r="A545">
        <v>544</v>
      </c>
      <c r="B545" s="2" t="s">
        <v>364</v>
      </c>
      <c r="C545" s="2" t="s">
        <v>86</v>
      </c>
      <c r="D545" s="2"/>
      <c r="E545">
        <v>22</v>
      </c>
      <c r="F545">
        <v>1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210</v>
      </c>
      <c r="AH545" t="s">
        <v>35</v>
      </c>
    </row>
    <row r="546" spans="1:34" x14ac:dyDescent="0.3">
      <c r="A546">
        <v>545</v>
      </c>
      <c r="B546" s="2" t="s">
        <v>827</v>
      </c>
      <c r="C546" s="2" t="s">
        <v>104</v>
      </c>
      <c r="D546" s="2"/>
      <c r="E546">
        <v>23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219</v>
      </c>
      <c r="AH546" t="s">
        <v>35</v>
      </c>
    </row>
    <row r="547" spans="1:34" x14ac:dyDescent="0.3">
      <c r="A547">
        <v>546</v>
      </c>
      <c r="B547" s="2" t="s">
        <v>828</v>
      </c>
      <c r="C547" s="2" t="s">
        <v>33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226</v>
      </c>
      <c r="AH547" t="s">
        <v>35</v>
      </c>
    </row>
    <row r="548" spans="1:34" x14ac:dyDescent="0.3">
      <c r="A548">
        <v>547</v>
      </c>
      <c r="B548" s="2" t="s">
        <v>439</v>
      </c>
      <c r="C548" s="2" t="s">
        <v>70</v>
      </c>
      <c r="D548" s="2"/>
      <c r="E548">
        <v>22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228</v>
      </c>
      <c r="AH548" t="s">
        <v>35</v>
      </c>
    </row>
    <row r="549" spans="1:34" x14ac:dyDescent="0.3">
      <c r="A549">
        <v>548</v>
      </c>
      <c r="B549" s="2" t="s">
        <v>632</v>
      </c>
      <c r="C549" s="2" t="s">
        <v>44</v>
      </c>
      <c r="D549" s="2"/>
      <c r="E549">
        <v>28</v>
      </c>
      <c r="F549">
        <v>3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231</v>
      </c>
      <c r="AH549" t="s">
        <v>35</v>
      </c>
    </row>
    <row r="550" spans="1:34" x14ac:dyDescent="0.3">
      <c r="A550">
        <v>549</v>
      </c>
      <c r="B550" s="2" t="s">
        <v>829</v>
      </c>
      <c r="C550" s="2" t="s">
        <v>37</v>
      </c>
      <c r="D550" s="2"/>
      <c r="E550">
        <v>25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2</v>
      </c>
      <c r="W550">
        <v>0</v>
      </c>
      <c r="X550">
        <v>0</v>
      </c>
      <c r="Y550">
        <v>0</v>
      </c>
      <c r="Z550">
        <v>0</v>
      </c>
      <c r="AF550">
        <v>207</v>
      </c>
      <c r="AH550" t="s">
        <v>35</v>
      </c>
    </row>
    <row r="551" spans="1:34" x14ac:dyDescent="0.3">
      <c r="A551">
        <v>550</v>
      </c>
      <c r="B551" s="2" t="s">
        <v>830</v>
      </c>
      <c r="C551" s="2" t="s">
        <v>48</v>
      </c>
      <c r="D551" s="2"/>
      <c r="E551">
        <v>24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124</v>
      </c>
      <c r="AH551" t="s">
        <v>35</v>
      </c>
    </row>
    <row r="552" spans="1:34" x14ac:dyDescent="0.3">
      <c r="A552">
        <v>551</v>
      </c>
      <c r="B552" s="2" t="s">
        <v>637</v>
      </c>
      <c r="C552" s="2" t="s">
        <v>78</v>
      </c>
      <c r="D552" s="2"/>
      <c r="E552">
        <v>34</v>
      </c>
      <c r="F552">
        <v>16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115</v>
      </c>
      <c r="AH552" t="s">
        <v>35</v>
      </c>
    </row>
    <row r="553" spans="1:34" x14ac:dyDescent="0.3">
      <c r="A553">
        <v>552</v>
      </c>
      <c r="B553" s="2" t="s">
        <v>831</v>
      </c>
      <c r="C553" s="2" t="s">
        <v>114</v>
      </c>
      <c r="D553" s="2"/>
      <c r="E553">
        <v>25</v>
      </c>
      <c r="F553">
        <v>5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118</v>
      </c>
      <c r="AH553" t="s">
        <v>35</v>
      </c>
    </row>
    <row r="554" spans="1:34" x14ac:dyDescent="0.3">
      <c r="A554">
        <v>553</v>
      </c>
      <c r="B554" s="2" t="s">
        <v>832</v>
      </c>
      <c r="C554" s="2" t="s">
        <v>130</v>
      </c>
      <c r="D554" s="2" t="s">
        <v>34</v>
      </c>
      <c r="E554">
        <v>26</v>
      </c>
      <c r="F554">
        <v>3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2</v>
      </c>
      <c r="N554">
        <v>19</v>
      </c>
      <c r="O554">
        <v>9.5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1</v>
      </c>
      <c r="W554">
        <v>1</v>
      </c>
      <c r="X554">
        <v>0</v>
      </c>
      <c r="Y554">
        <v>0</v>
      </c>
      <c r="Z554">
        <v>0</v>
      </c>
      <c r="AB554">
        <v>-0.1</v>
      </c>
      <c r="AC554">
        <v>0.9</v>
      </c>
      <c r="AD554">
        <v>-0.1</v>
      </c>
      <c r="AF554">
        <v>162</v>
      </c>
      <c r="AH554" t="s">
        <v>35</v>
      </c>
    </row>
    <row r="555" spans="1:34" x14ac:dyDescent="0.3">
      <c r="A555">
        <v>554</v>
      </c>
      <c r="B555" s="2" t="s">
        <v>833</v>
      </c>
      <c r="C555" s="2" t="s">
        <v>74</v>
      </c>
      <c r="D555" s="2"/>
      <c r="E555">
        <v>22</v>
      </c>
      <c r="F555">
        <v>5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232</v>
      </c>
      <c r="AH555" t="s">
        <v>35</v>
      </c>
    </row>
    <row r="556" spans="1:34" x14ac:dyDescent="0.3">
      <c r="A556">
        <v>555</v>
      </c>
      <c r="B556" s="2" t="s">
        <v>120</v>
      </c>
      <c r="C556" s="2" t="s">
        <v>56</v>
      </c>
      <c r="D556" s="2"/>
      <c r="E556">
        <v>24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125</v>
      </c>
      <c r="AH556" t="s">
        <v>35</v>
      </c>
    </row>
    <row r="557" spans="1:34" x14ac:dyDescent="0.3">
      <c r="A557">
        <v>556</v>
      </c>
      <c r="B557" s="2" t="s">
        <v>834</v>
      </c>
      <c r="C557" s="2" t="s">
        <v>180</v>
      </c>
      <c r="D557" s="2" t="s">
        <v>49</v>
      </c>
      <c r="E557">
        <v>31</v>
      </c>
      <c r="F557">
        <v>14</v>
      </c>
      <c r="G557">
        <v>2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-7</v>
      </c>
      <c r="O557">
        <v>-7</v>
      </c>
      <c r="P557">
        <v>0</v>
      </c>
      <c r="Q557">
        <v>2</v>
      </c>
      <c r="R557">
        <v>1</v>
      </c>
      <c r="S557">
        <v>9</v>
      </c>
      <c r="T557">
        <v>9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B557">
        <v>1.2</v>
      </c>
      <c r="AC557">
        <v>1.2</v>
      </c>
      <c r="AD557">
        <v>0.7</v>
      </c>
      <c r="AF557">
        <v>203</v>
      </c>
      <c r="AH557" t="s">
        <v>35</v>
      </c>
    </row>
    <row r="558" spans="1:34" x14ac:dyDescent="0.3">
      <c r="A558">
        <v>557</v>
      </c>
      <c r="B558" s="2" t="s">
        <v>835</v>
      </c>
      <c r="C558" s="2" t="s">
        <v>116</v>
      </c>
      <c r="D558" s="2"/>
      <c r="E558">
        <v>27</v>
      </c>
      <c r="F558">
        <v>8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121</v>
      </c>
      <c r="AH558" t="s">
        <v>35</v>
      </c>
    </row>
    <row r="559" spans="1:34" x14ac:dyDescent="0.3">
      <c r="A559">
        <v>558</v>
      </c>
      <c r="B559" s="2" t="s">
        <v>533</v>
      </c>
      <c r="C559" s="2" t="s">
        <v>70</v>
      </c>
      <c r="D559" s="2"/>
      <c r="E559">
        <v>28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224</v>
      </c>
      <c r="AH559" t="s">
        <v>35</v>
      </c>
    </row>
    <row r="560" spans="1:34" x14ac:dyDescent="0.3">
      <c r="A560">
        <v>559</v>
      </c>
      <c r="B560" s="2" t="s">
        <v>581</v>
      </c>
      <c r="C560" s="2" t="s">
        <v>67</v>
      </c>
      <c r="D560" s="2"/>
      <c r="E560">
        <v>22</v>
      </c>
      <c r="F560">
        <v>15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151</v>
      </c>
      <c r="AH560" t="s">
        <v>35</v>
      </c>
    </row>
    <row r="561" spans="1:34" x14ac:dyDescent="0.3">
      <c r="A561">
        <v>560</v>
      </c>
      <c r="B561" s="2" t="s">
        <v>836</v>
      </c>
      <c r="C561" s="2" t="s">
        <v>114</v>
      </c>
      <c r="D561" s="2" t="s">
        <v>38</v>
      </c>
      <c r="E561">
        <v>24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-1</v>
      </c>
      <c r="O561">
        <v>-1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B561">
        <v>-0.1</v>
      </c>
      <c r="AC561">
        <v>-0.1</v>
      </c>
      <c r="AD561">
        <v>-0.1</v>
      </c>
      <c r="AF561">
        <v>70</v>
      </c>
      <c r="AH561" t="s">
        <v>35</v>
      </c>
    </row>
    <row r="562" spans="1:34" x14ac:dyDescent="0.3">
      <c r="A562">
        <v>561</v>
      </c>
      <c r="B562" s="2" t="s">
        <v>585</v>
      </c>
      <c r="C562" s="2" t="s">
        <v>88</v>
      </c>
      <c r="D562" s="2"/>
      <c r="E562">
        <v>25</v>
      </c>
      <c r="F562">
        <v>7</v>
      </c>
      <c r="G562">
        <v>2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114</v>
      </c>
      <c r="AH562" t="s">
        <v>35</v>
      </c>
    </row>
    <row r="563" spans="1:34" x14ac:dyDescent="0.3">
      <c r="A563">
        <v>562</v>
      </c>
      <c r="B563" s="2" t="s">
        <v>500</v>
      </c>
      <c r="C563" s="2" t="s">
        <v>72</v>
      </c>
      <c r="D563" s="2"/>
      <c r="E563">
        <v>22</v>
      </c>
      <c r="F563">
        <v>1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205</v>
      </c>
      <c r="AH563" t="s">
        <v>35</v>
      </c>
    </row>
    <row r="564" spans="1:34" x14ac:dyDescent="0.3">
      <c r="A564">
        <v>563</v>
      </c>
      <c r="B564" s="2" t="s">
        <v>837</v>
      </c>
      <c r="C564" s="2" t="s">
        <v>44</v>
      </c>
      <c r="D564" s="2"/>
      <c r="E564">
        <v>23</v>
      </c>
      <c r="F564">
        <v>7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236</v>
      </c>
      <c r="AH564" t="s">
        <v>35</v>
      </c>
    </row>
    <row r="565" spans="1:34" x14ac:dyDescent="0.3">
      <c r="A565">
        <v>564</v>
      </c>
      <c r="B565" s="2" t="s">
        <v>838</v>
      </c>
      <c r="C565" s="2" t="s">
        <v>74</v>
      </c>
      <c r="D565" s="2"/>
      <c r="E565">
        <v>26</v>
      </c>
      <c r="F565">
        <v>3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229</v>
      </c>
      <c r="AH565" t="s">
        <v>35</v>
      </c>
    </row>
    <row r="566" spans="1:34" x14ac:dyDescent="0.3">
      <c r="A566">
        <v>565</v>
      </c>
      <c r="B566" s="2" t="s">
        <v>680</v>
      </c>
      <c r="C566" s="2" t="s">
        <v>80</v>
      </c>
      <c r="D566" s="2" t="s">
        <v>38</v>
      </c>
      <c r="E566">
        <v>26</v>
      </c>
      <c r="F566">
        <v>3</v>
      </c>
      <c r="G566">
        <v>0</v>
      </c>
      <c r="H566">
        <v>2</v>
      </c>
      <c r="I566">
        <v>3</v>
      </c>
      <c r="J566">
        <v>23</v>
      </c>
      <c r="K566">
        <v>0</v>
      </c>
      <c r="L566">
        <v>0</v>
      </c>
      <c r="M566">
        <v>7</v>
      </c>
      <c r="N566">
        <v>-9</v>
      </c>
      <c r="O566">
        <v>-1.29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68</v>
      </c>
      <c r="AH566" t="s">
        <v>35</v>
      </c>
    </row>
    <row r="567" spans="1:34" x14ac:dyDescent="0.3">
      <c r="A567">
        <v>566</v>
      </c>
      <c r="B567" s="2" t="s">
        <v>839</v>
      </c>
      <c r="C567" s="2" t="s">
        <v>72</v>
      </c>
      <c r="D567" s="2"/>
      <c r="E567">
        <v>26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216</v>
      </c>
      <c r="AH567" t="s">
        <v>35</v>
      </c>
    </row>
    <row r="568" spans="1:34" x14ac:dyDescent="0.3">
      <c r="A568">
        <v>567</v>
      </c>
      <c r="B568" s="2" t="s">
        <v>840</v>
      </c>
      <c r="C568" s="2" t="s">
        <v>63</v>
      </c>
      <c r="D568" s="2"/>
      <c r="E568">
        <v>27</v>
      </c>
      <c r="F568">
        <v>4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223</v>
      </c>
      <c r="AH568" t="s">
        <v>35</v>
      </c>
    </row>
    <row r="569" spans="1:34" x14ac:dyDescent="0.3">
      <c r="A569">
        <v>568</v>
      </c>
      <c r="B569" s="2" t="s">
        <v>417</v>
      </c>
      <c r="C569" s="2" t="s">
        <v>70</v>
      </c>
      <c r="D569" s="2" t="s">
        <v>38</v>
      </c>
      <c r="E569">
        <v>28</v>
      </c>
      <c r="F569">
        <v>2</v>
      </c>
      <c r="G569">
        <v>0</v>
      </c>
      <c r="H569">
        <v>1</v>
      </c>
      <c r="I569">
        <v>3</v>
      </c>
      <c r="J569">
        <v>8</v>
      </c>
      <c r="K569">
        <v>0</v>
      </c>
      <c r="L569">
        <v>0</v>
      </c>
      <c r="M569">
        <v>3</v>
      </c>
      <c r="N569">
        <v>-2</v>
      </c>
      <c r="O569">
        <v>-0.67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B569">
        <v>0.1</v>
      </c>
      <c r="AC569">
        <v>0.1</v>
      </c>
      <c r="AD569">
        <v>0.1</v>
      </c>
      <c r="AF569">
        <v>66</v>
      </c>
      <c r="AH569" t="s">
        <v>35</v>
      </c>
    </row>
    <row r="570" spans="1:34" x14ac:dyDescent="0.3">
      <c r="A570">
        <v>569</v>
      </c>
      <c r="B570" s="2" t="s">
        <v>841</v>
      </c>
      <c r="C570" s="2" t="s">
        <v>65</v>
      </c>
      <c r="D570" s="2"/>
      <c r="E570">
        <v>24</v>
      </c>
      <c r="F570">
        <v>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222</v>
      </c>
      <c r="AH570" t="s">
        <v>35</v>
      </c>
    </row>
    <row r="571" spans="1:34" x14ac:dyDescent="0.3">
      <c r="A571">
        <v>570</v>
      </c>
      <c r="B571" s="2" t="s">
        <v>842</v>
      </c>
      <c r="C571" s="2" t="s">
        <v>86</v>
      </c>
      <c r="D571" s="2"/>
      <c r="E571">
        <v>25</v>
      </c>
      <c r="F571">
        <v>2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213</v>
      </c>
      <c r="AH571" t="s">
        <v>35</v>
      </c>
    </row>
    <row r="572" spans="1:34" x14ac:dyDescent="0.3">
      <c r="A572">
        <v>571</v>
      </c>
      <c r="B572" s="2" t="s">
        <v>650</v>
      </c>
      <c r="C572" s="2" t="s">
        <v>88</v>
      </c>
      <c r="D572" s="2"/>
      <c r="E572">
        <v>24</v>
      </c>
      <c r="F572">
        <v>6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F572">
        <v>233</v>
      </c>
      <c r="AH572" t="s">
        <v>35</v>
      </c>
    </row>
    <row r="573" spans="1:34" x14ac:dyDescent="0.3">
      <c r="A573">
        <v>572</v>
      </c>
      <c r="B573" s="2" t="s">
        <v>523</v>
      </c>
      <c r="C573" s="2" t="s">
        <v>67</v>
      </c>
      <c r="D573" s="2"/>
      <c r="E573">
        <v>24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208</v>
      </c>
      <c r="AH573" t="s">
        <v>35</v>
      </c>
    </row>
    <row r="574" spans="1:34" x14ac:dyDescent="0.3">
      <c r="A574">
        <v>573</v>
      </c>
      <c r="B574" s="2" t="s">
        <v>320</v>
      </c>
      <c r="C574" s="2" t="s">
        <v>63</v>
      </c>
      <c r="D574" s="2"/>
      <c r="E574">
        <v>24</v>
      </c>
      <c r="F574">
        <v>2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156</v>
      </c>
      <c r="AH574" t="s">
        <v>35</v>
      </c>
    </row>
    <row r="575" spans="1:34" x14ac:dyDescent="0.3">
      <c r="A575">
        <v>574</v>
      </c>
      <c r="B575" s="2" t="s">
        <v>657</v>
      </c>
      <c r="C575" s="2" t="s">
        <v>86</v>
      </c>
      <c r="D575" s="2"/>
      <c r="E575">
        <v>27</v>
      </c>
      <c r="F575">
        <v>16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153</v>
      </c>
      <c r="AH575" t="s">
        <v>35</v>
      </c>
    </row>
    <row r="576" spans="1:34" x14ac:dyDescent="0.3">
      <c r="A576">
        <v>575</v>
      </c>
      <c r="B576" s="2" t="s">
        <v>843</v>
      </c>
      <c r="C576" s="2" t="s">
        <v>78</v>
      </c>
      <c r="D576" s="2"/>
      <c r="E576">
        <v>25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157</v>
      </c>
      <c r="AH576" t="s">
        <v>35</v>
      </c>
    </row>
    <row r="577" spans="1:34" x14ac:dyDescent="0.3">
      <c r="A577">
        <v>576</v>
      </c>
      <c r="B577" s="2" t="s">
        <v>844</v>
      </c>
      <c r="C577" s="2" t="s">
        <v>61</v>
      </c>
      <c r="D577" s="2"/>
      <c r="E577">
        <v>25</v>
      </c>
      <c r="F577">
        <v>2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158</v>
      </c>
      <c r="AH577" t="s">
        <v>35</v>
      </c>
    </row>
    <row r="578" spans="1:34" x14ac:dyDescent="0.3">
      <c r="A578">
        <v>577</v>
      </c>
      <c r="B578" s="2" t="s">
        <v>660</v>
      </c>
      <c r="C578" s="2" t="s">
        <v>44</v>
      </c>
      <c r="D578" s="2"/>
      <c r="E578">
        <v>25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69</v>
      </c>
      <c r="AH578" t="s">
        <v>35</v>
      </c>
    </row>
    <row r="579" spans="1:34" x14ac:dyDescent="0.3">
      <c r="A579">
        <v>578</v>
      </c>
      <c r="B579" s="2" t="s">
        <v>845</v>
      </c>
      <c r="C579" s="2" t="s">
        <v>74</v>
      </c>
      <c r="D579" s="2"/>
      <c r="E579">
        <v>26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221</v>
      </c>
      <c r="AH579" t="s">
        <v>35</v>
      </c>
    </row>
    <row r="580" spans="1:34" x14ac:dyDescent="0.3">
      <c r="A580">
        <v>579</v>
      </c>
      <c r="B580" s="2" t="s">
        <v>846</v>
      </c>
      <c r="C580" s="2" t="s">
        <v>135</v>
      </c>
      <c r="D580" s="2" t="s">
        <v>38</v>
      </c>
      <c r="E580">
        <v>32</v>
      </c>
      <c r="F580">
        <v>2</v>
      </c>
      <c r="G580">
        <v>1</v>
      </c>
      <c r="H580">
        <v>19</v>
      </c>
      <c r="I580">
        <v>35</v>
      </c>
      <c r="J580">
        <v>138</v>
      </c>
      <c r="K580">
        <v>0</v>
      </c>
      <c r="L580">
        <v>3</v>
      </c>
      <c r="M580">
        <v>1</v>
      </c>
      <c r="N580">
        <v>8</v>
      </c>
      <c r="O580">
        <v>8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1</v>
      </c>
      <c r="W580">
        <v>0</v>
      </c>
      <c r="X580">
        <v>0</v>
      </c>
      <c r="Y580">
        <v>0</v>
      </c>
      <c r="Z580">
        <v>0</v>
      </c>
      <c r="AB580">
        <v>0.3</v>
      </c>
      <c r="AC580">
        <v>3.3</v>
      </c>
      <c r="AD580">
        <v>3.3</v>
      </c>
      <c r="AF580">
        <v>65</v>
      </c>
      <c r="AH580" t="s">
        <v>35</v>
      </c>
    </row>
    <row r="581" spans="1:34" x14ac:dyDescent="0.3">
      <c r="A581">
        <v>580</v>
      </c>
      <c r="B581" s="2" t="s">
        <v>341</v>
      </c>
      <c r="C581" s="2" t="s">
        <v>84</v>
      </c>
      <c r="D581" s="2" t="s">
        <v>38</v>
      </c>
      <c r="E581">
        <v>37</v>
      </c>
      <c r="F581">
        <v>3</v>
      </c>
      <c r="G581">
        <v>0</v>
      </c>
      <c r="H581">
        <v>5</v>
      </c>
      <c r="I581">
        <v>7</v>
      </c>
      <c r="J581">
        <v>20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1</v>
      </c>
      <c r="R581">
        <v>1</v>
      </c>
      <c r="S581">
        <v>-7</v>
      </c>
      <c r="T581">
        <v>-7</v>
      </c>
      <c r="U581">
        <v>0</v>
      </c>
      <c r="V581">
        <v>1</v>
      </c>
      <c r="W581">
        <v>0</v>
      </c>
      <c r="X581">
        <v>0</v>
      </c>
      <c r="Y581">
        <v>0</v>
      </c>
      <c r="Z581">
        <v>0</v>
      </c>
      <c r="AB581">
        <v>1.1000000000000001</v>
      </c>
      <c r="AC581">
        <v>1.1000000000000001</v>
      </c>
      <c r="AD581">
        <v>0.6</v>
      </c>
      <c r="AF581">
        <v>67</v>
      </c>
      <c r="AH581" t="s">
        <v>35</v>
      </c>
    </row>
    <row r="582" spans="1:34" x14ac:dyDescent="0.3">
      <c r="A582">
        <v>581</v>
      </c>
      <c r="B582" s="2" t="s">
        <v>662</v>
      </c>
      <c r="C582" s="2" t="s">
        <v>78</v>
      </c>
      <c r="D582" s="2"/>
      <c r="E582">
        <v>25</v>
      </c>
      <c r="F582">
        <v>6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112</v>
      </c>
      <c r="AH582" t="s">
        <v>35</v>
      </c>
    </row>
    <row r="583" spans="1:34" x14ac:dyDescent="0.3">
      <c r="A583">
        <v>582</v>
      </c>
      <c r="B583" s="2" t="s">
        <v>234</v>
      </c>
      <c r="C583" s="2" t="s">
        <v>76</v>
      </c>
      <c r="D583" s="2"/>
      <c r="E583">
        <v>23</v>
      </c>
      <c r="F583">
        <v>2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152</v>
      </c>
      <c r="AH583" t="s">
        <v>35</v>
      </c>
    </row>
    <row r="584" spans="1:34" x14ac:dyDescent="0.3">
      <c r="A584">
        <v>583</v>
      </c>
      <c r="B584" s="2" t="s">
        <v>541</v>
      </c>
      <c r="C584" s="2" t="s">
        <v>107</v>
      </c>
      <c r="D584" s="2"/>
      <c r="E584">
        <v>23</v>
      </c>
      <c r="F584">
        <v>3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206</v>
      </c>
      <c r="AH584" t="s">
        <v>35</v>
      </c>
    </row>
    <row r="585" spans="1:34" x14ac:dyDescent="0.3">
      <c r="A585">
        <v>584</v>
      </c>
      <c r="B585" s="2" t="s">
        <v>544</v>
      </c>
      <c r="C585" s="2" t="s">
        <v>135</v>
      </c>
      <c r="D585" s="2"/>
      <c r="E585">
        <v>22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211</v>
      </c>
      <c r="AH585" t="s">
        <v>35</v>
      </c>
    </row>
    <row r="586" spans="1:34" x14ac:dyDescent="0.3">
      <c r="A586">
        <v>585</v>
      </c>
      <c r="B586" s="2" t="s">
        <v>664</v>
      </c>
      <c r="C586" s="2" t="s">
        <v>101</v>
      </c>
      <c r="D586" s="2"/>
      <c r="E586">
        <v>33</v>
      </c>
      <c r="F586">
        <v>16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F586">
        <v>220</v>
      </c>
      <c r="AH586" t="s">
        <v>35</v>
      </c>
    </row>
    <row r="587" spans="1:34" x14ac:dyDescent="0.3">
      <c r="A587">
        <v>586</v>
      </c>
      <c r="B587" s="2" t="s">
        <v>691</v>
      </c>
      <c r="C587" s="2" t="s">
        <v>74</v>
      </c>
      <c r="D587" s="2"/>
      <c r="E587">
        <v>25</v>
      </c>
      <c r="F587">
        <v>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1</v>
      </c>
      <c r="AH587" t="s">
        <v>35</v>
      </c>
    </row>
    <row r="588" spans="1:34" x14ac:dyDescent="0.3">
      <c r="A588">
        <v>587</v>
      </c>
      <c r="B588" s="2" t="s">
        <v>666</v>
      </c>
      <c r="C588" s="2" t="s">
        <v>74</v>
      </c>
      <c r="D588" s="2"/>
      <c r="E588">
        <v>30</v>
      </c>
      <c r="F588">
        <v>16</v>
      </c>
      <c r="G588">
        <v>16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122</v>
      </c>
      <c r="AH588" t="s">
        <v>35</v>
      </c>
    </row>
    <row r="589" spans="1:34" x14ac:dyDescent="0.3">
      <c r="A589">
        <v>588</v>
      </c>
      <c r="B589" s="2" t="s">
        <v>847</v>
      </c>
      <c r="C589" s="2" t="s">
        <v>48</v>
      </c>
      <c r="D589" s="2"/>
      <c r="E589">
        <v>31</v>
      </c>
      <c r="F589">
        <v>1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1</v>
      </c>
      <c r="W589">
        <v>0</v>
      </c>
      <c r="X589">
        <v>0</v>
      </c>
      <c r="Y589">
        <v>0</v>
      </c>
      <c r="Z589">
        <v>0</v>
      </c>
      <c r="AF589">
        <v>218</v>
      </c>
      <c r="AH589" t="s">
        <v>35</v>
      </c>
    </row>
    <row r="590" spans="1:34" x14ac:dyDescent="0.3">
      <c r="A590">
        <v>589</v>
      </c>
      <c r="B590" s="2" t="s">
        <v>600</v>
      </c>
      <c r="C590" s="2" t="s">
        <v>80</v>
      </c>
      <c r="D590" s="2"/>
      <c r="E590">
        <v>24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235</v>
      </c>
      <c r="AH590" t="s">
        <v>35</v>
      </c>
    </row>
    <row r="591" spans="1:34" x14ac:dyDescent="0.3">
      <c r="A591">
        <v>590</v>
      </c>
      <c r="B591" s="2" t="s">
        <v>463</v>
      </c>
      <c r="C591" s="2" t="s">
        <v>42</v>
      </c>
      <c r="D591" s="2" t="s">
        <v>34</v>
      </c>
      <c r="E591">
        <v>25</v>
      </c>
      <c r="F591">
        <v>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2</v>
      </c>
      <c r="R591">
        <v>1</v>
      </c>
      <c r="S591">
        <v>2</v>
      </c>
      <c r="T591">
        <v>2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B591">
        <v>1.2</v>
      </c>
      <c r="AC591">
        <v>1.2</v>
      </c>
      <c r="AD591">
        <v>0.7</v>
      </c>
      <c r="AF591">
        <v>149</v>
      </c>
      <c r="AH591" t="s">
        <v>35</v>
      </c>
    </row>
    <row r="592" spans="1:34" x14ac:dyDescent="0.3">
      <c r="A592">
        <v>591</v>
      </c>
      <c r="B592" s="2" t="s">
        <v>504</v>
      </c>
      <c r="C592" s="2" t="s">
        <v>130</v>
      </c>
      <c r="D592" s="2"/>
      <c r="E592">
        <v>27</v>
      </c>
      <c r="F592">
        <v>1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116</v>
      </c>
      <c r="AH592" t="s">
        <v>35</v>
      </c>
    </row>
    <row r="593" spans="1:34" x14ac:dyDescent="0.3">
      <c r="A593">
        <v>592</v>
      </c>
      <c r="B593" s="2" t="s">
        <v>848</v>
      </c>
      <c r="C593" s="2" t="s">
        <v>76</v>
      </c>
      <c r="D593" s="2"/>
      <c r="E593">
        <v>32</v>
      </c>
      <c r="F593">
        <v>2</v>
      </c>
      <c r="G593">
        <v>2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217</v>
      </c>
      <c r="AH593" t="s">
        <v>35</v>
      </c>
    </row>
    <row r="594" spans="1:34" x14ac:dyDescent="0.3">
      <c r="A594">
        <v>593</v>
      </c>
      <c r="B594" s="2" t="s">
        <v>849</v>
      </c>
      <c r="C594" s="2" t="s">
        <v>67</v>
      </c>
      <c r="D594" s="2" t="s">
        <v>38</v>
      </c>
      <c r="E594">
        <v>35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-1</v>
      </c>
      <c r="O594">
        <v>-1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B594">
        <v>-0.1</v>
      </c>
      <c r="AC594">
        <v>-0.1</v>
      </c>
      <c r="AD594">
        <v>-0.1</v>
      </c>
      <c r="AF594">
        <v>71</v>
      </c>
      <c r="AH594" t="s">
        <v>35</v>
      </c>
    </row>
    <row r="595" spans="1:34" x14ac:dyDescent="0.3">
      <c r="A595">
        <v>594</v>
      </c>
      <c r="B595" s="2" t="s">
        <v>850</v>
      </c>
      <c r="C595" s="2" t="s">
        <v>76</v>
      </c>
      <c r="D595" s="2"/>
      <c r="E595">
        <v>27</v>
      </c>
      <c r="F595">
        <v>1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215</v>
      </c>
      <c r="AH595" t="s">
        <v>35</v>
      </c>
    </row>
    <row r="596" spans="1:34" x14ac:dyDescent="0.3">
      <c r="A596">
        <v>595</v>
      </c>
      <c r="B596" s="2" t="s">
        <v>851</v>
      </c>
      <c r="C596" s="2" t="s">
        <v>65</v>
      </c>
      <c r="D596" s="2"/>
      <c r="E596">
        <v>25</v>
      </c>
      <c r="F596">
        <v>5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126</v>
      </c>
      <c r="AH596" t="s">
        <v>35</v>
      </c>
    </row>
    <row r="597" spans="1:34" x14ac:dyDescent="0.3">
      <c r="A597">
        <v>596</v>
      </c>
      <c r="B597" s="2" t="s">
        <v>336</v>
      </c>
      <c r="C597" s="2" t="s">
        <v>48</v>
      </c>
      <c r="D597" s="2" t="s">
        <v>34</v>
      </c>
      <c r="E597">
        <v>24</v>
      </c>
      <c r="F597">
        <v>3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3</v>
      </c>
      <c r="N597">
        <v>0</v>
      </c>
      <c r="O597">
        <v>0</v>
      </c>
      <c r="P597">
        <v>0</v>
      </c>
      <c r="Q597">
        <v>1</v>
      </c>
      <c r="R597">
        <v>1</v>
      </c>
      <c r="S597">
        <v>1</v>
      </c>
      <c r="T597">
        <v>1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B597">
        <v>1.1000000000000001</v>
      </c>
      <c r="AC597">
        <v>1.1000000000000001</v>
      </c>
      <c r="AD597">
        <v>0.6</v>
      </c>
      <c r="AF597">
        <v>150</v>
      </c>
      <c r="AH597" t="s">
        <v>35</v>
      </c>
    </row>
    <row r="598" spans="1:34" x14ac:dyDescent="0.3">
      <c r="A598">
        <v>597</v>
      </c>
      <c r="B598" s="2" t="s">
        <v>518</v>
      </c>
      <c r="C598" s="2" t="s">
        <v>51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113</v>
      </c>
      <c r="AH598" t="s">
        <v>35</v>
      </c>
    </row>
    <row r="599" spans="1:34" x14ac:dyDescent="0.3">
      <c r="A599">
        <v>598</v>
      </c>
      <c r="B599" s="2" t="s">
        <v>157</v>
      </c>
      <c r="C599" s="2" t="s">
        <v>104</v>
      </c>
      <c r="D599" s="2" t="s">
        <v>38</v>
      </c>
      <c r="E599">
        <v>26</v>
      </c>
      <c r="F599">
        <v>4</v>
      </c>
      <c r="G599">
        <v>0</v>
      </c>
      <c r="H599">
        <v>2</v>
      </c>
      <c r="I599">
        <v>4</v>
      </c>
      <c r="J599">
        <v>2</v>
      </c>
      <c r="K599">
        <v>0</v>
      </c>
      <c r="L599">
        <v>0</v>
      </c>
      <c r="M599">
        <v>7</v>
      </c>
      <c r="N599">
        <v>-7</v>
      </c>
      <c r="O599">
        <v>-1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-1</v>
      </c>
      <c r="AB599">
        <v>-0.6</v>
      </c>
      <c r="AC599">
        <v>-0.6</v>
      </c>
      <c r="AD599">
        <v>-0.6</v>
      </c>
      <c r="AF599">
        <v>73</v>
      </c>
      <c r="AH599" t="s">
        <v>35</v>
      </c>
    </row>
    <row r="600" spans="1:34" x14ac:dyDescent="0.3">
      <c r="A600">
        <v>599</v>
      </c>
      <c r="B600" s="2" t="s">
        <v>398</v>
      </c>
      <c r="C600" s="2" t="s">
        <v>101</v>
      </c>
      <c r="D600" s="2" t="s">
        <v>38</v>
      </c>
      <c r="E600">
        <v>33</v>
      </c>
      <c r="F600">
        <v>5</v>
      </c>
      <c r="G600">
        <v>0</v>
      </c>
      <c r="H600">
        <v>1</v>
      </c>
      <c r="I600">
        <v>2</v>
      </c>
      <c r="J600">
        <v>7</v>
      </c>
      <c r="K600">
        <v>0</v>
      </c>
      <c r="L600">
        <v>0</v>
      </c>
      <c r="M600">
        <v>11</v>
      </c>
      <c r="N600">
        <v>-8</v>
      </c>
      <c r="O600">
        <v>-0.73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-1</v>
      </c>
      <c r="AB600">
        <v>-0.5</v>
      </c>
      <c r="AC600">
        <v>-0.5</v>
      </c>
      <c r="AD600">
        <v>-0.5</v>
      </c>
      <c r="AF600">
        <v>72</v>
      </c>
      <c r="AH600" t="s">
        <v>35</v>
      </c>
    </row>
    <row r="601" spans="1:34" x14ac:dyDescent="0.3">
      <c r="A601">
        <v>600</v>
      </c>
      <c r="B601" s="2" t="s">
        <v>852</v>
      </c>
      <c r="C601" s="2" t="s">
        <v>42</v>
      </c>
      <c r="D601" s="2" t="s">
        <v>49</v>
      </c>
      <c r="E601">
        <v>23</v>
      </c>
      <c r="F601">
        <v>12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3</v>
      </c>
      <c r="R601">
        <v>2</v>
      </c>
      <c r="S601">
        <v>15</v>
      </c>
      <c r="T601">
        <v>7.5</v>
      </c>
      <c r="U601">
        <v>0</v>
      </c>
      <c r="V601">
        <v>1</v>
      </c>
      <c r="W601">
        <v>1</v>
      </c>
      <c r="X601">
        <v>0</v>
      </c>
      <c r="Y601">
        <v>0</v>
      </c>
      <c r="Z601">
        <v>0</v>
      </c>
      <c r="AA601">
        <v>-1</v>
      </c>
      <c r="AB601">
        <v>1.5</v>
      </c>
      <c r="AC601">
        <v>2.5</v>
      </c>
      <c r="AD601">
        <v>0.5</v>
      </c>
      <c r="AF601">
        <v>237</v>
      </c>
      <c r="AH601" t="s">
        <v>35</v>
      </c>
    </row>
    <row r="602" spans="1:34" x14ac:dyDescent="0.3">
      <c r="A602">
        <v>601</v>
      </c>
      <c r="B602" s="2" t="s">
        <v>853</v>
      </c>
      <c r="C602" s="2" t="s">
        <v>56</v>
      </c>
      <c r="D602" s="2" t="s">
        <v>38</v>
      </c>
      <c r="E602">
        <v>28</v>
      </c>
      <c r="F602">
        <v>5</v>
      </c>
      <c r="G602">
        <v>0</v>
      </c>
      <c r="H602">
        <v>1</v>
      </c>
      <c r="I602">
        <v>4</v>
      </c>
      <c r="J602">
        <v>8</v>
      </c>
      <c r="K602">
        <v>0</v>
      </c>
      <c r="L602">
        <v>0</v>
      </c>
      <c r="M602">
        <v>8</v>
      </c>
      <c r="N602">
        <v>2</v>
      </c>
      <c r="O602">
        <v>0.25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1</v>
      </c>
      <c r="X602">
        <v>0</v>
      </c>
      <c r="Y602">
        <v>0</v>
      </c>
      <c r="Z602">
        <v>0</v>
      </c>
      <c r="AA602">
        <v>-1</v>
      </c>
      <c r="AB602">
        <v>-1.5</v>
      </c>
      <c r="AC602">
        <v>-0.5</v>
      </c>
      <c r="AD602">
        <v>-1.5</v>
      </c>
      <c r="AF602">
        <v>74</v>
      </c>
      <c r="AH602" t="s">
        <v>35</v>
      </c>
    </row>
    <row r="603" spans="1:34" x14ac:dyDescent="0.3">
      <c r="A603">
        <v>602</v>
      </c>
      <c r="B603" s="2" t="s">
        <v>854</v>
      </c>
      <c r="C603" s="2" t="s">
        <v>54</v>
      </c>
      <c r="D603" s="2" t="s">
        <v>49</v>
      </c>
      <c r="E603">
        <v>30</v>
      </c>
      <c r="F603">
        <v>3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-11</v>
      </c>
      <c r="O603">
        <v>-11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-1</v>
      </c>
      <c r="AB603">
        <v>-1.1000000000000001</v>
      </c>
      <c r="AC603">
        <v>-1.1000000000000001</v>
      </c>
      <c r="AD603">
        <v>-1.1000000000000001</v>
      </c>
      <c r="AF603">
        <v>238</v>
      </c>
      <c r="AH603" t="s">
        <v>35</v>
      </c>
    </row>
    <row r="604" spans="1:34" x14ac:dyDescent="0.3">
      <c r="A604">
        <v>603</v>
      </c>
      <c r="B604" s="2" t="s">
        <v>671</v>
      </c>
      <c r="C604" s="2" t="s">
        <v>104</v>
      </c>
      <c r="D604" s="2" t="s">
        <v>34</v>
      </c>
      <c r="E604">
        <v>29</v>
      </c>
      <c r="F604">
        <v>2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4</v>
      </c>
      <c r="N604">
        <v>10</v>
      </c>
      <c r="O604">
        <v>2.5</v>
      </c>
      <c r="P604">
        <v>0</v>
      </c>
      <c r="Q604">
        <v>2</v>
      </c>
      <c r="R604">
        <v>1</v>
      </c>
      <c r="S604">
        <v>3</v>
      </c>
      <c r="T604">
        <v>3</v>
      </c>
      <c r="U604">
        <v>0</v>
      </c>
      <c r="V604">
        <v>1</v>
      </c>
      <c r="W604">
        <v>1</v>
      </c>
      <c r="X604">
        <v>0</v>
      </c>
      <c r="Y604">
        <v>0</v>
      </c>
      <c r="Z604">
        <v>0</v>
      </c>
      <c r="AA604">
        <v>-1</v>
      </c>
      <c r="AB604">
        <v>0.3</v>
      </c>
      <c r="AC604">
        <v>1.3</v>
      </c>
      <c r="AD604">
        <v>-0.2</v>
      </c>
      <c r="AF604">
        <v>163</v>
      </c>
      <c r="AH604" t="s">
        <v>35</v>
      </c>
    </row>
    <row r="605" spans="1:34" x14ac:dyDescent="0.3">
      <c r="A605">
        <v>604</v>
      </c>
      <c r="B605" s="2" t="s">
        <v>855</v>
      </c>
      <c r="C605" s="2" t="s">
        <v>74</v>
      </c>
      <c r="D605" s="2"/>
      <c r="E605">
        <v>26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1</v>
      </c>
      <c r="X605">
        <v>0</v>
      </c>
      <c r="Y605">
        <v>0</v>
      </c>
      <c r="Z605">
        <v>0</v>
      </c>
      <c r="AA605">
        <v>-2</v>
      </c>
      <c r="AB605">
        <v>-2</v>
      </c>
      <c r="AC605">
        <v>-1</v>
      </c>
      <c r="AD605">
        <v>-2</v>
      </c>
      <c r="AF605">
        <v>242</v>
      </c>
      <c r="AH605" t="s">
        <v>35</v>
      </c>
    </row>
    <row r="606" spans="1:34" x14ac:dyDescent="0.3">
      <c r="A606">
        <v>605</v>
      </c>
      <c r="B606" s="2" t="s">
        <v>856</v>
      </c>
      <c r="C606" s="2" t="s">
        <v>111</v>
      </c>
      <c r="D606" s="2" t="s">
        <v>49</v>
      </c>
      <c r="E606">
        <v>26</v>
      </c>
      <c r="F606">
        <v>4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1</v>
      </c>
      <c r="R606">
        <v>1</v>
      </c>
      <c r="S606">
        <v>3</v>
      </c>
      <c r="T606">
        <v>3</v>
      </c>
      <c r="U606">
        <v>0</v>
      </c>
      <c r="V606">
        <v>2</v>
      </c>
      <c r="W606">
        <v>1</v>
      </c>
      <c r="X606">
        <v>0</v>
      </c>
      <c r="Y606">
        <v>0</v>
      </c>
      <c r="Z606">
        <v>0</v>
      </c>
      <c r="AA606">
        <v>-2</v>
      </c>
      <c r="AB606">
        <v>-0.7</v>
      </c>
      <c r="AC606">
        <v>0.3</v>
      </c>
      <c r="AD606">
        <v>-1.2</v>
      </c>
      <c r="AF606">
        <v>239</v>
      </c>
      <c r="AH606" t="s">
        <v>35</v>
      </c>
    </row>
    <row r="607" spans="1:34" x14ac:dyDescent="0.3">
      <c r="A607">
        <v>606</v>
      </c>
      <c r="B607" s="2" t="s">
        <v>857</v>
      </c>
      <c r="C607" s="2" t="s">
        <v>74</v>
      </c>
      <c r="D607" s="2" t="s">
        <v>38</v>
      </c>
      <c r="E607">
        <v>23</v>
      </c>
      <c r="F607">
        <v>2</v>
      </c>
      <c r="G607">
        <v>0</v>
      </c>
      <c r="H607">
        <v>0</v>
      </c>
      <c r="I607">
        <v>5</v>
      </c>
      <c r="J607">
        <v>0</v>
      </c>
      <c r="K607">
        <v>0</v>
      </c>
      <c r="L607">
        <v>1</v>
      </c>
      <c r="M607">
        <v>1</v>
      </c>
      <c r="N607">
        <v>-2</v>
      </c>
      <c r="O607">
        <v>-2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-2</v>
      </c>
      <c r="AB607">
        <v>-2.2000000000000002</v>
      </c>
      <c r="AC607">
        <v>-1.2</v>
      </c>
      <c r="AD607">
        <v>-1.2</v>
      </c>
      <c r="AF607">
        <v>75</v>
      </c>
      <c r="AH607" t="s">
        <v>35</v>
      </c>
    </row>
    <row r="608" spans="1:34" x14ac:dyDescent="0.3">
      <c r="A608">
        <v>607</v>
      </c>
      <c r="B608" s="2" t="s">
        <v>858</v>
      </c>
      <c r="C608" s="2" t="s">
        <v>101</v>
      </c>
      <c r="D608" s="2"/>
      <c r="E608">
        <v>25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1</v>
      </c>
      <c r="X608">
        <v>0</v>
      </c>
      <c r="Y608">
        <v>0</v>
      </c>
      <c r="Z608">
        <v>0</v>
      </c>
      <c r="AA608">
        <v>-2</v>
      </c>
      <c r="AB608">
        <v>-2</v>
      </c>
      <c r="AC608">
        <v>-1</v>
      </c>
      <c r="AD608">
        <v>-2</v>
      </c>
      <c r="AF608">
        <v>241</v>
      </c>
      <c r="AH608" t="s">
        <v>35</v>
      </c>
    </row>
    <row r="609" spans="1:34" x14ac:dyDescent="0.3">
      <c r="A609">
        <v>608</v>
      </c>
      <c r="B609" s="2" t="s">
        <v>653</v>
      </c>
      <c r="C609" s="2" t="s">
        <v>80</v>
      </c>
      <c r="D609" s="2"/>
      <c r="E609">
        <v>24</v>
      </c>
      <c r="F609">
        <v>13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2</v>
      </c>
      <c r="W609">
        <v>1</v>
      </c>
      <c r="X609">
        <v>0</v>
      </c>
      <c r="Y609">
        <v>0</v>
      </c>
      <c r="Z609">
        <v>0</v>
      </c>
      <c r="AA609">
        <v>-2</v>
      </c>
      <c r="AB609">
        <v>-2</v>
      </c>
      <c r="AC609">
        <v>-1</v>
      </c>
      <c r="AD609">
        <v>-2</v>
      </c>
      <c r="AF609">
        <v>240</v>
      </c>
      <c r="AH609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0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2600</v>
      </c>
      <c r="G1" t="s">
        <v>2601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24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134</v>
      </c>
      <c r="C67" s="2" t="s">
        <v>135</v>
      </c>
      <c r="D67" s="2" t="s">
        <v>49</v>
      </c>
      <c r="E67">
        <v>24</v>
      </c>
      <c r="F67">
        <v>14</v>
      </c>
      <c r="G67">
        <v>14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93</v>
      </c>
      <c r="R67">
        <v>58</v>
      </c>
      <c r="S67">
        <v>919</v>
      </c>
      <c r="T67">
        <v>15.84</v>
      </c>
      <c r="U67">
        <v>7</v>
      </c>
      <c r="V67">
        <v>0</v>
      </c>
      <c r="W67">
        <v>0</v>
      </c>
      <c r="X67">
        <v>7</v>
      </c>
      <c r="Y67">
        <v>0</v>
      </c>
      <c r="Z67">
        <v>0</v>
      </c>
      <c r="AA67">
        <v>134</v>
      </c>
      <c r="AB67">
        <v>191.9</v>
      </c>
      <c r="AC67">
        <v>194.9</v>
      </c>
      <c r="AD67">
        <v>162.9</v>
      </c>
      <c r="AE67">
        <v>5</v>
      </c>
      <c r="AF67">
        <v>24</v>
      </c>
      <c r="AG67">
        <v>66</v>
      </c>
      <c r="AH67" t="s">
        <v>35</v>
      </c>
    </row>
    <row r="68" spans="1:34" x14ac:dyDescent="0.3">
      <c r="A68">
        <v>67</v>
      </c>
      <c r="B68" s="2" t="s">
        <v>133</v>
      </c>
      <c r="C68" s="2" t="s">
        <v>99</v>
      </c>
      <c r="D68" s="2" t="s">
        <v>34</v>
      </c>
      <c r="E68">
        <v>22</v>
      </c>
      <c r="F68">
        <v>16</v>
      </c>
      <c r="G68">
        <v>8</v>
      </c>
      <c r="H68">
        <v>0</v>
      </c>
      <c r="I68">
        <v>0</v>
      </c>
      <c r="J68">
        <v>0</v>
      </c>
      <c r="K68">
        <v>0</v>
      </c>
      <c r="L68">
        <v>0</v>
      </c>
      <c r="M68">
        <v>242</v>
      </c>
      <c r="N68">
        <v>889</v>
      </c>
      <c r="O68">
        <v>3.67</v>
      </c>
      <c r="P68">
        <v>6</v>
      </c>
      <c r="Q68">
        <v>35</v>
      </c>
      <c r="R68">
        <v>25</v>
      </c>
      <c r="S68">
        <v>185</v>
      </c>
      <c r="T68">
        <v>7.4</v>
      </c>
      <c r="U68">
        <v>1</v>
      </c>
      <c r="V68">
        <v>2</v>
      </c>
      <c r="W68">
        <v>2</v>
      </c>
      <c r="X68">
        <v>7</v>
      </c>
      <c r="Y68">
        <v>0</v>
      </c>
      <c r="Z68">
        <v>0</v>
      </c>
      <c r="AA68">
        <v>145</v>
      </c>
      <c r="AB68">
        <v>170.4</v>
      </c>
      <c r="AC68">
        <v>178.4</v>
      </c>
      <c r="AD68">
        <v>157.9</v>
      </c>
      <c r="AE68">
        <v>5</v>
      </c>
      <c r="AF68">
        <v>22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146</v>
      </c>
      <c r="C76" s="2" t="s">
        <v>135</v>
      </c>
      <c r="D76" s="2"/>
      <c r="E76">
        <v>27</v>
      </c>
      <c r="F76">
        <v>10</v>
      </c>
      <c r="G76">
        <v>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F76">
        <v>2</v>
      </c>
      <c r="AG76">
        <v>75</v>
      </c>
      <c r="AH76" t="s">
        <v>35</v>
      </c>
    </row>
    <row r="77" spans="1:34" x14ac:dyDescent="0.3">
      <c r="A77">
        <v>76</v>
      </c>
      <c r="B77" s="2" t="s">
        <v>655</v>
      </c>
      <c r="C77" s="2" t="s">
        <v>44</v>
      </c>
      <c r="D77" s="2"/>
      <c r="E77">
        <v>30</v>
      </c>
      <c r="F77">
        <v>16</v>
      </c>
      <c r="G77">
        <v>5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2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F77">
        <v>1</v>
      </c>
      <c r="AG77">
        <v>76</v>
      </c>
      <c r="AH77" t="s">
        <v>35</v>
      </c>
    </row>
    <row r="78" spans="1:34" x14ac:dyDescent="0.3">
      <c r="A78">
        <v>77</v>
      </c>
      <c r="B78" s="2" t="s">
        <v>168</v>
      </c>
      <c r="C78" s="2" t="s">
        <v>61</v>
      </c>
      <c r="D78" s="2" t="s">
        <v>49</v>
      </c>
      <c r="E78">
        <v>22</v>
      </c>
      <c r="F78">
        <v>16</v>
      </c>
      <c r="G78">
        <v>15</v>
      </c>
      <c r="H78">
        <v>0</v>
      </c>
      <c r="I78">
        <v>0</v>
      </c>
      <c r="J78">
        <v>0</v>
      </c>
      <c r="K78">
        <v>0</v>
      </c>
      <c r="L78">
        <v>0</v>
      </c>
      <c r="M78">
        <v>2</v>
      </c>
      <c r="N78">
        <v>11</v>
      </c>
      <c r="O78">
        <v>5.5</v>
      </c>
      <c r="P78">
        <v>0</v>
      </c>
      <c r="Q78">
        <v>100</v>
      </c>
      <c r="R78">
        <v>58</v>
      </c>
      <c r="S78">
        <v>900</v>
      </c>
      <c r="T78">
        <v>15.52</v>
      </c>
      <c r="U78">
        <v>7</v>
      </c>
      <c r="V78">
        <v>3</v>
      </c>
      <c r="W78">
        <v>3</v>
      </c>
      <c r="X78">
        <v>7</v>
      </c>
      <c r="Y78">
        <v>1</v>
      </c>
      <c r="Z78">
        <v>0</v>
      </c>
      <c r="AA78">
        <v>129</v>
      </c>
      <c r="AB78">
        <v>187.1</v>
      </c>
      <c r="AC78">
        <v>193.1</v>
      </c>
      <c r="AD78">
        <v>158.1</v>
      </c>
      <c r="AF78">
        <v>30</v>
      </c>
      <c r="AG78">
        <v>77</v>
      </c>
      <c r="AH78" t="s">
        <v>35</v>
      </c>
    </row>
    <row r="79" spans="1:34" x14ac:dyDescent="0.3">
      <c r="A79">
        <v>78</v>
      </c>
      <c r="B79" s="2" t="s">
        <v>143</v>
      </c>
      <c r="C79" s="2" t="s">
        <v>101</v>
      </c>
      <c r="D79" s="2" t="s">
        <v>34</v>
      </c>
      <c r="E79">
        <v>24</v>
      </c>
      <c r="F79">
        <v>16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247</v>
      </c>
      <c r="N79">
        <v>912</v>
      </c>
      <c r="O79">
        <v>3.69</v>
      </c>
      <c r="P79">
        <v>7</v>
      </c>
      <c r="Q79">
        <v>20</v>
      </c>
      <c r="R79">
        <v>12</v>
      </c>
      <c r="S79">
        <v>94</v>
      </c>
      <c r="T79">
        <v>7.83</v>
      </c>
      <c r="U79">
        <v>0</v>
      </c>
      <c r="V79">
        <v>2</v>
      </c>
      <c r="W79">
        <v>1</v>
      </c>
      <c r="X79">
        <v>7</v>
      </c>
      <c r="Y79">
        <v>0</v>
      </c>
      <c r="Z79">
        <v>0</v>
      </c>
      <c r="AA79">
        <v>141</v>
      </c>
      <c r="AB79">
        <v>152.6</v>
      </c>
      <c r="AC79">
        <v>156.6</v>
      </c>
      <c r="AD79">
        <v>146.6</v>
      </c>
      <c r="AF79">
        <v>24</v>
      </c>
      <c r="AG79">
        <v>78</v>
      </c>
      <c r="AH79" t="s">
        <v>35</v>
      </c>
    </row>
    <row r="80" spans="1:34" x14ac:dyDescent="0.3">
      <c r="A80">
        <v>79</v>
      </c>
      <c r="B80" s="2" t="s">
        <v>144</v>
      </c>
      <c r="C80" s="2" t="s">
        <v>101</v>
      </c>
      <c r="D80" s="2" t="s">
        <v>38</v>
      </c>
      <c r="E80">
        <v>42</v>
      </c>
      <c r="F80">
        <v>16</v>
      </c>
      <c r="G80">
        <v>16</v>
      </c>
      <c r="H80">
        <v>373</v>
      </c>
      <c r="I80">
        <v>613</v>
      </c>
      <c r="J80">
        <v>4057</v>
      </c>
      <c r="K80">
        <v>24</v>
      </c>
      <c r="L80">
        <v>8</v>
      </c>
      <c r="M80">
        <v>26</v>
      </c>
      <c r="N80">
        <v>34</v>
      </c>
      <c r="O80">
        <v>1.31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4</v>
      </c>
      <c r="W80">
        <v>1</v>
      </c>
      <c r="X80">
        <v>3</v>
      </c>
      <c r="Y80">
        <v>0</v>
      </c>
      <c r="Z80">
        <v>1</v>
      </c>
      <c r="AA80">
        <v>264</v>
      </c>
      <c r="AB80">
        <v>263.7</v>
      </c>
      <c r="AC80">
        <v>275.7</v>
      </c>
      <c r="AD80">
        <v>271.7</v>
      </c>
      <c r="AF80">
        <v>12</v>
      </c>
      <c r="AH80" t="s">
        <v>35</v>
      </c>
    </row>
    <row r="81" spans="1:34" x14ac:dyDescent="0.3">
      <c r="A81">
        <v>80</v>
      </c>
      <c r="B81" s="2" t="s">
        <v>147</v>
      </c>
      <c r="C81" s="2" t="s">
        <v>80</v>
      </c>
      <c r="D81" s="2" t="s">
        <v>38</v>
      </c>
      <c r="E81">
        <v>25</v>
      </c>
      <c r="F81">
        <v>16</v>
      </c>
      <c r="G81">
        <v>16</v>
      </c>
      <c r="H81">
        <v>394</v>
      </c>
      <c r="I81">
        <v>626</v>
      </c>
      <c r="J81">
        <v>4638</v>
      </c>
      <c r="K81">
        <v>22</v>
      </c>
      <c r="L81">
        <v>16</v>
      </c>
      <c r="M81">
        <v>33</v>
      </c>
      <c r="N81">
        <v>40</v>
      </c>
      <c r="O81">
        <v>1.21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2</v>
      </c>
      <c r="Y81">
        <v>0</v>
      </c>
      <c r="Z81">
        <v>0</v>
      </c>
      <c r="AA81">
        <v>248</v>
      </c>
      <c r="AB81">
        <v>247.5</v>
      </c>
      <c r="AC81">
        <v>271.5</v>
      </c>
      <c r="AD81">
        <v>263.5</v>
      </c>
      <c r="AF81">
        <v>13</v>
      </c>
      <c r="AH81" t="s">
        <v>35</v>
      </c>
    </row>
    <row r="82" spans="1:34" x14ac:dyDescent="0.3">
      <c r="A82">
        <v>81</v>
      </c>
      <c r="B82" s="2" t="s">
        <v>148</v>
      </c>
      <c r="C82" s="2" t="s">
        <v>65</v>
      </c>
      <c r="D82" s="2" t="s">
        <v>38</v>
      </c>
      <c r="E82">
        <v>28</v>
      </c>
      <c r="F82">
        <v>16</v>
      </c>
      <c r="G82">
        <v>16</v>
      </c>
      <c r="H82">
        <v>329</v>
      </c>
      <c r="I82">
        <v>476</v>
      </c>
      <c r="J82">
        <v>3978</v>
      </c>
      <c r="K82">
        <v>27</v>
      </c>
      <c r="L82">
        <v>13</v>
      </c>
      <c r="M82">
        <v>46</v>
      </c>
      <c r="N82">
        <v>62</v>
      </c>
      <c r="O82">
        <v>1.35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10</v>
      </c>
      <c r="W82">
        <v>5</v>
      </c>
      <c r="X82">
        <v>1</v>
      </c>
      <c r="Y82">
        <v>0</v>
      </c>
      <c r="Z82">
        <v>2</v>
      </c>
      <c r="AA82">
        <v>247</v>
      </c>
      <c r="AB82">
        <v>247.3</v>
      </c>
      <c r="AC82">
        <v>268.3</v>
      </c>
      <c r="AD82">
        <v>260.3</v>
      </c>
      <c r="AF82">
        <v>14</v>
      </c>
      <c r="AH82" t="s">
        <v>35</v>
      </c>
    </row>
    <row r="83" spans="1:34" x14ac:dyDescent="0.3">
      <c r="A83">
        <v>82</v>
      </c>
      <c r="B83" s="2" t="s">
        <v>149</v>
      </c>
      <c r="C83" s="2" t="s">
        <v>70</v>
      </c>
      <c r="D83" s="2" t="s">
        <v>38</v>
      </c>
      <c r="E83">
        <v>28</v>
      </c>
      <c r="F83">
        <v>16</v>
      </c>
      <c r="G83">
        <v>16</v>
      </c>
      <c r="H83">
        <v>361</v>
      </c>
      <c r="I83">
        <v>513</v>
      </c>
      <c r="J83">
        <v>4054</v>
      </c>
      <c r="K83">
        <v>21</v>
      </c>
      <c r="L83">
        <v>8</v>
      </c>
      <c r="M83">
        <v>27</v>
      </c>
      <c r="N83">
        <v>82</v>
      </c>
      <c r="O83">
        <v>3.04</v>
      </c>
      <c r="P83">
        <v>2</v>
      </c>
      <c r="Q83">
        <v>0</v>
      </c>
      <c r="R83">
        <v>0</v>
      </c>
      <c r="S83">
        <v>0</v>
      </c>
      <c r="T83">
        <v>0</v>
      </c>
      <c r="U83">
        <v>0</v>
      </c>
      <c r="V83">
        <v>7</v>
      </c>
      <c r="W83">
        <v>3</v>
      </c>
      <c r="X83">
        <v>2</v>
      </c>
      <c r="Y83">
        <v>0</v>
      </c>
      <c r="Z83">
        <v>0</v>
      </c>
      <c r="AA83">
        <v>244</v>
      </c>
      <c r="AB83">
        <v>244.4</v>
      </c>
      <c r="AC83">
        <v>258.39999999999998</v>
      </c>
      <c r="AD83">
        <v>252.4</v>
      </c>
      <c r="AF83">
        <v>16</v>
      </c>
      <c r="AH83" t="s">
        <v>35</v>
      </c>
    </row>
    <row r="84" spans="1:34" x14ac:dyDescent="0.3">
      <c r="A84">
        <v>83</v>
      </c>
      <c r="B84" s="2" t="s">
        <v>150</v>
      </c>
      <c r="C84" s="2" t="s">
        <v>46</v>
      </c>
      <c r="D84" s="2" t="s">
        <v>38</v>
      </c>
      <c r="E84">
        <v>31</v>
      </c>
      <c r="F84">
        <v>15</v>
      </c>
      <c r="G84">
        <v>15</v>
      </c>
      <c r="H84">
        <v>307</v>
      </c>
      <c r="I84">
        <v>444</v>
      </c>
      <c r="J84">
        <v>3603</v>
      </c>
      <c r="K84">
        <v>26</v>
      </c>
      <c r="L84">
        <v>6</v>
      </c>
      <c r="M84">
        <v>31</v>
      </c>
      <c r="N84">
        <v>63</v>
      </c>
      <c r="O84">
        <v>2.0299999999999998</v>
      </c>
      <c r="P84">
        <v>1</v>
      </c>
      <c r="Q84">
        <v>1</v>
      </c>
      <c r="R84">
        <v>0</v>
      </c>
      <c r="S84">
        <v>0</v>
      </c>
      <c r="T84">
        <v>0</v>
      </c>
      <c r="U84">
        <v>0</v>
      </c>
      <c r="V84">
        <v>10</v>
      </c>
      <c r="W84">
        <v>3</v>
      </c>
      <c r="X84">
        <v>1</v>
      </c>
      <c r="Y84">
        <v>0</v>
      </c>
      <c r="Z84">
        <v>1</v>
      </c>
      <c r="AA84">
        <v>244</v>
      </c>
      <c r="AB84">
        <v>244.4</v>
      </c>
      <c r="AC84">
        <v>256.39999999999998</v>
      </c>
      <c r="AD84">
        <v>250.4</v>
      </c>
      <c r="AF84">
        <v>15</v>
      </c>
      <c r="AH84" t="s">
        <v>35</v>
      </c>
    </row>
    <row r="85" spans="1:34" x14ac:dyDescent="0.3">
      <c r="A85">
        <v>84</v>
      </c>
      <c r="B85" s="2" t="s">
        <v>151</v>
      </c>
      <c r="C85" s="2" t="s">
        <v>86</v>
      </c>
      <c r="D85" s="2" t="s">
        <v>38</v>
      </c>
      <c r="E85">
        <v>37</v>
      </c>
      <c r="F85">
        <v>15</v>
      </c>
      <c r="G85">
        <v>13</v>
      </c>
      <c r="H85">
        <v>311</v>
      </c>
      <c r="I85">
        <v>502</v>
      </c>
      <c r="J85">
        <v>3529</v>
      </c>
      <c r="K85">
        <v>20</v>
      </c>
      <c r="L85">
        <v>13</v>
      </c>
      <c r="M85">
        <v>54</v>
      </c>
      <c r="N85">
        <v>243</v>
      </c>
      <c r="O85">
        <v>4.5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9</v>
      </c>
      <c r="W85">
        <v>2</v>
      </c>
      <c r="X85">
        <v>4</v>
      </c>
      <c r="Y85">
        <v>0</v>
      </c>
      <c r="Z85">
        <v>1</v>
      </c>
      <c r="AA85">
        <v>241</v>
      </c>
      <c r="AB85">
        <v>241.5</v>
      </c>
      <c r="AC85">
        <v>262.5</v>
      </c>
      <c r="AD85">
        <v>254.5</v>
      </c>
      <c r="AF85">
        <v>17</v>
      </c>
      <c r="AH85" t="s">
        <v>35</v>
      </c>
    </row>
    <row r="86" spans="1:34" x14ac:dyDescent="0.3">
      <c r="A86">
        <v>85</v>
      </c>
      <c r="B86" s="2" t="s">
        <v>152</v>
      </c>
      <c r="C86" s="2" t="s">
        <v>56</v>
      </c>
      <c r="D86" s="2" t="s">
        <v>38</v>
      </c>
      <c r="E86">
        <v>38</v>
      </c>
      <c r="F86">
        <v>16</v>
      </c>
      <c r="G86">
        <v>16</v>
      </c>
      <c r="H86">
        <v>390</v>
      </c>
      <c r="I86">
        <v>591</v>
      </c>
      <c r="J86">
        <v>4615</v>
      </c>
      <c r="K86">
        <v>23</v>
      </c>
      <c r="L86">
        <v>20</v>
      </c>
      <c r="M86">
        <v>12</v>
      </c>
      <c r="N86">
        <v>29</v>
      </c>
      <c r="O86">
        <v>2.42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0</v>
      </c>
      <c r="Y86">
        <v>0</v>
      </c>
      <c r="Z86">
        <v>1</v>
      </c>
      <c r="AA86">
        <v>236</v>
      </c>
      <c r="AB86">
        <v>235.5</v>
      </c>
      <c r="AC86">
        <v>261.5</v>
      </c>
      <c r="AD86">
        <v>255.5</v>
      </c>
      <c r="AF86">
        <v>18</v>
      </c>
      <c r="AH86" t="s">
        <v>35</v>
      </c>
    </row>
    <row r="87" spans="1:34" x14ac:dyDescent="0.3">
      <c r="A87">
        <v>86</v>
      </c>
      <c r="B87" s="2" t="s">
        <v>153</v>
      </c>
      <c r="C87" s="2" t="s">
        <v>54</v>
      </c>
      <c r="D87" s="2" t="s">
        <v>38</v>
      </c>
      <c r="E87">
        <v>24</v>
      </c>
      <c r="F87">
        <v>16</v>
      </c>
      <c r="G87">
        <v>16</v>
      </c>
      <c r="H87">
        <v>317</v>
      </c>
      <c r="I87">
        <v>534</v>
      </c>
      <c r="J87">
        <v>3827</v>
      </c>
      <c r="K87">
        <v>22</v>
      </c>
      <c r="L87">
        <v>21</v>
      </c>
      <c r="M87">
        <v>28</v>
      </c>
      <c r="N87">
        <v>141</v>
      </c>
      <c r="O87">
        <v>5.04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6</v>
      </c>
      <c r="W87">
        <v>2</v>
      </c>
      <c r="X87">
        <v>3</v>
      </c>
      <c r="Y87">
        <v>0</v>
      </c>
      <c r="Z87">
        <v>1</v>
      </c>
      <c r="AA87">
        <v>229</v>
      </c>
      <c r="AB87">
        <v>229.2</v>
      </c>
      <c r="AC87">
        <v>258.2</v>
      </c>
      <c r="AD87">
        <v>250.2</v>
      </c>
      <c r="AF87">
        <v>20</v>
      </c>
      <c r="AH87" t="s">
        <v>35</v>
      </c>
    </row>
    <row r="88" spans="1:34" x14ac:dyDescent="0.3">
      <c r="A88">
        <v>87</v>
      </c>
      <c r="B88" s="2" t="s">
        <v>154</v>
      </c>
      <c r="C88" s="2" t="s">
        <v>88</v>
      </c>
      <c r="D88" s="2" t="s">
        <v>38</v>
      </c>
      <c r="E88">
        <v>23</v>
      </c>
      <c r="F88">
        <v>14</v>
      </c>
      <c r="G88">
        <v>12</v>
      </c>
      <c r="H88">
        <v>285</v>
      </c>
      <c r="I88">
        <v>470</v>
      </c>
      <c r="J88">
        <v>3271</v>
      </c>
      <c r="K88">
        <v>21</v>
      </c>
      <c r="L88">
        <v>6</v>
      </c>
      <c r="M88">
        <v>67</v>
      </c>
      <c r="N88">
        <v>344</v>
      </c>
      <c r="O88">
        <v>5.13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13</v>
      </c>
      <c r="W88">
        <v>7</v>
      </c>
      <c r="X88">
        <v>0</v>
      </c>
      <c r="Y88">
        <v>0</v>
      </c>
      <c r="Z88">
        <v>3</v>
      </c>
      <c r="AA88">
        <v>229</v>
      </c>
      <c r="AB88">
        <v>229.2</v>
      </c>
      <c r="AC88">
        <v>248.2</v>
      </c>
      <c r="AD88">
        <v>235.2</v>
      </c>
      <c r="AF88">
        <v>19</v>
      </c>
      <c r="AH88" t="s">
        <v>35</v>
      </c>
    </row>
    <row r="89" spans="1:34" x14ac:dyDescent="0.3">
      <c r="A89">
        <v>88</v>
      </c>
      <c r="B89" s="2" t="s">
        <v>155</v>
      </c>
      <c r="C89" s="2" t="s">
        <v>48</v>
      </c>
      <c r="D89" s="2" t="s">
        <v>38</v>
      </c>
      <c r="E89">
        <v>40</v>
      </c>
      <c r="F89">
        <v>11</v>
      </c>
      <c r="G89">
        <v>11</v>
      </c>
      <c r="H89">
        <v>281</v>
      </c>
      <c r="I89">
        <v>378</v>
      </c>
      <c r="J89">
        <v>2979</v>
      </c>
      <c r="K89">
        <v>27</v>
      </c>
      <c r="L89">
        <v>4</v>
      </c>
      <c r="M89">
        <v>9</v>
      </c>
      <c r="N89">
        <v>-4</v>
      </c>
      <c r="O89">
        <v>-0.44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  <c r="Z89">
        <v>0</v>
      </c>
      <c r="AA89">
        <v>225</v>
      </c>
      <c r="AB89">
        <v>224.8</v>
      </c>
      <c r="AC89">
        <v>231.8</v>
      </c>
      <c r="AD89">
        <v>228.8</v>
      </c>
      <c r="AF89">
        <v>21</v>
      </c>
      <c r="AH89" t="s">
        <v>35</v>
      </c>
    </row>
    <row r="90" spans="1:34" x14ac:dyDescent="0.3">
      <c r="A90">
        <v>89</v>
      </c>
      <c r="B90" s="2" t="s">
        <v>156</v>
      </c>
      <c r="C90" s="2" t="s">
        <v>40</v>
      </c>
      <c r="D90" s="2" t="s">
        <v>38</v>
      </c>
      <c r="E90">
        <v>31</v>
      </c>
      <c r="F90">
        <v>12</v>
      </c>
      <c r="G90">
        <v>10</v>
      </c>
      <c r="H90">
        <v>201</v>
      </c>
      <c r="I90">
        <v>286</v>
      </c>
      <c r="J90">
        <v>2742</v>
      </c>
      <c r="K90">
        <v>22</v>
      </c>
      <c r="L90">
        <v>6</v>
      </c>
      <c r="M90">
        <v>43</v>
      </c>
      <c r="N90">
        <v>185</v>
      </c>
      <c r="O90">
        <v>4.3</v>
      </c>
      <c r="P90">
        <v>4</v>
      </c>
      <c r="Q90">
        <v>0</v>
      </c>
      <c r="R90">
        <v>0</v>
      </c>
      <c r="S90">
        <v>0</v>
      </c>
      <c r="T90">
        <v>0</v>
      </c>
      <c r="U90">
        <v>0</v>
      </c>
      <c r="V90">
        <v>6</v>
      </c>
      <c r="W90">
        <v>3</v>
      </c>
      <c r="X90">
        <v>4</v>
      </c>
      <c r="Y90">
        <v>1</v>
      </c>
      <c r="Z90">
        <v>0</v>
      </c>
      <c r="AA90">
        <v>224</v>
      </c>
      <c r="AB90">
        <v>224.2</v>
      </c>
      <c r="AC90">
        <v>239.2</v>
      </c>
      <c r="AD90">
        <v>230.2</v>
      </c>
      <c r="AF90">
        <v>22</v>
      </c>
      <c r="AH90" t="s">
        <v>35</v>
      </c>
    </row>
    <row r="91" spans="1:34" x14ac:dyDescent="0.3">
      <c r="A91">
        <v>90</v>
      </c>
      <c r="B91" s="2" t="s">
        <v>157</v>
      </c>
      <c r="C91" s="2" t="s">
        <v>104</v>
      </c>
      <c r="D91" s="2" t="s">
        <v>38</v>
      </c>
      <c r="E91">
        <v>27</v>
      </c>
      <c r="F91">
        <v>15</v>
      </c>
      <c r="G91">
        <v>15</v>
      </c>
      <c r="H91">
        <v>272</v>
      </c>
      <c r="I91">
        <v>447</v>
      </c>
      <c r="J91">
        <v>2942</v>
      </c>
      <c r="K91">
        <v>18</v>
      </c>
      <c r="L91">
        <v>6</v>
      </c>
      <c r="M91">
        <v>56</v>
      </c>
      <c r="N91">
        <v>228</v>
      </c>
      <c r="O91">
        <v>4.07</v>
      </c>
      <c r="P91">
        <v>4</v>
      </c>
      <c r="Q91">
        <v>1</v>
      </c>
      <c r="R91">
        <v>1</v>
      </c>
      <c r="S91">
        <v>2</v>
      </c>
      <c r="T91">
        <v>2</v>
      </c>
      <c r="U91">
        <v>0</v>
      </c>
      <c r="V91">
        <v>7</v>
      </c>
      <c r="W91">
        <v>5</v>
      </c>
      <c r="X91">
        <v>4</v>
      </c>
      <c r="Y91">
        <v>0</v>
      </c>
      <c r="Z91">
        <v>1</v>
      </c>
      <c r="AA91">
        <v>217</v>
      </c>
      <c r="AB91">
        <v>217.7</v>
      </c>
      <c r="AC91">
        <v>234.7</v>
      </c>
      <c r="AD91">
        <v>223.2</v>
      </c>
      <c r="AF91">
        <v>23</v>
      </c>
      <c r="AH91" t="s">
        <v>35</v>
      </c>
    </row>
    <row r="92" spans="1:34" x14ac:dyDescent="0.3">
      <c r="A92">
        <v>91</v>
      </c>
      <c r="B92" s="2" t="s">
        <v>158</v>
      </c>
      <c r="C92" s="2" t="s">
        <v>74</v>
      </c>
      <c r="D92" s="2" t="s">
        <v>38</v>
      </c>
      <c r="E92">
        <v>22</v>
      </c>
      <c r="F92">
        <v>13</v>
      </c>
      <c r="G92">
        <v>12</v>
      </c>
      <c r="H92">
        <v>284</v>
      </c>
      <c r="I92">
        <v>459</v>
      </c>
      <c r="J92">
        <v>3027</v>
      </c>
      <c r="K92">
        <v>24</v>
      </c>
      <c r="L92">
        <v>12</v>
      </c>
      <c r="M92">
        <v>45</v>
      </c>
      <c r="N92">
        <v>279</v>
      </c>
      <c r="O92">
        <v>6.2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18</v>
      </c>
      <c r="W92">
        <v>11</v>
      </c>
      <c r="X92">
        <v>2</v>
      </c>
      <c r="Y92">
        <v>0</v>
      </c>
      <c r="Z92">
        <v>2</v>
      </c>
      <c r="AA92">
        <v>215</v>
      </c>
      <c r="AB92">
        <v>215</v>
      </c>
      <c r="AC92">
        <v>244</v>
      </c>
      <c r="AD92">
        <v>227</v>
      </c>
      <c r="AF92">
        <v>24</v>
      </c>
      <c r="AH92" t="s">
        <v>35</v>
      </c>
    </row>
    <row r="93" spans="1:34" x14ac:dyDescent="0.3">
      <c r="A93">
        <v>92</v>
      </c>
      <c r="B93" s="2" t="s">
        <v>159</v>
      </c>
      <c r="C93" s="2" t="s">
        <v>78</v>
      </c>
      <c r="D93" s="2" t="s">
        <v>38</v>
      </c>
      <c r="E93">
        <v>32</v>
      </c>
      <c r="F93">
        <v>13</v>
      </c>
      <c r="G93">
        <v>13</v>
      </c>
      <c r="H93">
        <v>314</v>
      </c>
      <c r="I93">
        <v>528</v>
      </c>
      <c r="J93">
        <v>3494</v>
      </c>
      <c r="K93">
        <v>16</v>
      </c>
      <c r="L93">
        <v>14</v>
      </c>
      <c r="M93">
        <v>32</v>
      </c>
      <c r="N93">
        <v>73</v>
      </c>
      <c r="O93">
        <v>2.2799999999999998</v>
      </c>
      <c r="P93">
        <v>4</v>
      </c>
      <c r="Q93">
        <v>1</v>
      </c>
      <c r="R93">
        <v>1</v>
      </c>
      <c r="S93">
        <v>-4</v>
      </c>
      <c r="T93">
        <v>-4</v>
      </c>
      <c r="U93">
        <v>0</v>
      </c>
      <c r="V93">
        <v>8</v>
      </c>
      <c r="W93">
        <v>4</v>
      </c>
      <c r="X93">
        <v>4</v>
      </c>
      <c r="Y93">
        <v>1</v>
      </c>
      <c r="Z93">
        <v>1</v>
      </c>
      <c r="AA93">
        <v>203</v>
      </c>
      <c r="AB93">
        <v>203.7</v>
      </c>
      <c r="AC93">
        <v>224.7</v>
      </c>
      <c r="AD93">
        <v>217.2</v>
      </c>
      <c r="AF93">
        <v>26</v>
      </c>
      <c r="AH93" t="s">
        <v>35</v>
      </c>
    </row>
    <row r="94" spans="1:34" x14ac:dyDescent="0.3">
      <c r="A94">
        <v>93</v>
      </c>
      <c r="B94" s="2" t="s">
        <v>160</v>
      </c>
      <c r="C94" s="2" t="s">
        <v>99</v>
      </c>
      <c r="D94" s="2" t="s">
        <v>38</v>
      </c>
      <c r="E94">
        <v>25</v>
      </c>
      <c r="F94">
        <v>15</v>
      </c>
      <c r="G94">
        <v>15</v>
      </c>
      <c r="H94">
        <v>326</v>
      </c>
      <c r="I94">
        <v>516</v>
      </c>
      <c r="J94">
        <v>3138</v>
      </c>
      <c r="K94">
        <v>17</v>
      </c>
      <c r="L94">
        <v>10</v>
      </c>
      <c r="M94">
        <v>48</v>
      </c>
      <c r="N94">
        <v>193</v>
      </c>
      <c r="O94">
        <v>4.0199999999999996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5</v>
      </c>
      <c r="W94">
        <v>2</v>
      </c>
      <c r="X94">
        <v>2</v>
      </c>
      <c r="Y94">
        <v>0</v>
      </c>
      <c r="Z94">
        <v>1</v>
      </c>
      <c r="AA94">
        <v>203</v>
      </c>
      <c r="AB94">
        <v>202.8</v>
      </c>
      <c r="AC94">
        <v>220.8</v>
      </c>
      <c r="AD94">
        <v>212.8</v>
      </c>
      <c r="AF94">
        <v>25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22</v>
      </c>
      <c r="F95">
        <v>13</v>
      </c>
      <c r="G95">
        <v>13</v>
      </c>
      <c r="H95">
        <v>273</v>
      </c>
      <c r="I95">
        <v>441</v>
      </c>
      <c r="J95">
        <v>3024</v>
      </c>
      <c r="K95">
        <v>19</v>
      </c>
      <c r="L95">
        <v>13</v>
      </c>
      <c r="M95">
        <v>33</v>
      </c>
      <c r="N95">
        <v>62</v>
      </c>
      <c r="O95">
        <v>1.88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11</v>
      </c>
      <c r="W95">
        <v>3</v>
      </c>
      <c r="X95">
        <v>2</v>
      </c>
      <c r="Y95">
        <v>0</v>
      </c>
      <c r="Z95">
        <v>3</v>
      </c>
      <c r="AA95">
        <v>189</v>
      </c>
      <c r="AB95">
        <v>189.2</v>
      </c>
      <c r="AC95">
        <v>208.2</v>
      </c>
      <c r="AD95">
        <v>202.2</v>
      </c>
      <c r="AF95">
        <v>27</v>
      </c>
      <c r="AH95" t="s">
        <v>35</v>
      </c>
    </row>
    <row r="96" spans="1:34" x14ac:dyDescent="0.3">
      <c r="A96">
        <v>95</v>
      </c>
      <c r="B96" s="2" t="s">
        <v>162</v>
      </c>
      <c r="C96" s="2" t="s">
        <v>33</v>
      </c>
      <c r="D96" s="2" t="s">
        <v>38</v>
      </c>
      <c r="E96">
        <v>23</v>
      </c>
      <c r="F96">
        <v>13</v>
      </c>
      <c r="G96">
        <v>12</v>
      </c>
      <c r="H96">
        <v>303</v>
      </c>
      <c r="I96">
        <v>489</v>
      </c>
      <c r="J96">
        <v>3322</v>
      </c>
      <c r="K96">
        <v>17</v>
      </c>
      <c r="L96">
        <v>16</v>
      </c>
      <c r="M96">
        <v>32</v>
      </c>
      <c r="N96">
        <v>106</v>
      </c>
      <c r="O96">
        <v>3.31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13</v>
      </c>
      <c r="W96">
        <v>7</v>
      </c>
      <c r="X96">
        <v>2</v>
      </c>
      <c r="Y96">
        <v>0</v>
      </c>
      <c r="Z96">
        <v>0</v>
      </c>
      <c r="AA96">
        <v>177</v>
      </c>
      <c r="AB96">
        <v>177.5</v>
      </c>
      <c r="AC96">
        <v>206.5</v>
      </c>
      <c r="AD96">
        <v>193.5</v>
      </c>
      <c r="AF96">
        <v>28</v>
      </c>
      <c r="AH96" t="s">
        <v>35</v>
      </c>
    </row>
    <row r="97" spans="1:34" x14ac:dyDescent="0.3">
      <c r="A97">
        <v>96</v>
      </c>
      <c r="B97" s="2" t="s">
        <v>163</v>
      </c>
      <c r="C97" s="2" t="s">
        <v>72</v>
      </c>
      <c r="D97" s="2" t="s">
        <v>38</v>
      </c>
      <c r="E97">
        <v>31</v>
      </c>
      <c r="F97">
        <v>8</v>
      </c>
      <c r="G97">
        <v>8</v>
      </c>
      <c r="H97">
        <v>187</v>
      </c>
      <c r="I97">
        <v>291</v>
      </c>
      <c r="J97">
        <v>2499</v>
      </c>
      <c r="K97">
        <v>19</v>
      </c>
      <c r="L97">
        <v>5</v>
      </c>
      <c r="M97">
        <v>20</v>
      </c>
      <c r="N97">
        <v>66</v>
      </c>
      <c r="O97">
        <v>3.3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5</v>
      </c>
      <c r="W97">
        <v>3</v>
      </c>
      <c r="X97">
        <v>0</v>
      </c>
      <c r="Y97">
        <v>0</v>
      </c>
      <c r="Z97">
        <v>0</v>
      </c>
      <c r="AA97">
        <v>167</v>
      </c>
      <c r="AB97">
        <v>166.6</v>
      </c>
      <c r="AC97">
        <v>177.6</v>
      </c>
      <c r="AD97">
        <v>171.6</v>
      </c>
      <c r="AF97">
        <v>29</v>
      </c>
      <c r="AH97" t="s">
        <v>35</v>
      </c>
    </row>
    <row r="98" spans="1:34" x14ac:dyDescent="0.3">
      <c r="A98">
        <v>97</v>
      </c>
      <c r="B98" s="2" t="s">
        <v>164</v>
      </c>
      <c r="C98" s="2" t="s">
        <v>84</v>
      </c>
      <c r="D98" s="2" t="s">
        <v>34</v>
      </c>
      <c r="E98">
        <v>27</v>
      </c>
      <c r="F98">
        <v>14</v>
      </c>
      <c r="G98">
        <v>14</v>
      </c>
      <c r="H98">
        <v>0</v>
      </c>
      <c r="I98">
        <v>0</v>
      </c>
      <c r="J98">
        <v>0</v>
      </c>
      <c r="K98">
        <v>0</v>
      </c>
      <c r="L98">
        <v>0</v>
      </c>
      <c r="M98">
        <v>184</v>
      </c>
      <c r="N98">
        <v>656</v>
      </c>
      <c r="O98">
        <v>3.57</v>
      </c>
      <c r="P98">
        <v>2</v>
      </c>
      <c r="Q98">
        <v>70</v>
      </c>
      <c r="R98">
        <v>59</v>
      </c>
      <c r="S98">
        <v>410</v>
      </c>
      <c r="T98">
        <v>6.95</v>
      </c>
      <c r="U98">
        <v>4</v>
      </c>
      <c r="V98">
        <v>3</v>
      </c>
      <c r="W98">
        <v>2</v>
      </c>
      <c r="X98">
        <v>6</v>
      </c>
      <c r="Y98">
        <v>0</v>
      </c>
      <c r="Z98">
        <v>0</v>
      </c>
      <c r="AA98">
        <v>139</v>
      </c>
      <c r="AB98">
        <v>197.6</v>
      </c>
      <c r="AC98">
        <v>205.6</v>
      </c>
      <c r="AD98">
        <v>168.1</v>
      </c>
      <c r="AF98">
        <v>26</v>
      </c>
      <c r="AH98" t="s">
        <v>35</v>
      </c>
    </row>
    <row r="99" spans="1:34" x14ac:dyDescent="0.3">
      <c r="A99">
        <v>98</v>
      </c>
      <c r="B99" s="2" t="s">
        <v>165</v>
      </c>
      <c r="C99" s="2" t="s">
        <v>56</v>
      </c>
      <c r="D99" s="2" t="s">
        <v>34</v>
      </c>
      <c r="E99">
        <v>26</v>
      </c>
      <c r="F99">
        <v>12</v>
      </c>
      <c r="G99">
        <v>11</v>
      </c>
      <c r="H99">
        <v>0</v>
      </c>
      <c r="I99">
        <v>0</v>
      </c>
      <c r="J99">
        <v>0</v>
      </c>
      <c r="K99">
        <v>0</v>
      </c>
      <c r="L99">
        <v>0</v>
      </c>
      <c r="M99">
        <v>162</v>
      </c>
      <c r="N99">
        <v>612</v>
      </c>
      <c r="O99">
        <v>3.78</v>
      </c>
      <c r="P99">
        <v>8</v>
      </c>
      <c r="Q99">
        <v>55</v>
      </c>
      <c r="R99">
        <v>42</v>
      </c>
      <c r="S99">
        <v>296</v>
      </c>
      <c r="T99">
        <v>7.05</v>
      </c>
      <c r="U99">
        <v>1</v>
      </c>
      <c r="V99">
        <v>4</v>
      </c>
      <c r="W99">
        <v>3</v>
      </c>
      <c r="X99">
        <v>9</v>
      </c>
      <c r="Y99">
        <v>0</v>
      </c>
      <c r="Z99">
        <v>0</v>
      </c>
      <c r="AA99">
        <v>139</v>
      </c>
      <c r="AB99">
        <v>180.8</v>
      </c>
      <c r="AC99">
        <v>189.8</v>
      </c>
      <c r="AD99">
        <v>159.80000000000001</v>
      </c>
      <c r="AF99">
        <v>25</v>
      </c>
      <c r="AH99" t="s">
        <v>35</v>
      </c>
    </row>
    <row r="100" spans="1:34" x14ac:dyDescent="0.3">
      <c r="A100">
        <v>99</v>
      </c>
      <c r="B100" s="2" t="s">
        <v>166</v>
      </c>
      <c r="C100" s="2" t="s">
        <v>63</v>
      </c>
      <c r="D100" s="2" t="s">
        <v>34</v>
      </c>
      <c r="E100">
        <v>22</v>
      </c>
      <c r="F100">
        <v>16</v>
      </c>
      <c r="G100">
        <v>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172</v>
      </c>
      <c r="N100">
        <v>724</v>
      </c>
      <c r="O100">
        <v>4.21</v>
      </c>
      <c r="P100">
        <v>6</v>
      </c>
      <c r="Q100">
        <v>40</v>
      </c>
      <c r="R100">
        <v>31</v>
      </c>
      <c r="S100">
        <v>309</v>
      </c>
      <c r="T100">
        <v>9.9700000000000006</v>
      </c>
      <c r="U100">
        <v>0</v>
      </c>
      <c r="V100">
        <v>3</v>
      </c>
      <c r="W100">
        <v>2</v>
      </c>
      <c r="X100">
        <v>6</v>
      </c>
      <c r="Y100">
        <v>0</v>
      </c>
      <c r="Z100">
        <v>0</v>
      </c>
      <c r="AA100">
        <v>135</v>
      </c>
      <c r="AB100">
        <v>166.3</v>
      </c>
      <c r="AC100">
        <v>174.3</v>
      </c>
      <c r="AD100">
        <v>150.80000000000001</v>
      </c>
      <c r="AF100">
        <v>27</v>
      </c>
      <c r="AH100" t="s">
        <v>35</v>
      </c>
    </row>
    <row r="101" spans="1:34" x14ac:dyDescent="0.3">
      <c r="A101">
        <v>100</v>
      </c>
      <c r="B101" s="2" t="s">
        <v>167</v>
      </c>
      <c r="C101" s="2" t="s">
        <v>135</v>
      </c>
      <c r="D101" s="2" t="s">
        <v>34</v>
      </c>
      <c r="E101">
        <v>34</v>
      </c>
      <c r="F101">
        <v>15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211</v>
      </c>
      <c r="N101">
        <v>898</v>
      </c>
      <c r="O101">
        <v>4.26</v>
      </c>
      <c r="P101">
        <v>5</v>
      </c>
      <c r="Q101">
        <v>23</v>
      </c>
      <c r="R101">
        <v>17</v>
      </c>
      <c r="S101">
        <v>142</v>
      </c>
      <c r="T101">
        <v>8.35</v>
      </c>
      <c r="U101">
        <v>0</v>
      </c>
      <c r="V101">
        <v>3</v>
      </c>
      <c r="W101">
        <v>2</v>
      </c>
      <c r="X101">
        <v>5</v>
      </c>
      <c r="Y101">
        <v>0</v>
      </c>
      <c r="Z101">
        <v>0</v>
      </c>
      <c r="AA101">
        <v>130</v>
      </c>
      <c r="AB101">
        <v>147</v>
      </c>
      <c r="AC101">
        <v>155</v>
      </c>
      <c r="AD101">
        <v>138.5</v>
      </c>
      <c r="AF101">
        <v>28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58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57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145</v>
      </c>
      <c r="C157" s="2" t="s">
        <v>44</v>
      </c>
      <c r="D157" s="2" t="s">
        <v>52</v>
      </c>
      <c r="E157">
        <v>37</v>
      </c>
      <c r="F157">
        <v>16</v>
      </c>
      <c r="G157">
        <v>16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83</v>
      </c>
      <c r="R157">
        <v>63</v>
      </c>
      <c r="S157">
        <v>529</v>
      </c>
      <c r="T157">
        <v>8.4</v>
      </c>
      <c r="U157">
        <v>4</v>
      </c>
      <c r="V157">
        <v>1</v>
      </c>
      <c r="W157">
        <v>1</v>
      </c>
      <c r="X157">
        <v>4</v>
      </c>
      <c r="Y157">
        <v>1</v>
      </c>
      <c r="Z157">
        <v>0</v>
      </c>
      <c r="AA157">
        <v>77</v>
      </c>
      <c r="AB157">
        <v>139.9</v>
      </c>
      <c r="AC157">
        <v>143.9</v>
      </c>
      <c r="AD157">
        <v>108.4</v>
      </c>
      <c r="AF157">
        <v>12</v>
      </c>
      <c r="AH157" t="s">
        <v>35</v>
      </c>
    </row>
    <row r="158" spans="1:34" x14ac:dyDescent="0.3">
      <c r="A158">
        <v>157</v>
      </c>
      <c r="B158" s="2" t="s">
        <v>225</v>
      </c>
      <c r="C158" s="2" t="s">
        <v>80</v>
      </c>
      <c r="D158" s="2" t="s">
        <v>49</v>
      </c>
      <c r="E158">
        <v>26</v>
      </c>
      <c r="F158">
        <v>14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6</v>
      </c>
      <c r="N158">
        <v>52</v>
      </c>
      <c r="O158">
        <v>8.67</v>
      </c>
      <c r="P158">
        <v>0</v>
      </c>
      <c r="Q158">
        <v>72</v>
      </c>
      <c r="R158">
        <v>42</v>
      </c>
      <c r="S158">
        <v>583</v>
      </c>
      <c r="T158">
        <v>13.88</v>
      </c>
      <c r="U158">
        <v>2</v>
      </c>
      <c r="V158">
        <v>0</v>
      </c>
      <c r="W158">
        <v>0</v>
      </c>
      <c r="X158">
        <v>2</v>
      </c>
      <c r="Y158">
        <v>0</v>
      </c>
      <c r="Z158">
        <v>0</v>
      </c>
      <c r="AA158">
        <v>76</v>
      </c>
      <c r="AB158">
        <v>117.5</v>
      </c>
      <c r="AC158">
        <v>120.5</v>
      </c>
      <c r="AD158">
        <v>96.5</v>
      </c>
      <c r="AF158">
        <v>62</v>
      </c>
      <c r="AH158" t="s">
        <v>35</v>
      </c>
    </row>
    <row r="159" spans="1:34" x14ac:dyDescent="0.3">
      <c r="A159">
        <v>158</v>
      </c>
      <c r="B159" s="2" t="s">
        <v>226</v>
      </c>
      <c r="C159" s="2" t="s">
        <v>67</v>
      </c>
      <c r="D159" s="2" t="s">
        <v>52</v>
      </c>
      <c r="E159">
        <v>33</v>
      </c>
      <c r="F159">
        <v>16</v>
      </c>
      <c r="G159">
        <v>14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48</v>
      </c>
      <c r="R159">
        <v>34</v>
      </c>
      <c r="S159">
        <v>341</v>
      </c>
      <c r="T159">
        <v>10.029999999999999</v>
      </c>
      <c r="U159">
        <v>7</v>
      </c>
      <c r="V159">
        <v>0</v>
      </c>
      <c r="W159">
        <v>0</v>
      </c>
      <c r="X159">
        <v>7</v>
      </c>
      <c r="Y159">
        <v>0</v>
      </c>
      <c r="Z159">
        <v>0</v>
      </c>
      <c r="AA159">
        <v>76</v>
      </c>
      <c r="AB159">
        <v>110.1</v>
      </c>
      <c r="AC159">
        <v>113.1</v>
      </c>
      <c r="AD159">
        <v>93.1</v>
      </c>
      <c r="AF159">
        <v>13</v>
      </c>
      <c r="AH159" t="s">
        <v>35</v>
      </c>
    </row>
    <row r="160" spans="1:34" x14ac:dyDescent="0.3">
      <c r="A160">
        <v>159</v>
      </c>
      <c r="B160" s="2" t="s">
        <v>227</v>
      </c>
      <c r="C160" s="2" t="s">
        <v>99</v>
      </c>
      <c r="D160" s="2" t="s">
        <v>49</v>
      </c>
      <c r="E160">
        <v>25</v>
      </c>
      <c r="F160">
        <v>16</v>
      </c>
      <c r="G160">
        <v>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-1</v>
      </c>
      <c r="O160">
        <v>-1</v>
      </c>
      <c r="P160">
        <v>0</v>
      </c>
      <c r="Q160">
        <v>85</v>
      </c>
      <c r="R160">
        <v>52</v>
      </c>
      <c r="S160">
        <v>656</v>
      </c>
      <c r="T160">
        <v>12.62</v>
      </c>
      <c r="U160">
        <v>2</v>
      </c>
      <c r="V160">
        <v>1</v>
      </c>
      <c r="W160">
        <v>1</v>
      </c>
      <c r="X160">
        <v>2</v>
      </c>
      <c r="Y160">
        <v>0</v>
      </c>
      <c r="Z160">
        <v>0</v>
      </c>
      <c r="AA160">
        <v>76</v>
      </c>
      <c r="AB160">
        <v>127.5</v>
      </c>
      <c r="AC160">
        <v>131.5</v>
      </c>
      <c r="AD160">
        <v>101.5</v>
      </c>
      <c r="AF160">
        <v>63</v>
      </c>
      <c r="AH160" t="s">
        <v>35</v>
      </c>
    </row>
    <row r="161" spans="1:34" x14ac:dyDescent="0.3">
      <c r="A161">
        <v>160</v>
      </c>
      <c r="B161" s="2" t="s">
        <v>228</v>
      </c>
      <c r="C161" s="2" t="s">
        <v>135</v>
      </c>
      <c r="D161" s="2" t="s">
        <v>49</v>
      </c>
      <c r="E161">
        <v>22</v>
      </c>
      <c r="F161">
        <v>16</v>
      </c>
      <c r="G161">
        <v>2</v>
      </c>
      <c r="H161">
        <v>0</v>
      </c>
      <c r="I161">
        <v>1</v>
      </c>
      <c r="J161">
        <v>0</v>
      </c>
      <c r="K161">
        <v>0</v>
      </c>
      <c r="L161">
        <v>0</v>
      </c>
      <c r="M161">
        <v>9</v>
      </c>
      <c r="N161">
        <v>85</v>
      </c>
      <c r="O161">
        <v>9.44</v>
      </c>
      <c r="P161">
        <v>1</v>
      </c>
      <c r="Q161">
        <v>56</v>
      </c>
      <c r="R161">
        <v>34</v>
      </c>
      <c r="S161">
        <v>310</v>
      </c>
      <c r="T161">
        <v>9.1199999999999992</v>
      </c>
      <c r="U161">
        <v>4</v>
      </c>
      <c r="V161">
        <v>1</v>
      </c>
      <c r="W161">
        <v>0</v>
      </c>
      <c r="X161">
        <v>6</v>
      </c>
      <c r="Y161">
        <v>0</v>
      </c>
      <c r="Z161">
        <v>0</v>
      </c>
      <c r="AA161">
        <v>76</v>
      </c>
      <c r="AB161">
        <v>109.5</v>
      </c>
      <c r="AC161">
        <v>112.5</v>
      </c>
      <c r="AD161">
        <v>92.5</v>
      </c>
      <c r="AF161">
        <v>61</v>
      </c>
      <c r="AH161" t="s">
        <v>35</v>
      </c>
    </row>
    <row r="162" spans="1:34" x14ac:dyDescent="0.3">
      <c r="A162">
        <v>161</v>
      </c>
      <c r="B162" s="2" t="s">
        <v>229</v>
      </c>
      <c r="C162" s="2" t="s">
        <v>72</v>
      </c>
      <c r="D162" s="2" t="s">
        <v>34</v>
      </c>
      <c r="E162">
        <v>22</v>
      </c>
      <c r="F162">
        <v>8</v>
      </c>
      <c r="G162">
        <v>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113</v>
      </c>
      <c r="N162">
        <v>403</v>
      </c>
      <c r="O162">
        <v>3.57</v>
      </c>
      <c r="P162">
        <v>3</v>
      </c>
      <c r="Q162">
        <v>15</v>
      </c>
      <c r="R162">
        <v>10</v>
      </c>
      <c r="S162">
        <v>127</v>
      </c>
      <c r="T162">
        <v>12.7</v>
      </c>
      <c r="U162">
        <v>1</v>
      </c>
      <c r="V162">
        <v>1</v>
      </c>
      <c r="W162">
        <v>1</v>
      </c>
      <c r="X162">
        <v>4</v>
      </c>
      <c r="Y162">
        <v>0</v>
      </c>
      <c r="Z162">
        <v>0</v>
      </c>
      <c r="AA162">
        <v>75</v>
      </c>
      <c r="AB162">
        <v>85</v>
      </c>
      <c r="AC162">
        <v>92</v>
      </c>
      <c r="AD162">
        <v>80</v>
      </c>
      <c r="AF162">
        <v>47</v>
      </c>
      <c r="AH162" t="s">
        <v>35</v>
      </c>
    </row>
    <row r="163" spans="1:34" x14ac:dyDescent="0.3">
      <c r="A163">
        <v>162</v>
      </c>
      <c r="B163" s="2" t="s">
        <v>230</v>
      </c>
      <c r="C163" s="2" t="s">
        <v>46</v>
      </c>
      <c r="D163" s="2" t="s">
        <v>52</v>
      </c>
      <c r="E163">
        <v>30</v>
      </c>
      <c r="F163">
        <v>16</v>
      </c>
      <c r="G163">
        <v>16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48</v>
      </c>
      <c r="R163">
        <v>39</v>
      </c>
      <c r="S163">
        <v>367</v>
      </c>
      <c r="T163">
        <v>9.41</v>
      </c>
      <c r="U163">
        <v>6</v>
      </c>
      <c r="V163">
        <v>0</v>
      </c>
      <c r="W163">
        <v>0</v>
      </c>
      <c r="X163">
        <v>6</v>
      </c>
      <c r="Y163">
        <v>1</v>
      </c>
      <c r="Z163">
        <v>0</v>
      </c>
      <c r="AA163">
        <v>75</v>
      </c>
      <c r="AB163">
        <v>113.7</v>
      </c>
      <c r="AC163">
        <v>116.7</v>
      </c>
      <c r="AD163">
        <v>94.2</v>
      </c>
      <c r="AF163">
        <v>14</v>
      </c>
      <c r="AH163" t="s">
        <v>35</v>
      </c>
    </row>
    <row r="164" spans="1:34" x14ac:dyDescent="0.3">
      <c r="A164">
        <v>163</v>
      </c>
      <c r="B164" s="2" t="s">
        <v>231</v>
      </c>
      <c r="C164" s="2" t="s">
        <v>101</v>
      </c>
      <c r="D164" s="2" t="s">
        <v>34</v>
      </c>
      <c r="E164">
        <v>29</v>
      </c>
      <c r="F164">
        <v>13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65</v>
      </c>
      <c r="N164">
        <v>302</v>
      </c>
      <c r="O164">
        <v>4.6500000000000004</v>
      </c>
      <c r="P164">
        <v>3</v>
      </c>
      <c r="Q164">
        <v>38</v>
      </c>
      <c r="R164">
        <v>27</v>
      </c>
      <c r="S164">
        <v>279</v>
      </c>
      <c r="T164">
        <v>10.33</v>
      </c>
      <c r="U164">
        <v>0</v>
      </c>
      <c r="V164">
        <v>1</v>
      </c>
      <c r="W164">
        <v>1</v>
      </c>
      <c r="X164">
        <v>3</v>
      </c>
      <c r="Y164">
        <v>0</v>
      </c>
      <c r="Z164">
        <v>0</v>
      </c>
      <c r="AA164">
        <v>74</v>
      </c>
      <c r="AB164">
        <v>101.1</v>
      </c>
      <c r="AC164">
        <v>108.1</v>
      </c>
      <c r="AD164">
        <v>87.6</v>
      </c>
      <c r="AF164">
        <v>49</v>
      </c>
      <c r="AH164" t="s">
        <v>35</v>
      </c>
    </row>
    <row r="165" spans="1:34" x14ac:dyDescent="0.3">
      <c r="A165">
        <v>164</v>
      </c>
      <c r="B165" s="2" t="s">
        <v>232</v>
      </c>
      <c r="C165" s="2" t="s">
        <v>104</v>
      </c>
      <c r="D165" s="2" t="s">
        <v>34</v>
      </c>
      <c r="E165">
        <v>23</v>
      </c>
      <c r="F165">
        <v>16</v>
      </c>
      <c r="G165">
        <v>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52</v>
      </c>
      <c r="N165">
        <v>199</v>
      </c>
      <c r="O165">
        <v>3.83</v>
      </c>
      <c r="P165">
        <v>2</v>
      </c>
      <c r="Q165">
        <v>58</v>
      </c>
      <c r="R165">
        <v>44</v>
      </c>
      <c r="S165">
        <v>320</v>
      </c>
      <c r="T165">
        <v>7.27</v>
      </c>
      <c r="U165">
        <v>0</v>
      </c>
      <c r="V165">
        <v>1</v>
      </c>
      <c r="W165">
        <v>1</v>
      </c>
      <c r="X165">
        <v>4</v>
      </c>
      <c r="Y165">
        <v>0</v>
      </c>
      <c r="Z165">
        <v>0</v>
      </c>
      <c r="AA165">
        <v>74</v>
      </c>
      <c r="AB165">
        <v>117.9</v>
      </c>
      <c r="AC165">
        <v>124.9</v>
      </c>
      <c r="AD165">
        <v>95.9</v>
      </c>
      <c r="AF165">
        <v>50</v>
      </c>
      <c r="AH165" t="s">
        <v>35</v>
      </c>
    </row>
    <row r="166" spans="1:34" x14ac:dyDescent="0.3">
      <c r="A166">
        <v>165</v>
      </c>
      <c r="B166" s="2" t="s">
        <v>233</v>
      </c>
      <c r="C166" s="2" t="s">
        <v>44</v>
      </c>
      <c r="D166" s="2" t="s">
        <v>34</v>
      </c>
      <c r="E166">
        <v>22</v>
      </c>
      <c r="F166">
        <v>15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86</v>
      </c>
      <c r="N166">
        <v>455</v>
      </c>
      <c r="O166">
        <v>5.29</v>
      </c>
      <c r="P166">
        <v>2</v>
      </c>
      <c r="Q166">
        <v>20</v>
      </c>
      <c r="R166">
        <v>15</v>
      </c>
      <c r="S166">
        <v>107</v>
      </c>
      <c r="T166">
        <v>7.13</v>
      </c>
      <c r="U166">
        <v>1</v>
      </c>
      <c r="V166">
        <v>1</v>
      </c>
      <c r="W166">
        <v>1</v>
      </c>
      <c r="X166">
        <v>3</v>
      </c>
      <c r="Y166">
        <v>1</v>
      </c>
      <c r="Z166">
        <v>0</v>
      </c>
      <c r="AA166">
        <v>74</v>
      </c>
      <c r="AB166">
        <v>89.2</v>
      </c>
      <c r="AC166">
        <v>96.2</v>
      </c>
      <c r="AD166">
        <v>81.7</v>
      </c>
      <c r="AF166">
        <v>48</v>
      </c>
      <c r="AH166" t="s">
        <v>35</v>
      </c>
    </row>
    <row r="167" spans="1:34" x14ac:dyDescent="0.3">
      <c r="A167">
        <v>166</v>
      </c>
      <c r="B167" s="2" t="s">
        <v>234</v>
      </c>
      <c r="C167" s="2" t="s">
        <v>76</v>
      </c>
      <c r="D167" s="2" t="s">
        <v>34</v>
      </c>
      <c r="E167">
        <v>24</v>
      </c>
      <c r="F167">
        <v>11</v>
      </c>
      <c r="G167">
        <v>2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61</v>
      </c>
      <c r="N167">
        <v>245</v>
      </c>
      <c r="O167">
        <v>4.0199999999999996</v>
      </c>
      <c r="P167">
        <v>5</v>
      </c>
      <c r="Q167">
        <v>26</v>
      </c>
      <c r="R167">
        <v>24</v>
      </c>
      <c r="S167">
        <v>204</v>
      </c>
      <c r="T167">
        <v>8.5</v>
      </c>
      <c r="U167">
        <v>0</v>
      </c>
      <c r="V167">
        <v>4</v>
      </c>
      <c r="W167">
        <v>1</v>
      </c>
      <c r="X167">
        <v>5</v>
      </c>
      <c r="Y167">
        <v>0</v>
      </c>
      <c r="Z167">
        <v>0</v>
      </c>
      <c r="AA167">
        <v>73</v>
      </c>
      <c r="AB167">
        <v>96.9</v>
      </c>
      <c r="AC167">
        <v>103.9</v>
      </c>
      <c r="AD167">
        <v>84.9</v>
      </c>
      <c r="AF167">
        <v>51</v>
      </c>
      <c r="AH167" t="s">
        <v>35</v>
      </c>
    </row>
    <row r="168" spans="1:34" x14ac:dyDescent="0.3">
      <c r="A168">
        <v>167</v>
      </c>
      <c r="B168" s="2" t="s">
        <v>235</v>
      </c>
      <c r="C168" s="2" t="s">
        <v>40</v>
      </c>
      <c r="D168" s="2" t="s">
        <v>49</v>
      </c>
      <c r="E168">
        <v>24</v>
      </c>
      <c r="F168">
        <v>15</v>
      </c>
      <c r="G168">
        <v>11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69</v>
      </c>
      <c r="R168">
        <v>43</v>
      </c>
      <c r="S168">
        <v>601</v>
      </c>
      <c r="T168">
        <v>13.98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72</v>
      </c>
      <c r="AB168">
        <v>115.1</v>
      </c>
      <c r="AC168">
        <v>118.1</v>
      </c>
      <c r="AD168">
        <v>93.6</v>
      </c>
      <c r="AF168">
        <v>64</v>
      </c>
      <c r="AH168" t="s">
        <v>35</v>
      </c>
    </row>
    <row r="169" spans="1:34" x14ac:dyDescent="0.3">
      <c r="A169">
        <v>168</v>
      </c>
      <c r="B169" s="2" t="s">
        <v>236</v>
      </c>
      <c r="C169" s="2" t="s">
        <v>101</v>
      </c>
      <c r="D169" s="2" t="s">
        <v>49</v>
      </c>
      <c r="E169">
        <v>26</v>
      </c>
      <c r="F169">
        <v>14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3</v>
      </c>
      <c r="N169">
        <v>21</v>
      </c>
      <c r="O169">
        <v>7</v>
      </c>
      <c r="P169">
        <v>0</v>
      </c>
      <c r="Q169">
        <v>54</v>
      </c>
      <c r="R169">
        <v>29</v>
      </c>
      <c r="S169">
        <v>397</v>
      </c>
      <c r="T169">
        <v>13.69</v>
      </c>
      <c r="U169">
        <v>5</v>
      </c>
      <c r="V169">
        <v>0</v>
      </c>
      <c r="W169">
        <v>0</v>
      </c>
      <c r="X169">
        <v>5</v>
      </c>
      <c r="Y169">
        <v>0</v>
      </c>
      <c r="Z169">
        <v>0</v>
      </c>
      <c r="AA169">
        <v>72</v>
      </c>
      <c r="AB169">
        <v>100.8</v>
      </c>
      <c r="AC169">
        <v>103.8</v>
      </c>
      <c r="AD169">
        <v>86.3</v>
      </c>
      <c r="AF169">
        <v>65</v>
      </c>
      <c r="AH169" t="s">
        <v>35</v>
      </c>
    </row>
    <row r="170" spans="1:34" x14ac:dyDescent="0.3">
      <c r="A170">
        <v>169</v>
      </c>
      <c r="B170" s="2" t="s">
        <v>237</v>
      </c>
      <c r="C170" s="2" t="s">
        <v>33</v>
      </c>
      <c r="D170" s="2" t="s">
        <v>52</v>
      </c>
      <c r="E170">
        <v>34</v>
      </c>
      <c r="F170">
        <v>14</v>
      </c>
      <c r="G170">
        <v>14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82</v>
      </c>
      <c r="R170">
        <v>52</v>
      </c>
      <c r="S170">
        <v>597</v>
      </c>
      <c r="T170">
        <v>11.48</v>
      </c>
      <c r="U170">
        <v>2</v>
      </c>
      <c r="V170">
        <v>0</v>
      </c>
      <c r="W170">
        <v>0</v>
      </c>
      <c r="X170">
        <v>2</v>
      </c>
      <c r="Y170">
        <v>0</v>
      </c>
      <c r="Z170">
        <v>0</v>
      </c>
      <c r="AA170">
        <v>72</v>
      </c>
      <c r="AB170">
        <v>123.7</v>
      </c>
      <c r="AC170">
        <v>126.7</v>
      </c>
      <c r="AD170">
        <v>97.7</v>
      </c>
      <c r="AF170">
        <v>15</v>
      </c>
      <c r="AH170" t="s">
        <v>35</v>
      </c>
    </row>
    <row r="171" spans="1:34" x14ac:dyDescent="0.3">
      <c r="A171">
        <v>170</v>
      </c>
      <c r="B171" s="2" t="s">
        <v>238</v>
      </c>
      <c r="C171" s="2" t="s">
        <v>116</v>
      </c>
      <c r="D171" s="2" t="s">
        <v>34</v>
      </c>
      <c r="E171">
        <v>23</v>
      </c>
      <c r="F171">
        <v>13</v>
      </c>
      <c r="G171">
        <v>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60</v>
      </c>
      <c r="N171">
        <v>303</v>
      </c>
      <c r="O171">
        <v>5.05</v>
      </c>
      <c r="P171">
        <v>4</v>
      </c>
      <c r="Q171">
        <v>21</v>
      </c>
      <c r="R171">
        <v>12</v>
      </c>
      <c r="S171">
        <v>105</v>
      </c>
      <c r="T171">
        <v>8.75</v>
      </c>
      <c r="U171">
        <v>1</v>
      </c>
      <c r="V171">
        <v>0</v>
      </c>
      <c r="W171">
        <v>0</v>
      </c>
      <c r="X171">
        <v>5</v>
      </c>
      <c r="Y171">
        <v>0</v>
      </c>
      <c r="Z171">
        <v>0</v>
      </c>
      <c r="AA171">
        <v>71</v>
      </c>
      <c r="AB171">
        <v>82.8</v>
      </c>
      <c r="AC171">
        <v>88.8</v>
      </c>
      <c r="AD171">
        <v>76.8</v>
      </c>
      <c r="AF171">
        <v>52</v>
      </c>
      <c r="AH171" t="s">
        <v>35</v>
      </c>
    </row>
    <row r="172" spans="1:34" x14ac:dyDescent="0.3">
      <c r="A172">
        <v>171</v>
      </c>
      <c r="B172" s="2" t="s">
        <v>239</v>
      </c>
      <c r="C172" s="2" t="s">
        <v>114</v>
      </c>
      <c r="D172" s="2" t="s">
        <v>52</v>
      </c>
      <c r="E172">
        <v>22</v>
      </c>
      <c r="F172">
        <v>16</v>
      </c>
      <c r="G172">
        <v>11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-12</v>
      </c>
      <c r="O172">
        <v>-4</v>
      </c>
      <c r="P172">
        <v>0</v>
      </c>
      <c r="Q172">
        <v>66</v>
      </c>
      <c r="R172">
        <v>40</v>
      </c>
      <c r="S172">
        <v>562</v>
      </c>
      <c r="T172">
        <v>14.05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111</v>
      </c>
      <c r="AC172">
        <v>115</v>
      </c>
      <c r="AD172">
        <v>91</v>
      </c>
      <c r="AF172">
        <v>16</v>
      </c>
      <c r="AH172" t="s">
        <v>35</v>
      </c>
    </row>
    <row r="173" spans="1:34" x14ac:dyDescent="0.3">
      <c r="A173">
        <v>172</v>
      </c>
      <c r="B173" s="2" t="s">
        <v>240</v>
      </c>
      <c r="C173" s="2" t="s">
        <v>180</v>
      </c>
      <c r="D173" s="2" t="s">
        <v>49</v>
      </c>
      <c r="E173">
        <v>23</v>
      </c>
      <c r="F173">
        <v>12</v>
      </c>
      <c r="G173">
        <v>12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70</v>
      </c>
      <c r="R173">
        <v>42</v>
      </c>
      <c r="S173">
        <v>552</v>
      </c>
      <c r="T173">
        <v>13.14</v>
      </c>
      <c r="U173">
        <v>3</v>
      </c>
      <c r="V173">
        <v>1</v>
      </c>
      <c r="W173">
        <v>1</v>
      </c>
      <c r="X173">
        <v>3</v>
      </c>
      <c r="Y173">
        <v>0</v>
      </c>
      <c r="Z173">
        <v>0</v>
      </c>
      <c r="AA173">
        <v>71</v>
      </c>
      <c r="AB173">
        <v>113.2</v>
      </c>
      <c r="AC173">
        <v>117.2</v>
      </c>
      <c r="AD173">
        <v>92.2</v>
      </c>
      <c r="AF173">
        <v>66</v>
      </c>
      <c r="AH173" t="s">
        <v>35</v>
      </c>
    </row>
    <row r="174" spans="1:34" x14ac:dyDescent="0.3">
      <c r="A174">
        <v>173</v>
      </c>
      <c r="B174" s="2" t="s">
        <v>241</v>
      </c>
      <c r="C174" s="2" t="s">
        <v>40</v>
      </c>
      <c r="D174" s="2" t="s">
        <v>52</v>
      </c>
      <c r="E174">
        <v>24</v>
      </c>
      <c r="F174">
        <v>16</v>
      </c>
      <c r="G174">
        <v>14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</v>
      </c>
      <c r="N174">
        <v>78</v>
      </c>
      <c r="O174">
        <v>19.5</v>
      </c>
      <c r="P174">
        <v>0</v>
      </c>
      <c r="Q174">
        <v>44</v>
      </c>
      <c r="R174">
        <v>35</v>
      </c>
      <c r="S174">
        <v>439</v>
      </c>
      <c r="T174">
        <v>12.54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70</v>
      </c>
      <c r="AB174">
        <v>104.7</v>
      </c>
      <c r="AC174">
        <v>107.7</v>
      </c>
      <c r="AD174">
        <v>87.2</v>
      </c>
      <c r="AF174">
        <v>17</v>
      </c>
      <c r="AH174" t="s">
        <v>35</v>
      </c>
    </row>
    <row r="175" spans="1:34" x14ac:dyDescent="0.3">
      <c r="A175">
        <v>174</v>
      </c>
      <c r="B175" s="2" t="s">
        <v>242</v>
      </c>
      <c r="C175" s="2" t="s">
        <v>104</v>
      </c>
      <c r="D175" s="2" t="s">
        <v>52</v>
      </c>
      <c r="E175">
        <v>29</v>
      </c>
      <c r="F175">
        <v>16</v>
      </c>
      <c r="G175">
        <v>16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72</v>
      </c>
      <c r="R175">
        <v>43</v>
      </c>
      <c r="S175">
        <v>448</v>
      </c>
      <c r="T175">
        <v>10.42</v>
      </c>
      <c r="U175">
        <v>4</v>
      </c>
      <c r="V175">
        <v>1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111.8</v>
      </c>
      <c r="AC175">
        <v>114.8</v>
      </c>
      <c r="AD175">
        <v>90.3</v>
      </c>
      <c r="AF175">
        <v>18</v>
      </c>
      <c r="AH175" t="s">
        <v>35</v>
      </c>
    </row>
    <row r="176" spans="1:34" x14ac:dyDescent="0.3">
      <c r="A176">
        <v>175</v>
      </c>
      <c r="B176" s="2" t="s">
        <v>243</v>
      </c>
      <c r="C176" s="2" t="s">
        <v>51</v>
      </c>
      <c r="D176" s="2" t="s">
        <v>49</v>
      </c>
      <c r="E176">
        <v>25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55</v>
      </c>
      <c r="R176">
        <v>32</v>
      </c>
      <c r="S176">
        <v>449</v>
      </c>
      <c r="T176">
        <v>14.03</v>
      </c>
      <c r="U176">
        <v>4</v>
      </c>
      <c r="V176">
        <v>0</v>
      </c>
      <c r="W176">
        <v>0</v>
      </c>
      <c r="X176">
        <v>4</v>
      </c>
      <c r="Y176">
        <v>0</v>
      </c>
      <c r="Z176">
        <v>0</v>
      </c>
      <c r="AA176">
        <v>69</v>
      </c>
      <c r="AB176">
        <v>100.9</v>
      </c>
      <c r="AC176">
        <v>103.9</v>
      </c>
      <c r="AD176">
        <v>84.9</v>
      </c>
      <c r="AF176">
        <v>67</v>
      </c>
      <c r="AH176" t="s">
        <v>35</v>
      </c>
    </row>
    <row r="177" spans="1:34" x14ac:dyDescent="0.3">
      <c r="A177">
        <v>176</v>
      </c>
      <c r="B177" s="2" t="s">
        <v>244</v>
      </c>
      <c r="C177" s="2" t="s">
        <v>65</v>
      </c>
      <c r="D177" s="2" t="s">
        <v>49</v>
      </c>
      <c r="E177">
        <v>24</v>
      </c>
      <c r="F177">
        <v>16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44</v>
      </c>
      <c r="R177">
        <v>30</v>
      </c>
      <c r="S177">
        <v>358</v>
      </c>
      <c r="T177">
        <v>11.93</v>
      </c>
      <c r="U177">
        <v>5</v>
      </c>
      <c r="V177">
        <v>0</v>
      </c>
      <c r="W177">
        <v>0</v>
      </c>
      <c r="X177">
        <v>5</v>
      </c>
      <c r="Y177">
        <v>1</v>
      </c>
      <c r="Z177">
        <v>0</v>
      </c>
      <c r="AA177">
        <v>68</v>
      </c>
      <c r="AB177">
        <v>97.8</v>
      </c>
      <c r="AC177">
        <v>100.8</v>
      </c>
      <c r="AD177">
        <v>82.8</v>
      </c>
      <c r="AF177">
        <v>69</v>
      </c>
      <c r="AH177" t="s">
        <v>35</v>
      </c>
    </row>
    <row r="178" spans="1:34" x14ac:dyDescent="0.3">
      <c r="A178">
        <v>177</v>
      </c>
      <c r="B178" s="2" t="s">
        <v>245</v>
      </c>
      <c r="C178" s="2" t="s">
        <v>42</v>
      </c>
      <c r="D178" s="2" t="s">
        <v>49</v>
      </c>
      <c r="E178">
        <v>24</v>
      </c>
      <c r="F178">
        <v>16</v>
      </c>
      <c r="G178">
        <v>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21</v>
      </c>
      <c r="O178">
        <v>21</v>
      </c>
      <c r="P178">
        <v>0</v>
      </c>
      <c r="Q178">
        <v>52</v>
      </c>
      <c r="R178">
        <v>35</v>
      </c>
      <c r="S178">
        <v>477</v>
      </c>
      <c r="T178">
        <v>13.63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68</v>
      </c>
      <c r="AB178">
        <v>102.8</v>
      </c>
      <c r="AC178">
        <v>105.8</v>
      </c>
      <c r="AD178">
        <v>85.3</v>
      </c>
      <c r="AF178">
        <v>68</v>
      </c>
      <c r="AH178" t="s">
        <v>35</v>
      </c>
    </row>
    <row r="179" spans="1:34" x14ac:dyDescent="0.3">
      <c r="A179">
        <v>178</v>
      </c>
      <c r="B179" s="2" t="s">
        <v>246</v>
      </c>
      <c r="C179" s="2" t="s">
        <v>114</v>
      </c>
      <c r="D179" s="2" t="s">
        <v>38</v>
      </c>
      <c r="E179">
        <v>23</v>
      </c>
      <c r="F179">
        <v>5</v>
      </c>
      <c r="G179">
        <v>5</v>
      </c>
      <c r="H179">
        <v>100</v>
      </c>
      <c r="I179">
        <v>156</v>
      </c>
      <c r="J179">
        <v>1020</v>
      </c>
      <c r="K179">
        <v>7</v>
      </c>
      <c r="L179">
        <v>3</v>
      </c>
      <c r="M179">
        <v>18</v>
      </c>
      <c r="N179">
        <v>72</v>
      </c>
      <c r="O179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3</v>
      </c>
      <c r="W179">
        <v>1</v>
      </c>
      <c r="X179">
        <v>0</v>
      </c>
      <c r="Y179">
        <v>0</v>
      </c>
      <c r="Z179">
        <v>0</v>
      </c>
      <c r="AA179">
        <v>68</v>
      </c>
      <c r="AB179">
        <v>68</v>
      </c>
      <c r="AC179">
        <v>75</v>
      </c>
      <c r="AD179">
        <v>71</v>
      </c>
      <c r="AF179">
        <v>37</v>
      </c>
      <c r="AH179" t="s">
        <v>35</v>
      </c>
    </row>
    <row r="180" spans="1:34" x14ac:dyDescent="0.3">
      <c r="A180">
        <v>179</v>
      </c>
      <c r="B180" s="2" t="s">
        <v>247</v>
      </c>
      <c r="C180" s="2" t="s">
        <v>61</v>
      </c>
      <c r="D180" s="2" t="s">
        <v>34</v>
      </c>
      <c r="E180">
        <v>23</v>
      </c>
      <c r="F180">
        <v>10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65</v>
      </c>
      <c r="N180">
        <v>370</v>
      </c>
      <c r="O180">
        <v>5.69</v>
      </c>
      <c r="P180">
        <v>3</v>
      </c>
      <c r="Q180">
        <v>11</v>
      </c>
      <c r="R180">
        <v>8</v>
      </c>
      <c r="S180">
        <v>83</v>
      </c>
      <c r="T180">
        <v>10.38</v>
      </c>
      <c r="U180">
        <v>1</v>
      </c>
      <c r="V180">
        <v>1</v>
      </c>
      <c r="W180">
        <v>1</v>
      </c>
      <c r="X180">
        <v>4</v>
      </c>
      <c r="Y180">
        <v>0</v>
      </c>
      <c r="Z180">
        <v>0</v>
      </c>
      <c r="AA180">
        <v>67</v>
      </c>
      <c r="AB180">
        <v>75.3</v>
      </c>
      <c r="AC180">
        <v>79.3</v>
      </c>
      <c r="AD180">
        <v>71.3</v>
      </c>
      <c r="AF180">
        <v>53</v>
      </c>
      <c r="AH180" t="s">
        <v>35</v>
      </c>
    </row>
    <row r="181" spans="1:34" x14ac:dyDescent="0.3">
      <c r="A181">
        <v>180</v>
      </c>
      <c r="B181" s="2" t="s">
        <v>248</v>
      </c>
      <c r="C181" s="2" t="s">
        <v>78</v>
      </c>
      <c r="D181" s="2" t="s">
        <v>49</v>
      </c>
      <c r="E181">
        <v>24</v>
      </c>
      <c r="F181">
        <v>8</v>
      </c>
      <c r="G181">
        <v>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4</v>
      </c>
      <c r="O181">
        <v>1.33</v>
      </c>
      <c r="P181">
        <v>0</v>
      </c>
      <c r="Q181">
        <v>56</v>
      </c>
      <c r="R181">
        <v>28</v>
      </c>
      <c r="S181">
        <v>506</v>
      </c>
      <c r="T181">
        <v>18.07</v>
      </c>
      <c r="U181">
        <v>3</v>
      </c>
      <c r="V181">
        <v>1</v>
      </c>
      <c r="W181">
        <v>1</v>
      </c>
      <c r="X181">
        <v>3</v>
      </c>
      <c r="Y181">
        <v>0</v>
      </c>
      <c r="Z181">
        <v>0</v>
      </c>
      <c r="AA181">
        <v>67</v>
      </c>
      <c r="AB181">
        <v>95</v>
      </c>
      <c r="AC181">
        <v>99</v>
      </c>
      <c r="AD181">
        <v>81</v>
      </c>
      <c r="AF181">
        <v>70</v>
      </c>
      <c r="AH181" t="s">
        <v>35</v>
      </c>
    </row>
    <row r="182" spans="1:34" x14ac:dyDescent="0.3">
      <c r="A182">
        <v>181</v>
      </c>
      <c r="B182" s="2" t="s">
        <v>249</v>
      </c>
      <c r="C182" s="2" t="s">
        <v>74</v>
      </c>
      <c r="D182" s="2" t="s">
        <v>52</v>
      </c>
      <c r="E182">
        <v>25</v>
      </c>
      <c r="F182">
        <v>8</v>
      </c>
      <c r="G182">
        <v>6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7</v>
      </c>
      <c r="O182">
        <v>2.33</v>
      </c>
      <c r="P182">
        <v>0</v>
      </c>
      <c r="Q182">
        <v>68</v>
      </c>
      <c r="R182">
        <v>44</v>
      </c>
      <c r="S182">
        <v>467</v>
      </c>
      <c r="T182">
        <v>10.61</v>
      </c>
      <c r="U182">
        <v>3</v>
      </c>
      <c r="V182">
        <v>0</v>
      </c>
      <c r="W182">
        <v>0</v>
      </c>
      <c r="X182">
        <v>3</v>
      </c>
      <c r="Y182">
        <v>0</v>
      </c>
      <c r="Z182">
        <v>0</v>
      </c>
      <c r="AA182">
        <v>65</v>
      </c>
      <c r="AB182">
        <v>109.4</v>
      </c>
      <c r="AC182">
        <v>112.4</v>
      </c>
      <c r="AD182">
        <v>87.4</v>
      </c>
      <c r="AF182">
        <v>19</v>
      </c>
      <c r="AH182" t="s">
        <v>35</v>
      </c>
    </row>
    <row r="183" spans="1:34" x14ac:dyDescent="0.3">
      <c r="A183">
        <v>182</v>
      </c>
      <c r="B183" s="2" t="s">
        <v>250</v>
      </c>
      <c r="C183" s="2" t="s">
        <v>111</v>
      </c>
      <c r="D183" s="2" t="s">
        <v>49</v>
      </c>
      <c r="E183">
        <v>30</v>
      </c>
      <c r="F183">
        <v>15</v>
      </c>
      <c r="G183">
        <v>12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</v>
      </c>
      <c r="N183">
        <v>11</v>
      </c>
      <c r="O183">
        <v>3.67</v>
      </c>
      <c r="P183">
        <v>0</v>
      </c>
      <c r="Q183">
        <v>89</v>
      </c>
      <c r="R183">
        <v>59</v>
      </c>
      <c r="S183">
        <v>520</v>
      </c>
      <c r="T183">
        <v>8.81</v>
      </c>
      <c r="U183">
        <v>2</v>
      </c>
      <c r="V183">
        <v>0</v>
      </c>
      <c r="W183">
        <v>0</v>
      </c>
      <c r="X183">
        <v>2</v>
      </c>
      <c r="Y183">
        <v>0</v>
      </c>
      <c r="Z183">
        <v>0</v>
      </c>
      <c r="AA183">
        <v>65</v>
      </c>
      <c r="AB183">
        <v>124.1</v>
      </c>
      <c r="AC183">
        <v>127.1</v>
      </c>
      <c r="AD183">
        <v>94.6</v>
      </c>
      <c r="AF183">
        <v>71</v>
      </c>
      <c r="AH183" t="s">
        <v>35</v>
      </c>
    </row>
    <row r="184" spans="1:34" x14ac:dyDescent="0.3">
      <c r="A184">
        <v>183</v>
      </c>
      <c r="B184" s="2" t="s">
        <v>251</v>
      </c>
      <c r="C184" s="2" t="s">
        <v>78</v>
      </c>
      <c r="D184" s="2" t="s">
        <v>52</v>
      </c>
      <c r="E184">
        <v>29</v>
      </c>
      <c r="F184">
        <v>16</v>
      </c>
      <c r="G184">
        <v>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63</v>
      </c>
      <c r="R184">
        <v>43</v>
      </c>
      <c r="S184">
        <v>436</v>
      </c>
      <c r="T184">
        <v>10.14</v>
      </c>
      <c r="U184">
        <v>3</v>
      </c>
      <c r="V184">
        <v>0</v>
      </c>
      <c r="W184">
        <v>0</v>
      </c>
      <c r="X184">
        <v>3</v>
      </c>
      <c r="Y184">
        <v>1</v>
      </c>
      <c r="Z184">
        <v>0</v>
      </c>
      <c r="AA184">
        <v>64</v>
      </c>
      <c r="AB184">
        <v>106.6</v>
      </c>
      <c r="AC184">
        <v>109.6</v>
      </c>
      <c r="AD184">
        <v>85.1</v>
      </c>
      <c r="AF184">
        <v>21</v>
      </c>
      <c r="AH184" t="s">
        <v>35</v>
      </c>
    </row>
    <row r="185" spans="1:34" x14ac:dyDescent="0.3">
      <c r="A185">
        <v>184</v>
      </c>
      <c r="B185" s="2" t="s">
        <v>252</v>
      </c>
      <c r="C185" s="2" t="s">
        <v>130</v>
      </c>
      <c r="D185" s="2" t="s">
        <v>52</v>
      </c>
      <c r="E185">
        <v>29</v>
      </c>
      <c r="F185">
        <v>13</v>
      </c>
      <c r="G185">
        <v>13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41</v>
      </c>
      <c r="R185">
        <v>34</v>
      </c>
      <c r="S185">
        <v>320</v>
      </c>
      <c r="T185">
        <v>9.41</v>
      </c>
      <c r="U185">
        <v>5</v>
      </c>
      <c r="V185">
        <v>0</v>
      </c>
      <c r="W185">
        <v>0</v>
      </c>
      <c r="X185">
        <v>5</v>
      </c>
      <c r="Y185">
        <v>1</v>
      </c>
      <c r="Z185">
        <v>0</v>
      </c>
      <c r="AA185">
        <v>64</v>
      </c>
      <c r="AB185">
        <v>98</v>
      </c>
      <c r="AC185">
        <v>101</v>
      </c>
      <c r="AD185">
        <v>81</v>
      </c>
      <c r="AF185">
        <v>20</v>
      </c>
      <c r="AH185" t="s">
        <v>35</v>
      </c>
    </row>
    <row r="186" spans="1:34" x14ac:dyDescent="0.3">
      <c r="A186">
        <v>185</v>
      </c>
      <c r="B186" s="2" t="s">
        <v>253</v>
      </c>
      <c r="C186" s="2" t="s">
        <v>54</v>
      </c>
      <c r="D186" s="2" t="s">
        <v>34</v>
      </c>
      <c r="E186">
        <v>24</v>
      </c>
      <c r="F186">
        <v>8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43</v>
      </c>
      <c r="N186">
        <v>179</v>
      </c>
      <c r="O186">
        <v>4.16</v>
      </c>
      <c r="P186">
        <v>2</v>
      </c>
      <c r="Q186">
        <v>44</v>
      </c>
      <c r="R186">
        <v>37</v>
      </c>
      <c r="S186">
        <v>285</v>
      </c>
      <c r="T186">
        <v>7.7</v>
      </c>
      <c r="U186">
        <v>1</v>
      </c>
      <c r="V186">
        <v>1</v>
      </c>
      <c r="W186">
        <v>0</v>
      </c>
      <c r="X186">
        <v>3</v>
      </c>
      <c r="Y186">
        <v>0</v>
      </c>
      <c r="Z186">
        <v>0</v>
      </c>
      <c r="AA186">
        <v>64</v>
      </c>
      <c r="AB186">
        <v>101.4</v>
      </c>
      <c r="AC186">
        <v>107.4</v>
      </c>
      <c r="AD186">
        <v>82.9</v>
      </c>
      <c r="AF186">
        <v>54</v>
      </c>
      <c r="AH186" t="s">
        <v>35</v>
      </c>
    </row>
    <row r="187" spans="1:34" x14ac:dyDescent="0.3">
      <c r="A187">
        <v>186</v>
      </c>
      <c r="B187" s="2" t="s">
        <v>254</v>
      </c>
      <c r="C187" s="2" t="s">
        <v>37</v>
      </c>
      <c r="D187" s="2" t="s">
        <v>49</v>
      </c>
      <c r="E187">
        <v>27</v>
      </c>
      <c r="F187">
        <v>16</v>
      </c>
      <c r="G187">
        <v>11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2</v>
      </c>
      <c r="N187">
        <v>2</v>
      </c>
      <c r="O187">
        <v>1</v>
      </c>
      <c r="P187">
        <v>0</v>
      </c>
      <c r="Q187">
        <v>46</v>
      </c>
      <c r="R187">
        <v>31</v>
      </c>
      <c r="S187">
        <v>339</v>
      </c>
      <c r="T187">
        <v>10.94</v>
      </c>
      <c r="U187">
        <v>5</v>
      </c>
      <c r="V187">
        <v>0</v>
      </c>
      <c r="W187">
        <v>0</v>
      </c>
      <c r="X187">
        <v>5</v>
      </c>
      <c r="Y187">
        <v>0</v>
      </c>
      <c r="Z187">
        <v>0</v>
      </c>
      <c r="AA187">
        <v>64</v>
      </c>
      <c r="AB187">
        <v>95.1</v>
      </c>
      <c r="AC187">
        <v>98.1</v>
      </c>
      <c r="AD187">
        <v>79.599999999999994</v>
      </c>
      <c r="AF187">
        <v>72</v>
      </c>
      <c r="AH187" t="s">
        <v>35</v>
      </c>
    </row>
    <row r="188" spans="1:34" x14ac:dyDescent="0.3">
      <c r="A188">
        <v>187</v>
      </c>
      <c r="B188" s="2" t="s">
        <v>255</v>
      </c>
      <c r="C188" s="2" t="s">
        <v>42</v>
      </c>
      <c r="D188" s="2" t="s">
        <v>52</v>
      </c>
      <c r="E188">
        <v>33</v>
      </c>
      <c r="F188">
        <v>16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60</v>
      </c>
      <c r="R188">
        <v>38</v>
      </c>
      <c r="S188">
        <v>447</v>
      </c>
      <c r="T188">
        <v>11.76</v>
      </c>
      <c r="U188">
        <v>3</v>
      </c>
      <c r="V188">
        <v>1</v>
      </c>
      <c r="W188">
        <v>0</v>
      </c>
      <c r="X188">
        <v>3</v>
      </c>
      <c r="Y188">
        <v>0</v>
      </c>
      <c r="Z188">
        <v>0</v>
      </c>
      <c r="AA188">
        <v>63</v>
      </c>
      <c r="AB188">
        <v>100.7</v>
      </c>
      <c r="AC188">
        <v>103.7</v>
      </c>
      <c r="AD188">
        <v>81.7</v>
      </c>
      <c r="AF188">
        <v>22</v>
      </c>
      <c r="AH188" t="s">
        <v>35</v>
      </c>
    </row>
    <row r="189" spans="1:34" x14ac:dyDescent="0.3">
      <c r="A189">
        <v>188</v>
      </c>
      <c r="B189" s="2" t="s">
        <v>256</v>
      </c>
      <c r="C189" s="2" t="s">
        <v>78</v>
      </c>
      <c r="D189" s="2" t="s">
        <v>49</v>
      </c>
      <c r="E189">
        <v>22</v>
      </c>
      <c r="F189">
        <v>12</v>
      </c>
      <c r="G189">
        <v>10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80</v>
      </c>
      <c r="R189">
        <v>40</v>
      </c>
      <c r="S189">
        <v>575</v>
      </c>
      <c r="T189">
        <v>14.38</v>
      </c>
      <c r="U189">
        <v>1</v>
      </c>
      <c r="V189">
        <v>1</v>
      </c>
      <c r="W189">
        <v>1</v>
      </c>
      <c r="X189">
        <v>1</v>
      </c>
      <c r="Y189">
        <v>0</v>
      </c>
      <c r="Z189">
        <v>0</v>
      </c>
      <c r="AA189">
        <v>62</v>
      </c>
      <c r="AB189">
        <v>101.5</v>
      </c>
      <c r="AC189">
        <v>105.5</v>
      </c>
      <c r="AD189">
        <v>81.5</v>
      </c>
      <c r="AF189">
        <v>73</v>
      </c>
      <c r="AH189" t="s">
        <v>35</v>
      </c>
    </row>
    <row r="190" spans="1:34" x14ac:dyDescent="0.3">
      <c r="A190">
        <v>189</v>
      </c>
      <c r="B190" s="2" t="s">
        <v>257</v>
      </c>
      <c r="C190" s="2" t="s">
        <v>99</v>
      </c>
      <c r="D190" s="2" t="s">
        <v>49</v>
      </c>
      <c r="E190">
        <v>28</v>
      </c>
      <c r="F190">
        <v>9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3</v>
      </c>
      <c r="N190">
        <v>20</v>
      </c>
      <c r="O190">
        <v>6.67</v>
      </c>
      <c r="P190">
        <v>0</v>
      </c>
      <c r="Q190">
        <v>48</v>
      </c>
      <c r="R190">
        <v>29</v>
      </c>
      <c r="S190">
        <v>353</v>
      </c>
      <c r="T190">
        <v>12.17</v>
      </c>
      <c r="U190">
        <v>4</v>
      </c>
      <c r="V190">
        <v>0</v>
      </c>
      <c r="W190">
        <v>0</v>
      </c>
      <c r="X190">
        <v>4</v>
      </c>
      <c r="Y190">
        <v>0</v>
      </c>
      <c r="Z190">
        <v>0</v>
      </c>
      <c r="AA190">
        <v>61</v>
      </c>
      <c r="AB190">
        <v>90.3</v>
      </c>
      <c r="AC190">
        <v>93.3</v>
      </c>
      <c r="AD190">
        <v>75.8</v>
      </c>
      <c r="AF190">
        <v>74</v>
      </c>
      <c r="AH190" t="s">
        <v>35</v>
      </c>
    </row>
    <row r="191" spans="1:34" x14ac:dyDescent="0.3">
      <c r="A191">
        <v>190</v>
      </c>
      <c r="B191" s="2" t="s">
        <v>258</v>
      </c>
      <c r="C191" s="2" t="s">
        <v>86</v>
      </c>
      <c r="D191" s="2" t="s">
        <v>49</v>
      </c>
      <c r="E191">
        <v>22</v>
      </c>
      <c r="F191">
        <v>8</v>
      </c>
      <c r="G191">
        <v>7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60</v>
      </c>
      <c r="R191">
        <v>32</v>
      </c>
      <c r="S191">
        <v>428</v>
      </c>
      <c r="T191">
        <v>13.38</v>
      </c>
      <c r="U191">
        <v>3</v>
      </c>
      <c r="V191">
        <v>2</v>
      </c>
      <c r="W191">
        <v>1</v>
      </c>
      <c r="X191">
        <v>3</v>
      </c>
      <c r="Y191">
        <v>0</v>
      </c>
      <c r="Z191">
        <v>0</v>
      </c>
      <c r="AA191">
        <v>59</v>
      </c>
      <c r="AB191">
        <v>90.8</v>
      </c>
      <c r="AC191">
        <v>94.8</v>
      </c>
      <c r="AD191">
        <v>74.8</v>
      </c>
      <c r="AF191">
        <v>75</v>
      </c>
      <c r="AH191" t="s">
        <v>35</v>
      </c>
    </row>
    <row r="192" spans="1:34" x14ac:dyDescent="0.3">
      <c r="A192">
        <v>191</v>
      </c>
      <c r="B192" s="2" t="s">
        <v>259</v>
      </c>
      <c r="C192" s="2" t="s">
        <v>46</v>
      </c>
      <c r="D192" s="2" t="s">
        <v>34</v>
      </c>
      <c r="E192">
        <v>21</v>
      </c>
      <c r="F192">
        <v>13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100</v>
      </c>
      <c r="N192">
        <v>462</v>
      </c>
      <c r="O192">
        <v>4.62</v>
      </c>
      <c r="P192">
        <v>1</v>
      </c>
      <c r="Q192">
        <v>12</v>
      </c>
      <c r="R192">
        <v>10</v>
      </c>
      <c r="S192">
        <v>82</v>
      </c>
      <c r="T192">
        <v>8.1999999999999993</v>
      </c>
      <c r="U192">
        <v>0</v>
      </c>
      <c r="V192">
        <v>1</v>
      </c>
      <c r="W192">
        <v>1</v>
      </c>
      <c r="X192">
        <v>1</v>
      </c>
      <c r="Y192">
        <v>0</v>
      </c>
      <c r="Z192">
        <v>0</v>
      </c>
      <c r="AA192">
        <v>58</v>
      </c>
      <c r="AB192">
        <v>68.400000000000006</v>
      </c>
      <c r="AC192">
        <v>72.400000000000006</v>
      </c>
      <c r="AD192">
        <v>63.4</v>
      </c>
      <c r="AF192">
        <v>55</v>
      </c>
      <c r="AH192" t="s">
        <v>35</v>
      </c>
    </row>
    <row r="193" spans="1:34" x14ac:dyDescent="0.3">
      <c r="A193">
        <v>192</v>
      </c>
      <c r="B193" s="2" t="s">
        <v>260</v>
      </c>
      <c r="C193" s="2" t="s">
        <v>42</v>
      </c>
      <c r="D193" s="2" t="s">
        <v>49</v>
      </c>
      <c r="E193">
        <v>25</v>
      </c>
      <c r="F193">
        <v>16</v>
      </c>
      <c r="G193">
        <v>10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2</v>
      </c>
      <c r="N193">
        <v>9</v>
      </c>
      <c r="O193">
        <v>4.5</v>
      </c>
      <c r="P193">
        <v>0</v>
      </c>
      <c r="Q193">
        <v>56</v>
      </c>
      <c r="R193">
        <v>26</v>
      </c>
      <c r="S193">
        <v>452</v>
      </c>
      <c r="T193">
        <v>17.38</v>
      </c>
      <c r="U193">
        <v>2</v>
      </c>
      <c r="V193">
        <v>0</v>
      </c>
      <c r="W193">
        <v>0</v>
      </c>
      <c r="X193">
        <v>2</v>
      </c>
      <c r="Y193">
        <v>0</v>
      </c>
      <c r="Z193">
        <v>0</v>
      </c>
      <c r="AA193">
        <v>58</v>
      </c>
      <c r="AB193">
        <v>84.1</v>
      </c>
      <c r="AC193">
        <v>87.1</v>
      </c>
      <c r="AD193">
        <v>71.099999999999994</v>
      </c>
      <c r="AF193">
        <v>76</v>
      </c>
      <c r="AH193" t="s">
        <v>35</v>
      </c>
    </row>
    <row r="194" spans="1:34" x14ac:dyDescent="0.3">
      <c r="A194">
        <v>193</v>
      </c>
      <c r="B194" s="2" t="s">
        <v>261</v>
      </c>
      <c r="C194" s="2" t="s">
        <v>80</v>
      </c>
      <c r="D194" s="2" t="s">
        <v>34</v>
      </c>
      <c r="E194">
        <v>26</v>
      </c>
      <c r="F194">
        <v>14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69</v>
      </c>
      <c r="N194">
        <v>255</v>
      </c>
      <c r="O194">
        <v>3.7</v>
      </c>
      <c r="P194">
        <v>5</v>
      </c>
      <c r="Q194">
        <v>6</v>
      </c>
      <c r="R194">
        <v>2</v>
      </c>
      <c r="S194">
        <v>16</v>
      </c>
      <c r="T194">
        <v>8</v>
      </c>
      <c r="U194">
        <v>0</v>
      </c>
      <c r="V194">
        <v>0</v>
      </c>
      <c r="W194">
        <v>0</v>
      </c>
      <c r="X194">
        <v>5</v>
      </c>
      <c r="Y194">
        <v>0</v>
      </c>
      <c r="Z194">
        <v>0</v>
      </c>
      <c r="AA194">
        <v>57</v>
      </c>
      <c r="AB194">
        <v>59.1</v>
      </c>
      <c r="AC194">
        <v>62.1</v>
      </c>
      <c r="AD194">
        <v>58.1</v>
      </c>
      <c r="AF194">
        <v>58</v>
      </c>
      <c r="AH194" t="s">
        <v>35</v>
      </c>
    </row>
    <row r="195" spans="1:34" x14ac:dyDescent="0.3">
      <c r="A195">
        <v>194</v>
      </c>
      <c r="B195" s="2" t="s">
        <v>262</v>
      </c>
      <c r="C195" s="2" t="s">
        <v>72</v>
      </c>
      <c r="D195" s="2" t="s">
        <v>38</v>
      </c>
      <c r="E195">
        <v>26</v>
      </c>
      <c r="F195">
        <v>3</v>
      </c>
      <c r="G195">
        <v>3</v>
      </c>
      <c r="H195">
        <v>62</v>
      </c>
      <c r="I195">
        <v>105</v>
      </c>
      <c r="J195">
        <v>685</v>
      </c>
      <c r="K195">
        <v>4</v>
      </c>
      <c r="L195">
        <v>4</v>
      </c>
      <c r="M195">
        <v>22</v>
      </c>
      <c r="N195">
        <v>151</v>
      </c>
      <c r="O195">
        <v>6.86</v>
      </c>
      <c r="P195">
        <v>1</v>
      </c>
      <c r="Q195">
        <v>1</v>
      </c>
      <c r="R195">
        <v>1</v>
      </c>
      <c r="S195">
        <v>6</v>
      </c>
      <c r="T195">
        <v>6</v>
      </c>
      <c r="U195">
        <v>0</v>
      </c>
      <c r="V195">
        <v>1</v>
      </c>
      <c r="W195">
        <v>0</v>
      </c>
      <c r="X195">
        <v>1</v>
      </c>
      <c r="Y195">
        <v>0</v>
      </c>
      <c r="Z195">
        <v>0</v>
      </c>
      <c r="AA195">
        <v>57</v>
      </c>
      <c r="AB195">
        <v>58.1</v>
      </c>
      <c r="AC195">
        <v>68.099999999999994</v>
      </c>
      <c r="AD195">
        <v>61.6</v>
      </c>
      <c r="AF195">
        <v>38</v>
      </c>
      <c r="AH195" t="s">
        <v>35</v>
      </c>
    </row>
    <row r="196" spans="1:34" x14ac:dyDescent="0.3">
      <c r="A196">
        <v>195</v>
      </c>
      <c r="B196" s="2" t="s">
        <v>263</v>
      </c>
      <c r="C196" s="2" t="s">
        <v>84</v>
      </c>
      <c r="D196" s="2" t="s">
        <v>34</v>
      </c>
      <c r="E196">
        <v>24</v>
      </c>
      <c r="F196">
        <v>12</v>
      </c>
      <c r="G196">
        <v>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78</v>
      </c>
      <c r="N196">
        <v>323</v>
      </c>
      <c r="O196">
        <v>4.1399999999999997</v>
      </c>
      <c r="P196">
        <v>2</v>
      </c>
      <c r="Q196">
        <v>14</v>
      </c>
      <c r="R196">
        <v>10</v>
      </c>
      <c r="S196">
        <v>69</v>
      </c>
      <c r="T196">
        <v>6.9</v>
      </c>
      <c r="U196">
        <v>1</v>
      </c>
      <c r="V196">
        <v>0</v>
      </c>
      <c r="W196">
        <v>0</v>
      </c>
      <c r="X196">
        <v>3</v>
      </c>
      <c r="Y196">
        <v>0</v>
      </c>
      <c r="Z196">
        <v>0</v>
      </c>
      <c r="AA196">
        <v>57</v>
      </c>
      <c r="AB196">
        <v>67.2</v>
      </c>
      <c r="AC196">
        <v>70.2</v>
      </c>
      <c r="AD196">
        <v>62.2</v>
      </c>
      <c r="AF196">
        <v>57</v>
      </c>
      <c r="AH196" t="s">
        <v>35</v>
      </c>
    </row>
    <row r="197" spans="1:34" x14ac:dyDescent="0.3">
      <c r="A197">
        <v>196</v>
      </c>
      <c r="B197" s="2" t="s">
        <v>264</v>
      </c>
      <c r="C197" s="2" t="s">
        <v>180</v>
      </c>
      <c r="D197" s="2" t="s">
        <v>34</v>
      </c>
      <c r="E197">
        <v>23</v>
      </c>
      <c r="F197">
        <v>14</v>
      </c>
      <c r="G197">
        <v>4</v>
      </c>
      <c r="H197">
        <v>4</v>
      </c>
      <c r="I197">
        <v>5</v>
      </c>
      <c r="J197">
        <v>35</v>
      </c>
      <c r="K197">
        <v>0</v>
      </c>
      <c r="L197">
        <v>1</v>
      </c>
      <c r="M197">
        <v>66</v>
      </c>
      <c r="N197">
        <v>175</v>
      </c>
      <c r="O197">
        <v>2.65</v>
      </c>
      <c r="P197">
        <v>1</v>
      </c>
      <c r="Q197">
        <v>57</v>
      </c>
      <c r="R197">
        <v>47</v>
      </c>
      <c r="S197">
        <v>305</v>
      </c>
      <c r="T197">
        <v>6.49</v>
      </c>
      <c r="U197">
        <v>1</v>
      </c>
      <c r="V197">
        <v>1</v>
      </c>
      <c r="W197">
        <v>1</v>
      </c>
      <c r="X197">
        <v>2</v>
      </c>
      <c r="Y197">
        <v>0</v>
      </c>
      <c r="Z197">
        <v>0</v>
      </c>
      <c r="AA197">
        <v>57</v>
      </c>
      <c r="AB197">
        <v>104.4</v>
      </c>
      <c r="AC197">
        <v>112.4</v>
      </c>
      <c r="AD197">
        <v>81.900000000000006</v>
      </c>
      <c r="AF197">
        <v>56</v>
      </c>
      <c r="AH197" t="s">
        <v>35</v>
      </c>
    </row>
    <row r="198" spans="1:34" x14ac:dyDescent="0.3">
      <c r="A198">
        <v>197</v>
      </c>
      <c r="B198" s="2" t="s">
        <v>265</v>
      </c>
      <c r="C198" s="2" t="s">
        <v>40</v>
      </c>
      <c r="D198" s="2" t="s">
        <v>49</v>
      </c>
      <c r="E198">
        <v>25</v>
      </c>
      <c r="F198">
        <v>15</v>
      </c>
      <c r="G198">
        <v>6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35</v>
      </c>
      <c r="R198">
        <v>25</v>
      </c>
      <c r="S198">
        <v>329</v>
      </c>
      <c r="T198">
        <v>13.16</v>
      </c>
      <c r="U198">
        <v>4</v>
      </c>
      <c r="V198">
        <v>0</v>
      </c>
      <c r="W198">
        <v>0</v>
      </c>
      <c r="X198">
        <v>4</v>
      </c>
      <c r="Y198">
        <v>0</v>
      </c>
      <c r="Z198">
        <v>0</v>
      </c>
      <c r="AA198">
        <v>57</v>
      </c>
      <c r="AB198">
        <v>81.900000000000006</v>
      </c>
      <c r="AC198">
        <v>84.9</v>
      </c>
      <c r="AD198">
        <v>69.400000000000006</v>
      </c>
      <c r="AF198">
        <v>77</v>
      </c>
      <c r="AH198" t="s">
        <v>35</v>
      </c>
    </row>
    <row r="199" spans="1:34" x14ac:dyDescent="0.3">
      <c r="A199">
        <v>198</v>
      </c>
      <c r="B199" s="2" t="s">
        <v>266</v>
      </c>
      <c r="C199" s="2" t="s">
        <v>104</v>
      </c>
      <c r="D199" s="2" t="s">
        <v>52</v>
      </c>
      <c r="E199">
        <v>26</v>
      </c>
      <c r="F199">
        <v>11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52</v>
      </c>
      <c r="R199">
        <v>31</v>
      </c>
      <c r="S199">
        <v>375</v>
      </c>
      <c r="T199">
        <v>12.1</v>
      </c>
      <c r="U199">
        <v>3</v>
      </c>
      <c r="V199">
        <v>0</v>
      </c>
      <c r="W199">
        <v>0</v>
      </c>
      <c r="X199">
        <v>3</v>
      </c>
      <c r="Y199">
        <v>0</v>
      </c>
      <c r="Z199">
        <v>0</v>
      </c>
      <c r="AA199">
        <v>56</v>
      </c>
      <c r="AB199">
        <v>86.5</v>
      </c>
      <c r="AC199">
        <v>89.5</v>
      </c>
      <c r="AD199">
        <v>71</v>
      </c>
      <c r="AF199">
        <v>23</v>
      </c>
      <c r="AH199" t="s">
        <v>35</v>
      </c>
    </row>
    <row r="200" spans="1:34" x14ac:dyDescent="0.3">
      <c r="A200">
        <v>199</v>
      </c>
      <c r="B200" s="2" t="s">
        <v>267</v>
      </c>
      <c r="C200" s="2" t="s">
        <v>48</v>
      </c>
      <c r="D200" s="2" t="s">
        <v>49</v>
      </c>
      <c r="E200">
        <v>34</v>
      </c>
      <c r="F200">
        <v>16</v>
      </c>
      <c r="G200">
        <v>9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3</v>
      </c>
      <c r="N200">
        <v>18</v>
      </c>
      <c r="O200">
        <v>6</v>
      </c>
      <c r="P200">
        <v>0</v>
      </c>
      <c r="Q200">
        <v>56</v>
      </c>
      <c r="R200">
        <v>30</v>
      </c>
      <c r="S200">
        <v>421</v>
      </c>
      <c r="T200">
        <v>14.03</v>
      </c>
      <c r="U200">
        <v>2</v>
      </c>
      <c r="V200">
        <v>0</v>
      </c>
      <c r="W200">
        <v>0</v>
      </c>
      <c r="X200">
        <v>2</v>
      </c>
      <c r="Y200">
        <v>0</v>
      </c>
      <c r="Z200">
        <v>0</v>
      </c>
      <c r="AA200">
        <v>56</v>
      </c>
      <c r="AB200">
        <v>85.9</v>
      </c>
      <c r="AC200">
        <v>88.9</v>
      </c>
      <c r="AD200">
        <v>70.900000000000006</v>
      </c>
      <c r="AF200">
        <v>78</v>
      </c>
      <c r="AH200" t="s">
        <v>35</v>
      </c>
    </row>
    <row r="201" spans="1:34" x14ac:dyDescent="0.3">
      <c r="A201">
        <v>200</v>
      </c>
      <c r="B201" s="2" t="s">
        <v>268</v>
      </c>
      <c r="C201" s="2" t="s">
        <v>76</v>
      </c>
      <c r="D201" s="2" t="s">
        <v>49</v>
      </c>
      <c r="E201">
        <v>26</v>
      </c>
      <c r="F201">
        <v>11</v>
      </c>
      <c r="G201">
        <v>10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2</v>
      </c>
      <c r="N201">
        <v>7</v>
      </c>
      <c r="O201">
        <v>3.5</v>
      </c>
      <c r="P201">
        <v>0</v>
      </c>
      <c r="Q201">
        <v>69</v>
      </c>
      <c r="R201">
        <v>39</v>
      </c>
      <c r="S201">
        <v>363</v>
      </c>
      <c r="T201">
        <v>9.31</v>
      </c>
      <c r="U201">
        <v>3</v>
      </c>
      <c r="V201">
        <v>2</v>
      </c>
      <c r="W201">
        <v>1</v>
      </c>
      <c r="X201">
        <v>3</v>
      </c>
      <c r="Y201">
        <v>1</v>
      </c>
      <c r="Z201">
        <v>0</v>
      </c>
      <c r="AA201">
        <v>55</v>
      </c>
      <c r="AB201">
        <v>94</v>
      </c>
      <c r="AC201">
        <v>98</v>
      </c>
      <c r="AD201">
        <v>74.5</v>
      </c>
      <c r="AF201">
        <v>79</v>
      </c>
      <c r="AH201" t="s">
        <v>35</v>
      </c>
    </row>
    <row r="202" spans="1:34" x14ac:dyDescent="0.3">
      <c r="A202">
        <v>201</v>
      </c>
      <c r="B202" s="2" t="s">
        <v>269</v>
      </c>
      <c r="C202" s="2" t="s">
        <v>63</v>
      </c>
      <c r="D202" s="2" t="s">
        <v>52</v>
      </c>
      <c r="E202">
        <v>28</v>
      </c>
      <c r="F202">
        <v>16</v>
      </c>
      <c r="G202">
        <v>6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55</v>
      </c>
      <c r="R202">
        <v>36</v>
      </c>
      <c r="S202">
        <v>311</v>
      </c>
      <c r="T202">
        <v>8.64</v>
      </c>
      <c r="U202">
        <v>4</v>
      </c>
      <c r="V202">
        <v>0</v>
      </c>
      <c r="W202">
        <v>0</v>
      </c>
      <c r="X202">
        <v>4</v>
      </c>
      <c r="Y202">
        <v>0</v>
      </c>
      <c r="Z202">
        <v>0</v>
      </c>
      <c r="AA202">
        <v>55</v>
      </c>
      <c r="AB202">
        <v>91.1</v>
      </c>
      <c r="AC202">
        <v>94.1</v>
      </c>
      <c r="AD202">
        <v>73.099999999999994</v>
      </c>
      <c r="AF202">
        <v>24</v>
      </c>
      <c r="AH202" t="s">
        <v>35</v>
      </c>
    </row>
    <row r="203" spans="1:34" x14ac:dyDescent="0.3">
      <c r="A203">
        <v>202</v>
      </c>
      <c r="B203" s="2" t="s">
        <v>270</v>
      </c>
      <c r="C203" s="2" t="s">
        <v>88</v>
      </c>
      <c r="D203" s="2" t="s">
        <v>49</v>
      </c>
      <c r="E203">
        <v>26</v>
      </c>
      <c r="F203">
        <v>16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6</v>
      </c>
      <c r="O203">
        <v>6</v>
      </c>
      <c r="P203">
        <v>0</v>
      </c>
      <c r="Q203">
        <v>35</v>
      </c>
      <c r="R203">
        <v>24</v>
      </c>
      <c r="S203">
        <v>361</v>
      </c>
      <c r="T203">
        <v>15.04</v>
      </c>
      <c r="U203">
        <v>3</v>
      </c>
      <c r="V203">
        <v>0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78.7</v>
      </c>
      <c r="AC203">
        <v>81.7</v>
      </c>
      <c r="AD203">
        <v>66.7</v>
      </c>
      <c r="AF203">
        <v>80</v>
      </c>
      <c r="AH203" t="s">
        <v>35</v>
      </c>
    </row>
    <row r="204" spans="1:34" x14ac:dyDescent="0.3">
      <c r="A204">
        <v>203</v>
      </c>
      <c r="B204" s="2" t="s">
        <v>271</v>
      </c>
      <c r="C204" s="2" t="s">
        <v>44</v>
      </c>
      <c r="D204" s="2" t="s">
        <v>52</v>
      </c>
      <c r="E204">
        <v>25</v>
      </c>
      <c r="F204">
        <v>16</v>
      </c>
      <c r="G204">
        <v>7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41</v>
      </c>
      <c r="R204">
        <v>31</v>
      </c>
      <c r="S204">
        <v>365</v>
      </c>
      <c r="T204">
        <v>11.77</v>
      </c>
      <c r="U204">
        <v>3</v>
      </c>
      <c r="V204">
        <v>1</v>
      </c>
      <c r="W204">
        <v>0</v>
      </c>
      <c r="X204">
        <v>3</v>
      </c>
      <c r="Y204">
        <v>0</v>
      </c>
      <c r="Z204">
        <v>0</v>
      </c>
      <c r="AA204">
        <v>55</v>
      </c>
      <c r="AB204">
        <v>85.5</v>
      </c>
      <c r="AC204">
        <v>88.5</v>
      </c>
      <c r="AD204">
        <v>70</v>
      </c>
      <c r="AF204">
        <v>25</v>
      </c>
      <c r="AH204" t="s">
        <v>35</v>
      </c>
    </row>
    <row r="205" spans="1:34" x14ac:dyDescent="0.3">
      <c r="A205">
        <v>204</v>
      </c>
      <c r="B205" s="2" t="s">
        <v>272</v>
      </c>
      <c r="C205" s="2" t="s">
        <v>180</v>
      </c>
      <c r="D205" s="2" t="s">
        <v>34</v>
      </c>
      <c r="E205">
        <v>21</v>
      </c>
      <c r="F205">
        <v>13</v>
      </c>
      <c r="G205">
        <v>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108</v>
      </c>
      <c r="N205">
        <v>426</v>
      </c>
      <c r="O205">
        <v>3.94</v>
      </c>
      <c r="P205">
        <v>2</v>
      </c>
      <c r="Q205">
        <v>4</v>
      </c>
      <c r="R205">
        <v>3</v>
      </c>
      <c r="S205">
        <v>23</v>
      </c>
      <c r="T205">
        <v>7.67</v>
      </c>
      <c r="U205">
        <v>0</v>
      </c>
      <c r="V205">
        <v>1</v>
      </c>
      <c r="W205">
        <v>1</v>
      </c>
      <c r="X205">
        <v>2</v>
      </c>
      <c r="Y205">
        <v>0</v>
      </c>
      <c r="Z205">
        <v>0</v>
      </c>
      <c r="AA205">
        <v>55</v>
      </c>
      <c r="AB205">
        <v>57.9</v>
      </c>
      <c r="AC205">
        <v>61.9</v>
      </c>
      <c r="AD205">
        <v>56.4</v>
      </c>
      <c r="AF205">
        <v>59</v>
      </c>
      <c r="AH205" t="s">
        <v>35</v>
      </c>
    </row>
    <row r="206" spans="1:34" x14ac:dyDescent="0.3">
      <c r="A206">
        <v>205</v>
      </c>
      <c r="B206" s="2" t="s">
        <v>273</v>
      </c>
      <c r="C206" s="2" t="s">
        <v>67</v>
      </c>
      <c r="D206" s="2" t="s">
        <v>52</v>
      </c>
      <c r="E206">
        <v>27</v>
      </c>
      <c r="F206">
        <v>16</v>
      </c>
      <c r="G206">
        <v>9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55</v>
      </c>
      <c r="R206">
        <v>36</v>
      </c>
      <c r="S206">
        <v>418</v>
      </c>
      <c r="T206">
        <v>11.61</v>
      </c>
      <c r="U206">
        <v>2</v>
      </c>
      <c r="V206">
        <v>0</v>
      </c>
      <c r="W206">
        <v>0</v>
      </c>
      <c r="X206">
        <v>2</v>
      </c>
      <c r="Y206">
        <v>0</v>
      </c>
      <c r="Z206">
        <v>0</v>
      </c>
      <c r="AA206">
        <v>54</v>
      </c>
      <c r="AB206">
        <v>89.8</v>
      </c>
      <c r="AC206">
        <v>92.8</v>
      </c>
      <c r="AD206">
        <v>71.8</v>
      </c>
      <c r="AF206">
        <v>26</v>
      </c>
      <c r="AH206" t="s">
        <v>35</v>
      </c>
    </row>
    <row r="207" spans="1:34" x14ac:dyDescent="0.3">
      <c r="A207">
        <v>206</v>
      </c>
      <c r="B207" s="2" t="s">
        <v>274</v>
      </c>
      <c r="C207" s="2" t="s">
        <v>72</v>
      </c>
      <c r="D207" s="2" t="s">
        <v>38</v>
      </c>
      <c r="E207">
        <v>24</v>
      </c>
      <c r="F207">
        <v>5</v>
      </c>
      <c r="G207">
        <v>5</v>
      </c>
      <c r="H207">
        <v>94</v>
      </c>
      <c r="I207">
        <v>174</v>
      </c>
      <c r="J207">
        <v>984</v>
      </c>
      <c r="K207">
        <v>4</v>
      </c>
      <c r="L207">
        <v>6</v>
      </c>
      <c r="M207">
        <v>8</v>
      </c>
      <c r="N207">
        <v>31</v>
      </c>
      <c r="O207">
        <v>3.88</v>
      </c>
      <c r="P207">
        <v>0</v>
      </c>
      <c r="Q207">
        <v>1</v>
      </c>
      <c r="R207">
        <v>1</v>
      </c>
      <c r="S207">
        <v>19</v>
      </c>
      <c r="T207">
        <v>19</v>
      </c>
      <c r="U207">
        <v>1</v>
      </c>
      <c r="V207">
        <v>1</v>
      </c>
      <c r="W207">
        <v>0</v>
      </c>
      <c r="X207">
        <v>1</v>
      </c>
      <c r="Y207">
        <v>0</v>
      </c>
      <c r="Z207">
        <v>0</v>
      </c>
      <c r="AA207">
        <v>54</v>
      </c>
      <c r="AB207">
        <v>55.4</v>
      </c>
      <c r="AC207">
        <v>64.400000000000006</v>
      </c>
      <c r="AD207">
        <v>60.9</v>
      </c>
      <c r="AF207">
        <v>40</v>
      </c>
      <c r="AH207" t="s">
        <v>35</v>
      </c>
    </row>
    <row r="208" spans="1:34" x14ac:dyDescent="0.3">
      <c r="A208">
        <v>207</v>
      </c>
      <c r="B208" s="2" t="s">
        <v>275</v>
      </c>
      <c r="C208" s="2" t="s">
        <v>74</v>
      </c>
      <c r="D208" s="2" t="s">
        <v>38</v>
      </c>
      <c r="E208">
        <v>38</v>
      </c>
      <c r="F208">
        <v>4</v>
      </c>
      <c r="G208">
        <v>4</v>
      </c>
      <c r="H208">
        <v>91</v>
      </c>
      <c r="I208">
        <v>147</v>
      </c>
      <c r="J208">
        <v>1042</v>
      </c>
      <c r="K208">
        <v>6</v>
      </c>
      <c r="L208">
        <v>5</v>
      </c>
      <c r="M208">
        <v>4</v>
      </c>
      <c r="N208">
        <v>7</v>
      </c>
      <c r="O208">
        <v>1.75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</v>
      </c>
      <c r="W208">
        <v>1</v>
      </c>
      <c r="X208">
        <v>0</v>
      </c>
      <c r="Y208">
        <v>0</v>
      </c>
      <c r="Z208">
        <v>0</v>
      </c>
      <c r="AA208">
        <v>54</v>
      </c>
      <c r="AB208">
        <v>54.4</v>
      </c>
      <c r="AC208">
        <v>63.4</v>
      </c>
      <c r="AD208">
        <v>59.4</v>
      </c>
      <c r="AF208">
        <v>39</v>
      </c>
      <c r="AH208" t="s">
        <v>35</v>
      </c>
    </row>
    <row r="209" spans="1:34" x14ac:dyDescent="0.3">
      <c r="A209">
        <v>208</v>
      </c>
      <c r="B209" s="2" t="s">
        <v>276</v>
      </c>
      <c r="C209" s="2" t="s">
        <v>78</v>
      </c>
      <c r="D209" s="2" t="s">
        <v>49</v>
      </c>
      <c r="E209">
        <v>27</v>
      </c>
      <c r="F209">
        <v>16</v>
      </c>
      <c r="G209">
        <v>6</v>
      </c>
      <c r="H209">
        <v>1</v>
      </c>
      <c r="I209">
        <v>1</v>
      </c>
      <c r="J209">
        <v>26</v>
      </c>
      <c r="K209">
        <v>0</v>
      </c>
      <c r="L209">
        <v>0</v>
      </c>
      <c r="M209">
        <v>5</v>
      </c>
      <c r="N209">
        <v>33</v>
      </c>
      <c r="O209">
        <v>6.6</v>
      </c>
      <c r="P209">
        <v>0</v>
      </c>
      <c r="Q209">
        <v>78</v>
      </c>
      <c r="R209">
        <v>43</v>
      </c>
      <c r="S209">
        <v>529</v>
      </c>
      <c r="T209">
        <v>12.3</v>
      </c>
      <c r="U209">
        <v>0</v>
      </c>
      <c r="V209">
        <v>4</v>
      </c>
      <c r="W209">
        <v>2</v>
      </c>
      <c r="X209">
        <v>0</v>
      </c>
      <c r="Y209">
        <v>0</v>
      </c>
      <c r="Z209">
        <v>0</v>
      </c>
      <c r="AA209">
        <v>53</v>
      </c>
      <c r="AB209">
        <v>96.2</v>
      </c>
      <c r="AC209">
        <v>101.2</v>
      </c>
      <c r="AD209">
        <v>74.7</v>
      </c>
      <c r="AF209">
        <v>82</v>
      </c>
      <c r="AH209" t="s">
        <v>35</v>
      </c>
    </row>
    <row r="210" spans="1:34" x14ac:dyDescent="0.3">
      <c r="A210">
        <v>209</v>
      </c>
      <c r="B210" s="2" t="s">
        <v>277</v>
      </c>
      <c r="C210" s="2" t="s">
        <v>80</v>
      </c>
      <c r="D210" s="2" t="s">
        <v>52</v>
      </c>
      <c r="E210">
        <v>25</v>
      </c>
      <c r="F210">
        <v>13</v>
      </c>
      <c r="G210">
        <v>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60</v>
      </c>
      <c r="R210">
        <v>37</v>
      </c>
      <c r="S210">
        <v>408</v>
      </c>
      <c r="T210">
        <v>11.03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53</v>
      </c>
      <c r="AB210">
        <v>89.8</v>
      </c>
      <c r="AC210">
        <v>92.8</v>
      </c>
      <c r="AD210">
        <v>71.3</v>
      </c>
      <c r="AF210">
        <v>28</v>
      </c>
      <c r="AH210" t="s">
        <v>35</v>
      </c>
    </row>
    <row r="211" spans="1:34" x14ac:dyDescent="0.3">
      <c r="A211">
        <v>210</v>
      </c>
      <c r="B211" s="2" t="s">
        <v>278</v>
      </c>
      <c r="C211" s="2" t="s">
        <v>61</v>
      </c>
      <c r="D211" s="2" t="s">
        <v>52</v>
      </c>
      <c r="E211">
        <v>26</v>
      </c>
      <c r="F211">
        <v>11</v>
      </c>
      <c r="G211">
        <v>3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59</v>
      </c>
      <c r="R211">
        <v>41</v>
      </c>
      <c r="S211">
        <v>349</v>
      </c>
      <c r="T211">
        <v>8.51</v>
      </c>
      <c r="U211">
        <v>3</v>
      </c>
      <c r="V211">
        <v>0</v>
      </c>
      <c r="W211">
        <v>0</v>
      </c>
      <c r="X211">
        <v>3</v>
      </c>
      <c r="Y211">
        <v>0</v>
      </c>
      <c r="Z211">
        <v>0</v>
      </c>
      <c r="AA211">
        <v>53</v>
      </c>
      <c r="AB211">
        <v>93.9</v>
      </c>
      <c r="AC211">
        <v>96.9</v>
      </c>
      <c r="AD211">
        <v>73.400000000000006</v>
      </c>
      <c r="AF211">
        <v>27</v>
      </c>
      <c r="AH211" t="s">
        <v>35</v>
      </c>
    </row>
    <row r="212" spans="1:34" x14ac:dyDescent="0.3">
      <c r="A212">
        <v>211</v>
      </c>
      <c r="B212" s="2" t="s">
        <v>279</v>
      </c>
      <c r="C212" s="2" t="s">
        <v>48</v>
      </c>
      <c r="D212" s="2" t="s">
        <v>49</v>
      </c>
      <c r="E212">
        <v>23</v>
      </c>
      <c r="F212">
        <v>11</v>
      </c>
      <c r="G212">
        <v>6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25</v>
      </c>
      <c r="R212">
        <v>18</v>
      </c>
      <c r="S212">
        <v>234</v>
      </c>
      <c r="T212">
        <v>13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71.400000000000006</v>
      </c>
      <c r="AC212">
        <v>74.400000000000006</v>
      </c>
      <c r="AD212">
        <v>62.4</v>
      </c>
      <c r="AF212">
        <v>81</v>
      </c>
      <c r="AH212" t="s">
        <v>35</v>
      </c>
    </row>
    <row r="213" spans="1:34" x14ac:dyDescent="0.3">
      <c r="A213">
        <v>212</v>
      </c>
      <c r="B213" s="2" t="s">
        <v>280</v>
      </c>
      <c r="C213" s="2" t="s">
        <v>51</v>
      </c>
      <c r="D213" s="2" t="s">
        <v>34</v>
      </c>
      <c r="E213">
        <v>24</v>
      </c>
      <c r="F213">
        <v>12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41</v>
      </c>
      <c r="N213">
        <v>141</v>
      </c>
      <c r="O213">
        <v>3.44</v>
      </c>
      <c r="P213">
        <v>3</v>
      </c>
      <c r="Q213">
        <v>19</v>
      </c>
      <c r="R213">
        <v>15</v>
      </c>
      <c r="S213">
        <v>167</v>
      </c>
      <c r="T213">
        <v>11.13</v>
      </c>
      <c r="U213">
        <v>1</v>
      </c>
      <c r="V213">
        <v>1</v>
      </c>
      <c r="W213">
        <v>1</v>
      </c>
      <c r="X213">
        <v>4</v>
      </c>
      <c r="Y213">
        <v>0</v>
      </c>
      <c r="Z213">
        <v>0</v>
      </c>
      <c r="AA213">
        <v>53</v>
      </c>
      <c r="AB213">
        <v>67.8</v>
      </c>
      <c r="AC213">
        <v>74.8</v>
      </c>
      <c r="AD213">
        <v>60.3</v>
      </c>
      <c r="AF213">
        <v>60</v>
      </c>
      <c r="AH213" t="s">
        <v>35</v>
      </c>
    </row>
    <row r="214" spans="1:34" x14ac:dyDescent="0.3">
      <c r="A214">
        <v>213</v>
      </c>
      <c r="B214" s="2" t="s">
        <v>281</v>
      </c>
      <c r="C214" s="2" t="s">
        <v>86</v>
      </c>
      <c r="D214" s="2" t="s">
        <v>49</v>
      </c>
      <c r="E214">
        <v>28</v>
      </c>
      <c r="F214">
        <v>14</v>
      </c>
      <c r="G214">
        <v>7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47</v>
      </c>
      <c r="R214">
        <v>32</v>
      </c>
      <c r="S214">
        <v>416</v>
      </c>
      <c r="T214">
        <v>13</v>
      </c>
      <c r="U214">
        <v>2</v>
      </c>
      <c r="V214">
        <v>1</v>
      </c>
      <c r="W214">
        <v>1</v>
      </c>
      <c r="X214">
        <v>2</v>
      </c>
      <c r="Y214">
        <v>0</v>
      </c>
      <c r="Z214">
        <v>0</v>
      </c>
      <c r="AA214">
        <v>52</v>
      </c>
      <c r="AB214">
        <v>83.6</v>
      </c>
      <c r="AC214">
        <v>87.6</v>
      </c>
      <c r="AD214">
        <v>67.599999999999994</v>
      </c>
      <c r="AF214">
        <v>83</v>
      </c>
      <c r="AH214" t="s">
        <v>35</v>
      </c>
    </row>
    <row r="215" spans="1:34" x14ac:dyDescent="0.3">
      <c r="A215">
        <v>214</v>
      </c>
      <c r="B215" s="2" t="s">
        <v>282</v>
      </c>
      <c r="C215" s="2" t="s">
        <v>107</v>
      </c>
      <c r="D215" s="2" t="s">
        <v>52</v>
      </c>
      <c r="E215">
        <v>23</v>
      </c>
      <c r="F215">
        <v>15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9</v>
      </c>
      <c r="O215">
        <v>9</v>
      </c>
      <c r="P215">
        <v>0</v>
      </c>
      <c r="Q215">
        <v>50</v>
      </c>
      <c r="R215">
        <v>28</v>
      </c>
      <c r="S215">
        <v>388</v>
      </c>
      <c r="T215">
        <v>13.86</v>
      </c>
      <c r="U215">
        <v>2</v>
      </c>
      <c r="V215">
        <v>0</v>
      </c>
      <c r="W215">
        <v>0</v>
      </c>
      <c r="X215">
        <v>2</v>
      </c>
      <c r="Y215">
        <v>0</v>
      </c>
      <c r="Z215">
        <v>0</v>
      </c>
      <c r="AA215">
        <v>52</v>
      </c>
      <c r="AB215">
        <v>79.7</v>
      </c>
      <c r="AC215">
        <v>82.7</v>
      </c>
      <c r="AD215">
        <v>65.7</v>
      </c>
      <c r="AF215">
        <v>29</v>
      </c>
      <c r="AH215" t="s">
        <v>35</v>
      </c>
    </row>
    <row r="216" spans="1:34" x14ac:dyDescent="0.3">
      <c r="A216">
        <v>215</v>
      </c>
      <c r="B216" s="2" t="s">
        <v>283</v>
      </c>
      <c r="C216" s="2" t="s">
        <v>135</v>
      </c>
      <c r="D216" s="2" t="s">
        <v>34</v>
      </c>
      <c r="E216">
        <v>29</v>
      </c>
      <c r="F216">
        <v>11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37</v>
      </c>
      <c r="N216">
        <v>138</v>
      </c>
      <c r="O216">
        <v>3.73</v>
      </c>
      <c r="P216">
        <v>0</v>
      </c>
      <c r="Q216">
        <v>58</v>
      </c>
      <c r="R216">
        <v>42</v>
      </c>
      <c r="S216">
        <v>378</v>
      </c>
      <c r="T216">
        <v>9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52</v>
      </c>
      <c r="AB216">
        <v>93.6</v>
      </c>
      <c r="AC216">
        <v>99.6</v>
      </c>
      <c r="AD216">
        <v>72.599999999999994</v>
      </c>
      <c r="AF216">
        <v>61</v>
      </c>
      <c r="AH216" t="s">
        <v>35</v>
      </c>
    </row>
    <row r="217" spans="1:34" x14ac:dyDescent="0.3">
      <c r="A217">
        <v>216</v>
      </c>
      <c r="B217" s="2" t="s">
        <v>284</v>
      </c>
      <c r="C217" s="2" t="s">
        <v>61</v>
      </c>
      <c r="D217" s="2" t="s">
        <v>52</v>
      </c>
      <c r="E217">
        <v>23</v>
      </c>
      <c r="F217">
        <v>6</v>
      </c>
      <c r="G217">
        <v>6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7</v>
      </c>
      <c r="O217">
        <v>7</v>
      </c>
      <c r="P217">
        <v>0</v>
      </c>
      <c r="Q217">
        <v>27</v>
      </c>
      <c r="R217">
        <v>23</v>
      </c>
      <c r="S217">
        <v>262</v>
      </c>
      <c r="T217">
        <v>11.39</v>
      </c>
      <c r="U217">
        <v>4</v>
      </c>
      <c r="V217">
        <v>1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73.900000000000006</v>
      </c>
      <c r="AC217">
        <v>76.900000000000006</v>
      </c>
      <c r="AD217">
        <v>62.4</v>
      </c>
      <c r="AF217">
        <v>30</v>
      </c>
      <c r="AH217" t="s">
        <v>35</v>
      </c>
    </row>
    <row r="218" spans="1:34" x14ac:dyDescent="0.3">
      <c r="A218">
        <v>217</v>
      </c>
      <c r="B218" s="2" t="s">
        <v>285</v>
      </c>
      <c r="C218" s="2" t="s">
        <v>180</v>
      </c>
      <c r="D218" s="2" t="s">
        <v>38</v>
      </c>
      <c r="E218">
        <v>23</v>
      </c>
      <c r="F218">
        <v>8</v>
      </c>
      <c r="G218">
        <v>6</v>
      </c>
      <c r="H218">
        <v>100</v>
      </c>
      <c r="I218">
        <v>160</v>
      </c>
      <c r="J218">
        <v>1063</v>
      </c>
      <c r="K218">
        <v>5</v>
      </c>
      <c r="L218">
        <v>8</v>
      </c>
      <c r="M218">
        <v>21</v>
      </c>
      <c r="N218">
        <v>68</v>
      </c>
      <c r="O218">
        <v>3.24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5</v>
      </c>
      <c r="W218">
        <v>1</v>
      </c>
      <c r="X218">
        <v>0</v>
      </c>
      <c r="Y218">
        <v>0</v>
      </c>
      <c r="Z218">
        <v>0</v>
      </c>
      <c r="AA218">
        <v>51</v>
      </c>
      <c r="AB218">
        <v>51.3</v>
      </c>
      <c r="AC218">
        <v>63.3</v>
      </c>
      <c r="AD218">
        <v>59.3</v>
      </c>
      <c r="AF218">
        <v>41</v>
      </c>
      <c r="AH218" t="s">
        <v>35</v>
      </c>
    </row>
    <row r="219" spans="1:34" x14ac:dyDescent="0.3">
      <c r="A219">
        <v>218</v>
      </c>
      <c r="B219" s="2" t="s">
        <v>286</v>
      </c>
      <c r="C219" s="2" t="s">
        <v>84</v>
      </c>
      <c r="D219" s="2" t="s">
        <v>49</v>
      </c>
      <c r="E219">
        <v>23</v>
      </c>
      <c r="F219">
        <v>16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</v>
      </c>
      <c r="N219">
        <v>12</v>
      </c>
      <c r="O219">
        <v>3</v>
      </c>
      <c r="P219">
        <v>0</v>
      </c>
      <c r="Q219">
        <v>74</v>
      </c>
      <c r="R219">
        <v>49</v>
      </c>
      <c r="S219">
        <v>446</v>
      </c>
      <c r="T219">
        <v>9.1</v>
      </c>
      <c r="U219">
        <v>1</v>
      </c>
      <c r="V219">
        <v>1</v>
      </c>
      <c r="W219">
        <v>1</v>
      </c>
      <c r="X219">
        <v>1</v>
      </c>
      <c r="Y219">
        <v>0</v>
      </c>
      <c r="Z219">
        <v>0</v>
      </c>
      <c r="AA219">
        <v>50</v>
      </c>
      <c r="AB219">
        <v>98.8</v>
      </c>
      <c r="AC219">
        <v>102.8</v>
      </c>
      <c r="AD219">
        <v>74.3</v>
      </c>
      <c r="AF219">
        <v>84</v>
      </c>
      <c r="AH219" t="s">
        <v>35</v>
      </c>
    </row>
    <row r="220" spans="1:34" x14ac:dyDescent="0.3">
      <c r="A220">
        <v>219</v>
      </c>
      <c r="B220" s="2" t="s">
        <v>287</v>
      </c>
      <c r="C220" s="2" t="s">
        <v>135</v>
      </c>
      <c r="D220" s="2" t="s">
        <v>34</v>
      </c>
      <c r="E220">
        <v>22</v>
      </c>
      <c r="F220">
        <v>5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42</v>
      </c>
      <c r="N220">
        <v>245</v>
      </c>
      <c r="O220">
        <v>5.83</v>
      </c>
      <c r="P220">
        <v>2</v>
      </c>
      <c r="Q220">
        <v>9</v>
      </c>
      <c r="R220">
        <v>7</v>
      </c>
      <c r="S220">
        <v>79</v>
      </c>
      <c r="T220">
        <v>11.29</v>
      </c>
      <c r="U220">
        <v>1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50</v>
      </c>
      <c r="AB220">
        <v>57.4</v>
      </c>
      <c r="AC220">
        <v>60.4</v>
      </c>
      <c r="AD220">
        <v>53.9</v>
      </c>
      <c r="AF220">
        <v>62</v>
      </c>
      <c r="AH220" t="s">
        <v>35</v>
      </c>
    </row>
    <row r="221" spans="1:34" x14ac:dyDescent="0.3">
      <c r="A221">
        <v>220</v>
      </c>
      <c r="B221" s="2" t="s">
        <v>288</v>
      </c>
      <c r="C221" s="2" t="s">
        <v>63</v>
      </c>
      <c r="D221" s="2" t="s">
        <v>52</v>
      </c>
      <c r="E221">
        <v>25</v>
      </c>
      <c r="F221">
        <v>14</v>
      </c>
      <c r="G221">
        <v>14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53</v>
      </c>
      <c r="R221">
        <v>34</v>
      </c>
      <c r="S221">
        <v>459</v>
      </c>
      <c r="T221">
        <v>13.5</v>
      </c>
      <c r="U221">
        <v>1</v>
      </c>
      <c r="V221">
        <v>1</v>
      </c>
      <c r="W221">
        <v>1</v>
      </c>
      <c r="X221">
        <v>1</v>
      </c>
      <c r="Y221">
        <v>0</v>
      </c>
      <c r="Z221">
        <v>0</v>
      </c>
      <c r="AA221">
        <v>50</v>
      </c>
      <c r="AB221">
        <v>83.9</v>
      </c>
      <c r="AC221">
        <v>87.9</v>
      </c>
      <c r="AD221">
        <v>66.900000000000006</v>
      </c>
      <c r="AF221">
        <v>31</v>
      </c>
      <c r="AH221" t="s">
        <v>35</v>
      </c>
    </row>
    <row r="222" spans="1:34" x14ac:dyDescent="0.3">
      <c r="A222">
        <v>221</v>
      </c>
      <c r="B222" s="2" t="s">
        <v>289</v>
      </c>
      <c r="C222" s="2" t="s">
        <v>40</v>
      </c>
      <c r="D222" s="2" t="s">
        <v>49</v>
      </c>
      <c r="E222">
        <v>26</v>
      </c>
      <c r="F222">
        <v>12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1</v>
      </c>
      <c r="P222">
        <v>0</v>
      </c>
      <c r="Q222">
        <v>47</v>
      </c>
      <c r="R222">
        <v>37</v>
      </c>
      <c r="S222">
        <v>374</v>
      </c>
      <c r="T222">
        <v>10.11</v>
      </c>
      <c r="U222">
        <v>2</v>
      </c>
      <c r="V222">
        <v>1</v>
      </c>
      <c r="W222">
        <v>0</v>
      </c>
      <c r="X222">
        <v>2</v>
      </c>
      <c r="Y222">
        <v>0</v>
      </c>
      <c r="Z222">
        <v>0</v>
      </c>
      <c r="AA222">
        <v>50</v>
      </c>
      <c r="AB222">
        <v>86.5</v>
      </c>
      <c r="AC222">
        <v>89.5</v>
      </c>
      <c r="AD222">
        <v>68</v>
      </c>
      <c r="AF222">
        <v>85</v>
      </c>
      <c r="AH222" t="s">
        <v>35</v>
      </c>
    </row>
    <row r="223" spans="1:34" x14ac:dyDescent="0.3">
      <c r="A223">
        <v>222</v>
      </c>
      <c r="B223" s="2" t="s">
        <v>290</v>
      </c>
      <c r="C223" s="2" t="s">
        <v>72</v>
      </c>
      <c r="D223" s="2" t="s">
        <v>34</v>
      </c>
      <c r="E223">
        <v>26</v>
      </c>
      <c r="F223">
        <v>16</v>
      </c>
      <c r="G223">
        <v>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38</v>
      </c>
      <c r="N223">
        <v>205</v>
      </c>
      <c r="O223">
        <v>5.39</v>
      </c>
      <c r="P223">
        <v>0</v>
      </c>
      <c r="Q223">
        <v>42</v>
      </c>
      <c r="R223">
        <v>34</v>
      </c>
      <c r="S223">
        <v>233</v>
      </c>
      <c r="T223">
        <v>6.85</v>
      </c>
      <c r="U223">
        <v>1</v>
      </c>
      <c r="V223">
        <v>0</v>
      </c>
      <c r="W223">
        <v>0</v>
      </c>
      <c r="X223">
        <v>1</v>
      </c>
      <c r="Y223">
        <v>0</v>
      </c>
      <c r="Z223">
        <v>0</v>
      </c>
      <c r="AA223">
        <v>50</v>
      </c>
      <c r="AB223">
        <v>83.8</v>
      </c>
      <c r="AC223">
        <v>89.8</v>
      </c>
      <c r="AD223">
        <v>66.8</v>
      </c>
      <c r="AF223">
        <v>63</v>
      </c>
      <c r="AH223" t="s">
        <v>35</v>
      </c>
    </row>
    <row r="224" spans="1:34" x14ac:dyDescent="0.3">
      <c r="A224">
        <v>223</v>
      </c>
      <c r="B224" s="2" t="s">
        <v>291</v>
      </c>
      <c r="C224" s="2" t="s">
        <v>72</v>
      </c>
      <c r="D224" s="2" t="s">
        <v>52</v>
      </c>
      <c r="E224">
        <v>22</v>
      </c>
      <c r="F224">
        <v>12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59</v>
      </c>
      <c r="R224">
        <v>32</v>
      </c>
      <c r="S224">
        <v>367</v>
      </c>
      <c r="T224">
        <v>11.47</v>
      </c>
      <c r="U224">
        <v>2</v>
      </c>
      <c r="V224">
        <v>0</v>
      </c>
      <c r="W224">
        <v>0</v>
      </c>
      <c r="X224">
        <v>2</v>
      </c>
      <c r="Y224">
        <v>0</v>
      </c>
      <c r="Z224">
        <v>0</v>
      </c>
      <c r="AA224">
        <v>49</v>
      </c>
      <c r="AB224">
        <v>80.7</v>
      </c>
      <c r="AC224">
        <v>83.7</v>
      </c>
      <c r="AD224">
        <v>64.7</v>
      </c>
      <c r="AF224">
        <v>32</v>
      </c>
      <c r="AH224" t="s">
        <v>35</v>
      </c>
    </row>
    <row r="225" spans="1:34" x14ac:dyDescent="0.3">
      <c r="A225">
        <v>224</v>
      </c>
      <c r="B225" s="2" t="s">
        <v>292</v>
      </c>
      <c r="C225" s="2" t="s">
        <v>130</v>
      </c>
      <c r="D225" s="2" t="s">
        <v>49</v>
      </c>
      <c r="E225">
        <v>32</v>
      </c>
      <c r="F225">
        <v>11</v>
      </c>
      <c r="G225">
        <v>10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58</v>
      </c>
      <c r="R225">
        <v>36</v>
      </c>
      <c r="S225">
        <v>433</v>
      </c>
      <c r="T225">
        <v>12.03</v>
      </c>
      <c r="U225">
        <v>1</v>
      </c>
      <c r="V225">
        <v>0</v>
      </c>
      <c r="W225">
        <v>0</v>
      </c>
      <c r="X225">
        <v>1</v>
      </c>
      <c r="Y225">
        <v>0</v>
      </c>
      <c r="Z225">
        <v>0</v>
      </c>
      <c r="AA225">
        <v>49</v>
      </c>
      <c r="AB225">
        <v>85.3</v>
      </c>
      <c r="AC225">
        <v>88.3</v>
      </c>
      <c r="AD225">
        <v>67.3</v>
      </c>
      <c r="AF225">
        <v>86</v>
      </c>
      <c r="AH225" t="s">
        <v>35</v>
      </c>
    </row>
    <row r="226" spans="1:34" x14ac:dyDescent="0.3">
      <c r="A226">
        <v>225</v>
      </c>
      <c r="B226" s="2" t="s">
        <v>293</v>
      </c>
      <c r="C226" s="2" t="s">
        <v>46</v>
      </c>
      <c r="D226" s="2" t="s">
        <v>49</v>
      </c>
      <c r="E226">
        <v>22</v>
      </c>
      <c r="F226">
        <v>16</v>
      </c>
      <c r="G226">
        <v>6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6</v>
      </c>
      <c r="O226">
        <v>6</v>
      </c>
      <c r="P226">
        <v>0</v>
      </c>
      <c r="Q226">
        <v>45</v>
      </c>
      <c r="R226">
        <v>31</v>
      </c>
      <c r="S226">
        <v>294</v>
      </c>
      <c r="T226">
        <v>9.48</v>
      </c>
      <c r="U226">
        <v>3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48</v>
      </c>
      <c r="AB226">
        <v>79</v>
      </c>
      <c r="AC226">
        <v>82</v>
      </c>
      <c r="AD226">
        <v>63.5</v>
      </c>
      <c r="AF226">
        <v>87</v>
      </c>
      <c r="AH226" t="s">
        <v>35</v>
      </c>
    </row>
    <row r="227" spans="1:34" x14ac:dyDescent="0.3">
      <c r="A227">
        <v>226</v>
      </c>
      <c r="B227" s="2" t="s">
        <v>294</v>
      </c>
      <c r="C227" s="2" t="s">
        <v>46</v>
      </c>
      <c r="D227" s="2" t="s">
        <v>34</v>
      </c>
      <c r="E227">
        <v>24</v>
      </c>
      <c r="F227">
        <v>16</v>
      </c>
      <c r="G227">
        <v>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49</v>
      </c>
      <c r="N227">
        <v>273</v>
      </c>
      <c r="O227">
        <v>5.57</v>
      </c>
      <c r="P227">
        <v>3</v>
      </c>
      <c r="Q227">
        <v>4</v>
      </c>
      <c r="R227">
        <v>3</v>
      </c>
      <c r="S227">
        <v>17</v>
      </c>
      <c r="T227">
        <v>5.67</v>
      </c>
      <c r="U227">
        <v>0</v>
      </c>
      <c r="V227">
        <v>0</v>
      </c>
      <c r="W227">
        <v>0</v>
      </c>
      <c r="X227">
        <v>3</v>
      </c>
      <c r="Y227">
        <v>0</v>
      </c>
      <c r="Z227">
        <v>0</v>
      </c>
      <c r="AA227">
        <v>47</v>
      </c>
      <c r="AB227">
        <v>50</v>
      </c>
      <c r="AC227">
        <v>53</v>
      </c>
      <c r="AD227">
        <v>48.5</v>
      </c>
      <c r="AF227">
        <v>64</v>
      </c>
      <c r="AH227" t="s">
        <v>35</v>
      </c>
    </row>
    <row r="228" spans="1:34" x14ac:dyDescent="0.3">
      <c r="A228">
        <v>227</v>
      </c>
      <c r="B228" s="2" t="s">
        <v>295</v>
      </c>
      <c r="C228" s="2" t="s">
        <v>111</v>
      </c>
      <c r="D228" s="2" t="s">
        <v>49</v>
      </c>
      <c r="E228">
        <v>28</v>
      </c>
      <c r="F228">
        <v>11</v>
      </c>
      <c r="G228">
        <v>7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1</v>
      </c>
      <c r="N228">
        <v>1</v>
      </c>
      <c r="O228">
        <v>1</v>
      </c>
      <c r="P228">
        <v>0</v>
      </c>
      <c r="Q228">
        <v>47</v>
      </c>
      <c r="R228">
        <v>27</v>
      </c>
      <c r="S228">
        <v>426</v>
      </c>
      <c r="T228">
        <v>15.78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47</v>
      </c>
      <c r="AB228">
        <v>73.7</v>
      </c>
      <c r="AC228">
        <v>77.7</v>
      </c>
      <c r="AD228">
        <v>61.2</v>
      </c>
      <c r="AF228">
        <v>88</v>
      </c>
      <c r="AH228" t="s">
        <v>35</v>
      </c>
    </row>
    <row r="229" spans="1:34" x14ac:dyDescent="0.3">
      <c r="A229">
        <v>228</v>
      </c>
      <c r="B229" s="2" t="s">
        <v>296</v>
      </c>
      <c r="C229" s="2" t="s">
        <v>37</v>
      </c>
      <c r="D229" s="2" t="s">
        <v>52</v>
      </c>
      <c r="E229">
        <v>26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39</v>
      </c>
      <c r="R229">
        <v>30</v>
      </c>
      <c r="S229">
        <v>349</v>
      </c>
      <c r="T229">
        <v>11.63</v>
      </c>
      <c r="U229">
        <v>2</v>
      </c>
      <c r="V229">
        <v>0</v>
      </c>
      <c r="W229">
        <v>0</v>
      </c>
      <c r="X229">
        <v>2</v>
      </c>
      <c r="Y229">
        <v>0</v>
      </c>
      <c r="Z229">
        <v>0</v>
      </c>
      <c r="AA229">
        <v>47</v>
      </c>
      <c r="AB229">
        <v>76.900000000000006</v>
      </c>
      <c r="AC229">
        <v>79.900000000000006</v>
      </c>
      <c r="AD229">
        <v>61.9</v>
      </c>
      <c r="AF229">
        <v>34</v>
      </c>
      <c r="AH229" t="s">
        <v>35</v>
      </c>
    </row>
    <row r="230" spans="1:34" x14ac:dyDescent="0.3">
      <c r="A230">
        <v>229</v>
      </c>
      <c r="B230" s="2" t="s">
        <v>297</v>
      </c>
      <c r="C230" s="2" t="s">
        <v>70</v>
      </c>
      <c r="D230" s="2" t="s">
        <v>52</v>
      </c>
      <c r="E230">
        <v>22</v>
      </c>
      <c r="F230">
        <v>13</v>
      </c>
      <c r="G230">
        <v>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25</v>
      </c>
      <c r="R230">
        <v>21</v>
      </c>
      <c r="S230">
        <v>174</v>
      </c>
      <c r="T230">
        <v>8.2899999999999991</v>
      </c>
      <c r="U230">
        <v>5</v>
      </c>
      <c r="V230">
        <v>0</v>
      </c>
      <c r="W230">
        <v>0</v>
      </c>
      <c r="X230">
        <v>5</v>
      </c>
      <c r="Y230">
        <v>0</v>
      </c>
      <c r="Z230">
        <v>0</v>
      </c>
      <c r="AA230">
        <v>47</v>
      </c>
      <c r="AB230">
        <v>68.400000000000006</v>
      </c>
      <c r="AC230">
        <v>71.400000000000006</v>
      </c>
      <c r="AD230">
        <v>57.9</v>
      </c>
      <c r="AF230">
        <v>33</v>
      </c>
      <c r="AH230" t="s">
        <v>35</v>
      </c>
    </row>
    <row r="231" spans="1:34" x14ac:dyDescent="0.3">
      <c r="A231">
        <v>230</v>
      </c>
      <c r="B231" s="2" t="s">
        <v>298</v>
      </c>
      <c r="C231" s="2" t="s">
        <v>70</v>
      </c>
      <c r="D231" s="2" t="s">
        <v>34</v>
      </c>
      <c r="E231">
        <v>26</v>
      </c>
      <c r="F231">
        <v>16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39</v>
      </c>
      <c r="N231">
        <v>145</v>
      </c>
      <c r="O231">
        <v>3.72</v>
      </c>
      <c r="P231">
        <v>0</v>
      </c>
      <c r="Q231">
        <v>43</v>
      </c>
      <c r="R231">
        <v>36</v>
      </c>
      <c r="S231">
        <v>323</v>
      </c>
      <c r="T231">
        <v>8.9700000000000006</v>
      </c>
      <c r="U231">
        <v>0</v>
      </c>
      <c r="V231">
        <v>2</v>
      </c>
      <c r="W231">
        <v>0</v>
      </c>
      <c r="X231">
        <v>0</v>
      </c>
      <c r="Y231">
        <v>0</v>
      </c>
      <c r="Z231">
        <v>0</v>
      </c>
      <c r="AA231">
        <v>47</v>
      </c>
      <c r="AB231">
        <v>82.8</v>
      </c>
      <c r="AC231">
        <v>88.8</v>
      </c>
      <c r="AD231">
        <v>64.8</v>
      </c>
      <c r="AF231">
        <v>66</v>
      </c>
      <c r="AH231" t="s">
        <v>35</v>
      </c>
    </row>
    <row r="232" spans="1:34" x14ac:dyDescent="0.3">
      <c r="A232">
        <v>231</v>
      </c>
      <c r="B232" s="2" t="s">
        <v>299</v>
      </c>
      <c r="C232" s="2" t="s">
        <v>104</v>
      </c>
      <c r="D232" s="2" t="s">
        <v>34</v>
      </c>
      <c r="E232">
        <v>25</v>
      </c>
      <c r="F232">
        <v>14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51</v>
      </c>
      <c r="N232">
        <v>307</v>
      </c>
      <c r="O232">
        <v>6.02</v>
      </c>
      <c r="P232">
        <v>2</v>
      </c>
      <c r="Q232">
        <v>11</v>
      </c>
      <c r="R232">
        <v>7</v>
      </c>
      <c r="S232">
        <v>43</v>
      </c>
      <c r="T232">
        <v>6.14</v>
      </c>
      <c r="U232">
        <v>0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47</v>
      </c>
      <c r="AB232">
        <v>54</v>
      </c>
      <c r="AC232">
        <v>57</v>
      </c>
      <c r="AD232">
        <v>50.5</v>
      </c>
      <c r="AF232">
        <v>65</v>
      </c>
      <c r="AH232" t="s">
        <v>35</v>
      </c>
    </row>
    <row r="233" spans="1:34" x14ac:dyDescent="0.3">
      <c r="A233">
        <v>232</v>
      </c>
      <c r="B233" s="2" t="s">
        <v>300</v>
      </c>
      <c r="C233" s="2" t="s">
        <v>180</v>
      </c>
      <c r="D233" s="2" t="s">
        <v>52</v>
      </c>
      <c r="E233">
        <v>29</v>
      </c>
      <c r="F233">
        <v>14</v>
      </c>
      <c r="G233">
        <v>14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2</v>
      </c>
      <c r="O233">
        <v>2</v>
      </c>
      <c r="P233">
        <v>0</v>
      </c>
      <c r="Q233">
        <v>55</v>
      </c>
      <c r="R233">
        <v>38</v>
      </c>
      <c r="S233">
        <v>273</v>
      </c>
      <c r="T233">
        <v>7.18</v>
      </c>
      <c r="U233">
        <v>3</v>
      </c>
      <c r="V233">
        <v>1</v>
      </c>
      <c r="W233">
        <v>0</v>
      </c>
      <c r="X233">
        <v>3</v>
      </c>
      <c r="Y233">
        <v>0</v>
      </c>
      <c r="Z233">
        <v>0</v>
      </c>
      <c r="AA233">
        <v>46</v>
      </c>
      <c r="AB233">
        <v>83.5</v>
      </c>
      <c r="AC233">
        <v>86.5</v>
      </c>
      <c r="AD233">
        <v>64.5</v>
      </c>
      <c r="AF233">
        <v>35</v>
      </c>
      <c r="AH233" t="s">
        <v>35</v>
      </c>
    </row>
    <row r="234" spans="1:34" x14ac:dyDescent="0.3">
      <c r="A234">
        <v>233</v>
      </c>
      <c r="B234" s="2" t="s">
        <v>301</v>
      </c>
      <c r="C234" s="2" t="s">
        <v>86</v>
      </c>
      <c r="D234" s="2" t="s">
        <v>49</v>
      </c>
      <c r="E234">
        <v>27</v>
      </c>
      <c r="F234">
        <v>13</v>
      </c>
      <c r="G234">
        <v>4</v>
      </c>
      <c r="H234">
        <v>1</v>
      </c>
      <c r="I234">
        <v>2</v>
      </c>
      <c r="J234">
        <v>20</v>
      </c>
      <c r="K234">
        <v>0</v>
      </c>
      <c r="L234">
        <v>0</v>
      </c>
      <c r="M234">
        <v>5</v>
      </c>
      <c r="N234">
        <v>45</v>
      </c>
      <c r="O234">
        <v>9</v>
      </c>
      <c r="P234">
        <v>0</v>
      </c>
      <c r="Q234">
        <v>62</v>
      </c>
      <c r="R234">
        <v>43</v>
      </c>
      <c r="S234">
        <v>351</v>
      </c>
      <c r="T234">
        <v>8.16</v>
      </c>
      <c r="U234">
        <v>1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46</v>
      </c>
      <c r="AB234">
        <v>89.4</v>
      </c>
      <c r="AC234">
        <v>92.4</v>
      </c>
      <c r="AD234">
        <v>67.900000000000006</v>
      </c>
      <c r="AF234">
        <v>89</v>
      </c>
      <c r="AH234" t="s">
        <v>35</v>
      </c>
    </row>
    <row r="235" spans="1:34" x14ac:dyDescent="0.3">
      <c r="A235">
        <v>234</v>
      </c>
      <c r="B235" s="2" t="s">
        <v>302</v>
      </c>
      <c r="C235" s="2" t="s">
        <v>86</v>
      </c>
      <c r="D235" s="2" t="s">
        <v>34</v>
      </c>
      <c r="E235">
        <v>24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62</v>
      </c>
      <c r="N235">
        <v>168</v>
      </c>
      <c r="O235">
        <v>2.71</v>
      </c>
      <c r="P235">
        <v>1</v>
      </c>
      <c r="Q235">
        <v>30</v>
      </c>
      <c r="R235">
        <v>23</v>
      </c>
      <c r="S235">
        <v>204</v>
      </c>
      <c r="T235">
        <v>8.8699999999999992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0</v>
      </c>
      <c r="AA235">
        <v>45</v>
      </c>
      <c r="AB235">
        <v>68.2</v>
      </c>
      <c r="AC235">
        <v>74.2</v>
      </c>
      <c r="AD235">
        <v>56.7</v>
      </c>
      <c r="AF235">
        <v>67</v>
      </c>
      <c r="AH235" t="s">
        <v>35</v>
      </c>
    </row>
    <row r="236" spans="1:34" x14ac:dyDescent="0.3">
      <c r="A236">
        <v>235</v>
      </c>
      <c r="B236" s="2" t="s">
        <v>303</v>
      </c>
      <c r="C236" s="2" t="s">
        <v>54</v>
      </c>
      <c r="D236" s="2" t="s">
        <v>52</v>
      </c>
      <c r="E236">
        <v>24</v>
      </c>
      <c r="F236">
        <v>14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22</v>
      </c>
      <c r="R236">
        <v>14</v>
      </c>
      <c r="S236">
        <v>229</v>
      </c>
      <c r="T236">
        <v>16.36</v>
      </c>
      <c r="U236">
        <v>4</v>
      </c>
      <c r="V236">
        <v>1</v>
      </c>
      <c r="W236">
        <v>1</v>
      </c>
      <c r="X236">
        <v>4</v>
      </c>
      <c r="Y236">
        <v>0</v>
      </c>
      <c r="Z236">
        <v>0</v>
      </c>
      <c r="AA236">
        <v>45</v>
      </c>
      <c r="AB236">
        <v>58.9</v>
      </c>
      <c r="AC236">
        <v>62.9</v>
      </c>
      <c r="AD236">
        <v>51.9</v>
      </c>
      <c r="AF236">
        <v>36</v>
      </c>
      <c r="AH236" t="s">
        <v>35</v>
      </c>
    </row>
    <row r="237" spans="1:34" x14ac:dyDescent="0.3">
      <c r="A237">
        <v>236</v>
      </c>
      <c r="B237" s="2" t="s">
        <v>304</v>
      </c>
      <c r="C237" s="2" t="s">
        <v>74</v>
      </c>
      <c r="D237" s="2" t="s">
        <v>52</v>
      </c>
      <c r="E237">
        <v>22</v>
      </c>
      <c r="F237">
        <v>9</v>
      </c>
      <c r="G237">
        <v>6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42</v>
      </c>
      <c r="R237">
        <v>31</v>
      </c>
      <c r="S237">
        <v>268</v>
      </c>
      <c r="T237">
        <v>8.65</v>
      </c>
      <c r="U237">
        <v>3</v>
      </c>
      <c r="V237">
        <v>2</v>
      </c>
      <c r="W237">
        <v>0</v>
      </c>
      <c r="X237">
        <v>3</v>
      </c>
      <c r="Y237">
        <v>0</v>
      </c>
      <c r="Z237">
        <v>0</v>
      </c>
      <c r="AA237">
        <v>45</v>
      </c>
      <c r="AB237">
        <v>75.8</v>
      </c>
      <c r="AC237">
        <v>78.8</v>
      </c>
      <c r="AD237">
        <v>60.3</v>
      </c>
      <c r="AF237">
        <v>37</v>
      </c>
      <c r="AH237" t="s">
        <v>35</v>
      </c>
    </row>
    <row r="238" spans="1:34" x14ac:dyDescent="0.3">
      <c r="A238">
        <v>237</v>
      </c>
      <c r="B238" s="2" t="s">
        <v>305</v>
      </c>
      <c r="C238" s="2" t="s">
        <v>37</v>
      </c>
      <c r="D238" s="2" t="s">
        <v>52</v>
      </c>
      <c r="E238">
        <v>26</v>
      </c>
      <c r="F238">
        <v>16</v>
      </c>
      <c r="G238">
        <v>15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43</v>
      </c>
      <c r="R238">
        <v>31</v>
      </c>
      <c r="S238">
        <v>321</v>
      </c>
      <c r="T238">
        <v>10.35</v>
      </c>
      <c r="U238">
        <v>2</v>
      </c>
      <c r="V238">
        <v>0</v>
      </c>
      <c r="W238">
        <v>0</v>
      </c>
      <c r="X238">
        <v>2</v>
      </c>
      <c r="Y238">
        <v>0</v>
      </c>
      <c r="Z238">
        <v>0</v>
      </c>
      <c r="AA238">
        <v>44</v>
      </c>
      <c r="AB238">
        <v>75.099999999999994</v>
      </c>
      <c r="AC238">
        <v>78.099999999999994</v>
      </c>
      <c r="AD238">
        <v>59.6</v>
      </c>
      <c r="AF238">
        <v>38</v>
      </c>
      <c r="AH238" t="s">
        <v>35</v>
      </c>
    </row>
    <row r="239" spans="1:34" x14ac:dyDescent="0.3">
      <c r="A239">
        <v>238</v>
      </c>
      <c r="B239" s="2" t="s">
        <v>306</v>
      </c>
      <c r="C239" s="2" t="s">
        <v>65</v>
      </c>
      <c r="D239" s="2" t="s">
        <v>34</v>
      </c>
      <c r="E239">
        <v>24</v>
      </c>
      <c r="F239">
        <v>10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27</v>
      </c>
      <c r="N239">
        <v>105</v>
      </c>
      <c r="O239">
        <v>3.89</v>
      </c>
      <c r="P239">
        <v>4</v>
      </c>
      <c r="Q239">
        <v>5</v>
      </c>
      <c r="R239">
        <v>3</v>
      </c>
      <c r="S239">
        <v>34</v>
      </c>
      <c r="T239">
        <v>11.33</v>
      </c>
      <c r="U239">
        <v>1</v>
      </c>
      <c r="V239">
        <v>0</v>
      </c>
      <c r="W239">
        <v>0</v>
      </c>
      <c r="X239">
        <v>5</v>
      </c>
      <c r="Y239">
        <v>0</v>
      </c>
      <c r="Z239">
        <v>0</v>
      </c>
      <c r="AA239">
        <v>44</v>
      </c>
      <c r="AB239">
        <v>46.9</v>
      </c>
      <c r="AC239">
        <v>49.9</v>
      </c>
      <c r="AD239">
        <v>45.4</v>
      </c>
      <c r="AF239">
        <v>68</v>
      </c>
      <c r="AH239" t="s">
        <v>35</v>
      </c>
    </row>
    <row r="240" spans="1:34" x14ac:dyDescent="0.3">
      <c r="A240">
        <v>239</v>
      </c>
      <c r="B240" s="2" t="s">
        <v>307</v>
      </c>
      <c r="C240" s="2" t="s">
        <v>61</v>
      </c>
      <c r="D240" s="2" t="s">
        <v>49</v>
      </c>
      <c r="E240">
        <v>24</v>
      </c>
      <c r="F240">
        <v>14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25</v>
      </c>
      <c r="O240">
        <v>8.33</v>
      </c>
      <c r="P240">
        <v>0</v>
      </c>
      <c r="Q240">
        <v>34</v>
      </c>
      <c r="R240">
        <v>17</v>
      </c>
      <c r="S240">
        <v>301</v>
      </c>
      <c r="T240">
        <v>17.71</v>
      </c>
      <c r="U240">
        <v>2</v>
      </c>
      <c r="V240">
        <v>2</v>
      </c>
      <c r="W240">
        <v>1</v>
      </c>
      <c r="X240">
        <v>2</v>
      </c>
      <c r="Y240">
        <v>0</v>
      </c>
      <c r="Z240">
        <v>0</v>
      </c>
      <c r="AA240">
        <v>43</v>
      </c>
      <c r="AB240">
        <v>59.6</v>
      </c>
      <c r="AC240">
        <v>63.6</v>
      </c>
      <c r="AD240">
        <v>51.1</v>
      </c>
      <c r="AF240">
        <v>90</v>
      </c>
      <c r="AH240" t="s">
        <v>35</v>
      </c>
    </row>
    <row r="241" spans="1:34" x14ac:dyDescent="0.3">
      <c r="A241">
        <v>240</v>
      </c>
      <c r="B241" s="2" t="s">
        <v>308</v>
      </c>
      <c r="C241" s="2" t="s">
        <v>46</v>
      </c>
      <c r="D241" s="2" t="s">
        <v>52</v>
      </c>
      <c r="E241">
        <v>21</v>
      </c>
      <c r="F241">
        <v>16</v>
      </c>
      <c r="G241">
        <v>7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47</v>
      </c>
      <c r="R241">
        <v>36</v>
      </c>
      <c r="S241">
        <v>311</v>
      </c>
      <c r="T241">
        <v>8.64</v>
      </c>
      <c r="U241">
        <v>2</v>
      </c>
      <c r="V241">
        <v>1</v>
      </c>
      <c r="W241">
        <v>0</v>
      </c>
      <c r="X241">
        <v>2</v>
      </c>
      <c r="Y241">
        <v>0</v>
      </c>
      <c r="Z241">
        <v>0</v>
      </c>
      <c r="AA241">
        <v>43</v>
      </c>
      <c r="AB241">
        <v>79.099999999999994</v>
      </c>
      <c r="AC241">
        <v>82.1</v>
      </c>
      <c r="AD241">
        <v>61.1</v>
      </c>
      <c r="AF241">
        <v>39</v>
      </c>
      <c r="AH241" t="s">
        <v>35</v>
      </c>
    </row>
    <row r="242" spans="1:34" x14ac:dyDescent="0.3">
      <c r="A242">
        <v>241</v>
      </c>
      <c r="B242" s="2" t="s">
        <v>309</v>
      </c>
      <c r="C242" s="2" t="s">
        <v>101</v>
      </c>
      <c r="D242" s="2" t="s">
        <v>34</v>
      </c>
      <c r="E242">
        <v>29</v>
      </c>
      <c r="F242">
        <v>15</v>
      </c>
      <c r="G242">
        <v>2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68</v>
      </c>
      <c r="O242">
        <v>4.53</v>
      </c>
      <c r="P242">
        <v>3</v>
      </c>
      <c r="Q242">
        <v>11</v>
      </c>
      <c r="R242">
        <v>9</v>
      </c>
      <c r="S242">
        <v>111</v>
      </c>
      <c r="T242">
        <v>12.33</v>
      </c>
      <c r="U242">
        <v>1</v>
      </c>
      <c r="V242">
        <v>0</v>
      </c>
      <c r="W242">
        <v>0</v>
      </c>
      <c r="X242">
        <v>4</v>
      </c>
      <c r="Y242">
        <v>0</v>
      </c>
      <c r="Z242">
        <v>0</v>
      </c>
      <c r="AA242">
        <v>42</v>
      </c>
      <c r="AB242">
        <v>50.9</v>
      </c>
      <c r="AC242">
        <v>53.9</v>
      </c>
      <c r="AD242">
        <v>46.4</v>
      </c>
      <c r="AF242">
        <v>70</v>
      </c>
      <c r="AH242" t="s">
        <v>35</v>
      </c>
    </row>
    <row r="243" spans="1:34" x14ac:dyDescent="0.3">
      <c r="A243">
        <v>242</v>
      </c>
      <c r="B243" s="2" t="s">
        <v>310</v>
      </c>
      <c r="C243" s="2" t="s">
        <v>37</v>
      </c>
      <c r="D243" s="2" t="s">
        <v>34</v>
      </c>
      <c r="E243">
        <v>22</v>
      </c>
      <c r="F243">
        <v>16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58</v>
      </c>
      <c r="N243">
        <v>225</v>
      </c>
      <c r="O243">
        <v>3.88</v>
      </c>
      <c r="P243">
        <v>2</v>
      </c>
      <c r="Q243">
        <v>15</v>
      </c>
      <c r="R243">
        <v>8</v>
      </c>
      <c r="S243">
        <v>70</v>
      </c>
      <c r="T243">
        <v>8.75</v>
      </c>
      <c r="U243">
        <v>0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49.5</v>
      </c>
      <c r="AC243">
        <v>52.5</v>
      </c>
      <c r="AD243">
        <v>45.5</v>
      </c>
      <c r="AF243">
        <v>71</v>
      </c>
      <c r="AH243" t="s">
        <v>35</v>
      </c>
    </row>
    <row r="244" spans="1:34" x14ac:dyDescent="0.3">
      <c r="A244">
        <v>243</v>
      </c>
      <c r="B244" s="2" t="s">
        <v>311</v>
      </c>
      <c r="C244" s="2" t="s">
        <v>74</v>
      </c>
      <c r="D244" s="2" t="s">
        <v>49</v>
      </c>
      <c r="E244">
        <v>27</v>
      </c>
      <c r="F244">
        <v>15</v>
      </c>
      <c r="G244">
        <v>10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42</v>
      </c>
      <c r="R244">
        <v>24</v>
      </c>
      <c r="S244">
        <v>300</v>
      </c>
      <c r="T244">
        <v>12.5</v>
      </c>
      <c r="U244">
        <v>2</v>
      </c>
      <c r="V244">
        <v>0</v>
      </c>
      <c r="W244">
        <v>0</v>
      </c>
      <c r="X244">
        <v>2</v>
      </c>
      <c r="Y244">
        <v>0</v>
      </c>
      <c r="Z244">
        <v>0</v>
      </c>
      <c r="AA244">
        <v>42</v>
      </c>
      <c r="AB244">
        <v>66</v>
      </c>
      <c r="AC244">
        <v>69</v>
      </c>
      <c r="AD244">
        <v>54</v>
      </c>
      <c r="AF244">
        <v>91</v>
      </c>
      <c r="AH244" t="s">
        <v>35</v>
      </c>
    </row>
    <row r="245" spans="1:34" x14ac:dyDescent="0.3">
      <c r="A245">
        <v>244</v>
      </c>
      <c r="B245" s="2" t="s">
        <v>312</v>
      </c>
      <c r="C245" s="2" t="s">
        <v>51</v>
      </c>
      <c r="D245" s="2" t="s">
        <v>38</v>
      </c>
      <c r="E245">
        <v>35</v>
      </c>
      <c r="F245">
        <v>6</v>
      </c>
      <c r="G245">
        <v>2</v>
      </c>
      <c r="H245">
        <v>59</v>
      </c>
      <c r="I245">
        <v>91</v>
      </c>
      <c r="J245">
        <v>659</v>
      </c>
      <c r="K245">
        <v>4</v>
      </c>
      <c r="L245">
        <v>0</v>
      </c>
      <c r="M245">
        <v>5</v>
      </c>
      <c r="N245">
        <v>-1</v>
      </c>
      <c r="O245">
        <v>-0.2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2</v>
      </c>
      <c r="W245">
        <v>0</v>
      </c>
      <c r="X245">
        <v>0</v>
      </c>
      <c r="Y245">
        <v>0</v>
      </c>
      <c r="Z245">
        <v>0</v>
      </c>
      <c r="AA245">
        <v>42</v>
      </c>
      <c r="AB245">
        <v>42.3</v>
      </c>
      <c r="AC245">
        <v>45.3</v>
      </c>
      <c r="AD245">
        <v>42.3</v>
      </c>
      <c r="AF245">
        <v>42</v>
      </c>
      <c r="AH245" t="s">
        <v>35</v>
      </c>
    </row>
    <row r="246" spans="1:34" x14ac:dyDescent="0.3">
      <c r="A246">
        <v>245</v>
      </c>
      <c r="B246" s="2" t="s">
        <v>313</v>
      </c>
      <c r="C246" s="2" t="s">
        <v>72</v>
      </c>
      <c r="D246" s="2" t="s">
        <v>34</v>
      </c>
      <c r="E246">
        <v>25</v>
      </c>
      <c r="F246">
        <v>6</v>
      </c>
      <c r="G246">
        <v>5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89</v>
      </c>
      <c r="N246">
        <v>377</v>
      </c>
      <c r="O246">
        <v>4.24</v>
      </c>
      <c r="P246">
        <v>1</v>
      </c>
      <c r="Q246">
        <v>4</v>
      </c>
      <c r="R246">
        <v>1</v>
      </c>
      <c r="S246">
        <v>5</v>
      </c>
      <c r="T246">
        <v>5</v>
      </c>
      <c r="U246">
        <v>0</v>
      </c>
      <c r="V246">
        <v>1</v>
      </c>
      <c r="W246">
        <v>1</v>
      </c>
      <c r="X246">
        <v>1</v>
      </c>
      <c r="Y246">
        <v>0</v>
      </c>
      <c r="Z246">
        <v>0</v>
      </c>
      <c r="AA246">
        <v>42</v>
      </c>
      <c r="AB246">
        <v>43.2</v>
      </c>
      <c r="AC246">
        <v>47.2</v>
      </c>
      <c r="AD246">
        <v>42.7</v>
      </c>
      <c r="AF246">
        <v>69</v>
      </c>
      <c r="AH246" t="s">
        <v>35</v>
      </c>
    </row>
    <row r="247" spans="1:34" x14ac:dyDescent="0.3">
      <c r="A247">
        <v>246</v>
      </c>
      <c r="B247" s="2" t="s">
        <v>314</v>
      </c>
      <c r="C247" s="2" t="s">
        <v>42</v>
      </c>
      <c r="D247" s="2" t="s">
        <v>49</v>
      </c>
      <c r="E247">
        <v>25</v>
      </c>
      <c r="F247">
        <v>16</v>
      </c>
      <c r="G247">
        <v>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7</v>
      </c>
      <c r="O247">
        <v>7</v>
      </c>
      <c r="P247">
        <v>0</v>
      </c>
      <c r="Q247">
        <v>55</v>
      </c>
      <c r="R247">
        <v>34</v>
      </c>
      <c r="S247">
        <v>287</v>
      </c>
      <c r="T247">
        <v>8.44</v>
      </c>
      <c r="U247">
        <v>2</v>
      </c>
      <c r="V247">
        <v>2</v>
      </c>
      <c r="W247">
        <v>1</v>
      </c>
      <c r="X247">
        <v>2</v>
      </c>
      <c r="Y247">
        <v>1</v>
      </c>
      <c r="Z247">
        <v>0</v>
      </c>
      <c r="AA247">
        <v>41</v>
      </c>
      <c r="AB247">
        <v>75.400000000000006</v>
      </c>
      <c r="AC247">
        <v>79.400000000000006</v>
      </c>
      <c r="AD247">
        <v>58.4</v>
      </c>
      <c r="AF247">
        <v>92</v>
      </c>
      <c r="AH247" t="s">
        <v>35</v>
      </c>
    </row>
    <row r="248" spans="1:34" x14ac:dyDescent="0.3">
      <c r="A248">
        <v>247</v>
      </c>
      <c r="B248" s="2" t="s">
        <v>315</v>
      </c>
      <c r="C248" s="2" t="s">
        <v>48</v>
      </c>
      <c r="D248" s="2" t="s">
        <v>52</v>
      </c>
      <c r="E248">
        <v>29</v>
      </c>
      <c r="F248">
        <v>16</v>
      </c>
      <c r="G248">
        <v>11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35</v>
      </c>
      <c r="R248">
        <v>25</v>
      </c>
      <c r="S248">
        <v>226</v>
      </c>
      <c r="T248">
        <v>9.0399999999999991</v>
      </c>
      <c r="U248">
        <v>3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41</v>
      </c>
      <c r="AB248">
        <v>65.599999999999994</v>
      </c>
      <c r="AC248">
        <v>68.599999999999994</v>
      </c>
      <c r="AD248">
        <v>53.1</v>
      </c>
      <c r="AF248">
        <v>40</v>
      </c>
      <c r="AH248" t="s">
        <v>35</v>
      </c>
    </row>
    <row r="249" spans="1:34" x14ac:dyDescent="0.3">
      <c r="A249">
        <v>248</v>
      </c>
      <c r="B249" s="2" t="s">
        <v>316</v>
      </c>
      <c r="C249" s="2" t="s">
        <v>40</v>
      </c>
      <c r="D249" s="2" t="s">
        <v>34</v>
      </c>
      <c r="E249">
        <v>29</v>
      </c>
      <c r="F249">
        <v>16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54</v>
      </c>
      <c r="N249">
        <v>209</v>
      </c>
      <c r="O249">
        <v>3.87</v>
      </c>
      <c r="P249">
        <v>0</v>
      </c>
      <c r="Q249">
        <v>32</v>
      </c>
      <c r="R249">
        <v>25</v>
      </c>
      <c r="S249">
        <v>164</v>
      </c>
      <c r="T249">
        <v>6.56</v>
      </c>
      <c r="U249">
        <v>1</v>
      </c>
      <c r="V249">
        <v>1</v>
      </c>
      <c r="W249">
        <v>1</v>
      </c>
      <c r="X249">
        <v>1</v>
      </c>
      <c r="Y249">
        <v>0</v>
      </c>
      <c r="Z249">
        <v>0</v>
      </c>
      <c r="AA249">
        <v>41</v>
      </c>
      <c r="AB249">
        <v>66.3</v>
      </c>
      <c r="AC249">
        <v>73.3</v>
      </c>
      <c r="AD249">
        <v>53.8</v>
      </c>
      <c r="AF249">
        <v>72</v>
      </c>
      <c r="AH249" t="s">
        <v>35</v>
      </c>
    </row>
    <row r="250" spans="1:34" x14ac:dyDescent="0.3">
      <c r="A250">
        <v>249</v>
      </c>
      <c r="B250" s="2" t="s">
        <v>317</v>
      </c>
      <c r="C250" s="2" t="s">
        <v>80</v>
      </c>
      <c r="D250" s="2" t="s">
        <v>49</v>
      </c>
      <c r="E250">
        <v>24</v>
      </c>
      <c r="F250">
        <v>16</v>
      </c>
      <c r="G250">
        <v>2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5</v>
      </c>
      <c r="N250">
        <v>23</v>
      </c>
      <c r="O250">
        <v>4.5999999999999996</v>
      </c>
      <c r="P250">
        <v>0</v>
      </c>
      <c r="Q250">
        <v>43</v>
      </c>
      <c r="R250">
        <v>21</v>
      </c>
      <c r="S250">
        <v>326</v>
      </c>
      <c r="T250">
        <v>15.52</v>
      </c>
      <c r="U250">
        <v>1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41</v>
      </c>
      <c r="AB250">
        <v>61.9</v>
      </c>
      <c r="AC250">
        <v>64.900000000000006</v>
      </c>
      <c r="AD250">
        <v>51.4</v>
      </c>
      <c r="AF250">
        <v>93</v>
      </c>
      <c r="AH250" t="s">
        <v>35</v>
      </c>
    </row>
    <row r="251" spans="1:34" x14ac:dyDescent="0.3">
      <c r="A251">
        <v>250</v>
      </c>
      <c r="B251" s="2" t="s">
        <v>318</v>
      </c>
      <c r="C251" s="2" t="s">
        <v>116</v>
      </c>
      <c r="D251" s="2" t="s">
        <v>49</v>
      </c>
      <c r="E251">
        <v>26</v>
      </c>
      <c r="F251">
        <v>11</v>
      </c>
      <c r="G251">
        <v>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46</v>
      </c>
      <c r="R251">
        <v>32</v>
      </c>
      <c r="S251">
        <v>359</v>
      </c>
      <c r="T251">
        <v>11.22</v>
      </c>
      <c r="U251">
        <v>1</v>
      </c>
      <c r="V251">
        <v>1</v>
      </c>
      <c r="W251">
        <v>1</v>
      </c>
      <c r="X251">
        <v>1</v>
      </c>
      <c r="Y251">
        <v>0</v>
      </c>
      <c r="Z251">
        <v>0</v>
      </c>
      <c r="AA251">
        <v>40</v>
      </c>
      <c r="AB251">
        <v>71.900000000000006</v>
      </c>
      <c r="AC251">
        <v>75.900000000000006</v>
      </c>
      <c r="AD251">
        <v>55.9</v>
      </c>
      <c r="AF251">
        <v>94</v>
      </c>
      <c r="AH251" t="s">
        <v>35</v>
      </c>
    </row>
    <row r="252" spans="1:34" x14ac:dyDescent="0.3">
      <c r="A252">
        <v>251</v>
      </c>
      <c r="B252" s="2" t="s">
        <v>319</v>
      </c>
      <c r="C252" s="2" t="s">
        <v>104</v>
      </c>
      <c r="D252" s="2" t="s">
        <v>49</v>
      </c>
      <c r="E252">
        <v>25</v>
      </c>
      <c r="F252">
        <v>8</v>
      </c>
      <c r="G252">
        <v>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33</v>
      </c>
      <c r="R252">
        <v>17</v>
      </c>
      <c r="S252">
        <v>277</v>
      </c>
      <c r="T252">
        <v>16.29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40</v>
      </c>
      <c r="AB252">
        <v>56.7</v>
      </c>
      <c r="AC252">
        <v>59.7</v>
      </c>
      <c r="AD252">
        <v>48.2</v>
      </c>
      <c r="AF252">
        <v>95</v>
      </c>
      <c r="AH252" t="s">
        <v>35</v>
      </c>
    </row>
    <row r="253" spans="1:34" x14ac:dyDescent="0.3">
      <c r="A253">
        <v>252</v>
      </c>
      <c r="B253" s="2" t="s">
        <v>320</v>
      </c>
      <c r="C253" s="2" t="s">
        <v>63</v>
      </c>
      <c r="D253" s="2" t="s">
        <v>34</v>
      </c>
      <c r="E253">
        <v>25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11</v>
      </c>
      <c r="N253">
        <v>17</v>
      </c>
      <c r="O253">
        <v>1.55</v>
      </c>
      <c r="P253">
        <v>2</v>
      </c>
      <c r="Q253">
        <v>46</v>
      </c>
      <c r="R253">
        <v>35</v>
      </c>
      <c r="S253">
        <v>286</v>
      </c>
      <c r="T253">
        <v>8.17</v>
      </c>
      <c r="U253">
        <v>0</v>
      </c>
      <c r="V253">
        <v>2</v>
      </c>
      <c r="W253">
        <v>1</v>
      </c>
      <c r="X253">
        <v>2</v>
      </c>
      <c r="Y253">
        <v>0</v>
      </c>
      <c r="Z253">
        <v>0</v>
      </c>
      <c r="AA253">
        <v>40</v>
      </c>
      <c r="AB253">
        <v>75.3</v>
      </c>
      <c r="AC253">
        <v>79.3</v>
      </c>
      <c r="AD253">
        <v>57.8</v>
      </c>
      <c r="AF253">
        <v>73</v>
      </c>
      <c r="AH253" t="s">
        <v>35</v>
      </c>
    </row>
    <row r="254" spans="1:34" x14ac:dyDescent="0.3">
      <c r="A254">
        <v>253</v>
      </c>
      <c r="B254" s="2" t="s">
        <v>321</v>
      </c>
      <c r="C254" s="2" t="s">
        <v>37</v>
      </c>
      <c r="D254" s="2" t="s">
        <v>49</v>
      </c>
      <c r="E254">
        <v>28</v>
      </c>
      <c r="F254">
        <v>16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35</v>
      </c>
      <c r="R254">
        <v>21</v>
      </c>
      <c r="S254">
        <v>271</v>
      </c>
      <c r="T254">
        <v>12.9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39</v>
      </c>
      <c r="AB254">
        <v>60.1</v>
      </c>
      <c r="AC254">
        <v>63.1</v>
      </c>
      <c r="AD254">
        <v>49.6</v>
      </c>
      <c r="AF254">
        <v>96</v>
      </c>
      <c r="AH254" t="s">
        <v>35</v>
      </c>
    </row>
    <row r="255" spans="1:34" x14ac:dyDescent="0.3">
      <c r="A255">
        <v>254</v>
      </c>
      <c r="B255" s="2" t="s">
        <v>322</v>
      </c>
      <c r="C255" s="2" t="s">
        <v>86</v>
      </c>
      <c r="D255" s="2" t="s">
        <v>34</v>
      </c>
      <c r="E255">
        <v>24</v>
      </c>
      <c r="F255">
        <v>12</v>
      </c>
      <c r="G255">
        <v>6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74</v>
      </c>
      <c r="N255">
        <v>135</v>
      </c>
      <c r="O255">
        <v>1.82</v>
      </c>
      <c r="P255">
        <v>3</v>
      </c>
      <c r="Q255">
        <v>24</v>
      </c>
      <c r="R255">
        <v>14</v>
      </c>
      <c r="S255">
        <v>63</v>
      </c>
      <c r="T255">
        <v>4.5</v>
      </c>
      <c r="U255">
        <v>0</v>
      </c>
      <c r="V255">
        <v>0</v>
      </c>
      <c r="W255">
        <v>0</v>
      </c>
      <c r="X255">
        <v>3</v>
      </c>
      <c r="Y255">
        <v>0</v>
      </c>
      <c r="Z255">
        <v>0</v>
      </c>
      <c r="AA255">
        <v>38</v>
      </c>
      <c r="AB255">
        <v>51.8</v>
      </c>
      <c r="AC255">
        <v>54.8</v>
      </c>
      <c r="AD255">
        <v>44.8</v>
      </c>
      <c r="AF255">
        <v>75</v>
      </c>
      <c r="AH255" t="s">
        <v>35</v>
      </c>
    </row>
    <row r="256" spans="1:34" x14ac:dyDescent="0.3">
      <c r="A256">
        <v>255</v>
      </c>
      <c r="B256" s="2" t="s">
        <v>323</v>
      </c>
      <c r="C256" s="2" t="s">
        <v>78</v>
      </c>
      <c r="D256" s="2" t="s">
        <v>34</v>
      </c>
      <c r="E256">
        <v>28</v>
      </c>
      <c r="F256">
        <v>16</v>
      </c>
      <c r="G256">
        <v>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53</v>
      </c>
      <c r="N256">
        <v>170</v>
      </c>
      <c r="O256">
        <v>3.21</v>
      </c>
      <c r="P256">
        <v>0</v>
      </c>
      <c r="Q256">
        <v>43</v>
      </c>
      <c r="R256">
        <v>30</v>
      </c>
      <c r="S256">
        <v>234</v>
      </c>
      <c r="T256">
        <v>7.8</v>
      </c>
      <c r="U256">
        <v>0</v>
      </c>
      <c r="V256">
        <v>2</v>
      </c>
      <c r="W256">
        <v>1</v>
      </c>
      <c r="X256">
        <v>0</v>
      </c>
      <c r="Y256">
        <v>0</v>
      </c>
      <c r="Z256">
        <v>0</v>
      </c>
      <c r="AA256">
        <v>38</v>
      </c>
      <c r="AB256">
        <v>68.400000000000006</v>
      </c>
      <c r="AC256">
        <v>75.400000000000006</v>
      </c>
      <c r="AD256">
        <v>53.4</v>
      </c>
      <c r="AF256">
        <v>74</v>
      </c>
      <c r="AH256" t="s">
        <v>35</v>
      </c>
    </row>
    <row r="257" spans="1:34" x14ac:dyDescent="0.3">
      <c r="A257">
        <v>256</v>
      </c>
      <c r="B257" s="2" t="s">
        <v>324</v>
      </c>
      <c r="C257" s="2" t="s">
        <v>37</v>
      </c>
      <c r="D257" s="2" t="s">
        <v>49</v>
      </c>
      <c r="E257">
        <v>23</v>
      </c>
      <c r="F257">
        <v>16</v>
      </c>
      <c r="G257">
        <v>11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22</v>
      </c>
      <c r="R257">
        <v>13</v>
      </c>
      <c r="S257">
        <v>198</v>
      </c>
      <c r="T257">
        <v>15.23</v>
      </c>
      <c r="U257">
        <v>3</v>
      </c>
      <c r="V257">
        <v>0</v>
      </c>
      <c r="W257">
        <v>0</v>
      </c>
      <c r="X257">
        <v>3</v>
      </c>
      <c r="Y257">
        <v>0</v>
      </c>
      <c r="Z257">
        <v>0</v>
      </c>
      <c r="AA257">
        <v>38</v>
      </c>
      <c r="AB257">
        <v>50.8</v>
      </c>
      <c r="AC257">
        <v>53.8</v>
      </c>
      <c r="AD257">
        <v>44.3</v>
      </c>
      <c r="AF257">
        <v>97</v>
      </c>
      <c r="AH257" t="s">
        <v>35</v>
      </c>
    </row>
    <row r="258" spans="1:34" x14ac:dyDescent="0.3">
      <c r="A258">
        <v>257</v>
      </c>
      <c r="B258" s="2" t="s">
        <v>325</v>
      </c>
      <c r="C258" s="2" t="s">
        <v>88</v>
      </c>
      <c r="D258" s="2" t="s">
        <v>38</v>
      </c>
      <c r="E258">
        <v>30</v>
      </c>
      <c r="F258">
        <v>4</v>
      </c>
      <c r="G258">
        <v>4</v>
      </c>
      <c r="H258">
        <v>77</v>
      </c>
      <c r="I258">
        <v>117</v>
      </c>
      <c r="J258">
        <v>736</v>
      </c>
      <c r="K258">
        <v>3</v>
      </c>
      <c r="L258">
        <v>2</v>
      </c>
      <c r="M258">
        <v>4</v>
      </c>
      <c r="N258">
        <v>23</v>
      </c>
      <c r="O258">
        <v>5.75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2</v>
      </c>
      <c r="W258">
        <v>2</v>
      </c>
      <c r="X258">
        <v>0</v>
      </c>
      <c r="Y258">
        <v>0</v>
      </c>
      <c r="Z258">
        <v>1</v>
      </c>
      <c r="AA258">
        <v>38</v>
      </c>
      <c r="AB258">
        <v>37.700000000000003</v>
      </c>
      <c r="AC258">
        <v>44.7</v>
      </c>
      <c r="AD258">
        <v>39.700000000000003</v>
      </c>
      <c r="AF258">
        <v>43</v>
      </c>
      <c r="AH258" t="s">
        <v>35</v>
      </c>
    </row>
    <row r="259" spans="1:34" x14ac:dyDescent="0.3">
      <c r="A259">
        <v>258</v>
      </c>
      <c r="B259" s="2" t="s">
        <v>326</v>
      </c>
      <c r="C259" s="2" t="s">
        <v>88</v>
      </c>
      <c r="D259" s="2" t="s">
        <v>34</v>
      </c>
      <c r="E259">
        <v>23</v>
      </c>
      <c r="F259">
        <v>16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35</v>
      </c>
      <c r="N259">
        <v>108</v>
      </c>
      <c r="O259">
        <v>3.09</v>
      </c>
      <c r="P259">
        <v>0</v>
      </c>
      <c r="Q259">
        <v>24</v>
      </c>
      <c r="R259">
        <v>14</v>
      </c>
      <c r="S259">
        <v>144</v>
      </c>
      <c r="T259">
        <v>10.29</v>
      </c>
      <c r="U259">
        <v>2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37</v>
      </c>
      <c r="AB259">
        <v>51.2</v>
      </c>
      <c r="AC259">
        <v>57.2</v>
      </c>
      <c r="AD259">
        <v>44.2</v>
      </c>
      <c r="AF259">
        <v>76</v>
      </c>
      <c r="AH259" t="s">
        <v>35</v>
      </c>
    </row>
    <row r="260" spans="1:34" x14ac:dyDescent="0.3">
      <c r="A260">
        <v>259</v>
      </c>
      <c r="B260" s="2" t="s">
        <v>327</v>
      </c>
      <c r="C260" s="2" t="s">
        <v>74</v>
      </c>
      <c r="D260" s="2" t="s">
        <v>34</v>
      </c>
      <c r="E260">
        <v>25</v>
      </c>
      <c r="F260">
        <v>10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29</v>
      </c>
      <c r="N260">
        <v>110</v>
      </c>
      <c r="O260">
        <v>3.79</v>
      </c>
      <c r="P260">
        <v>2</v>
      </c>
      <c r="Q260">
        <v>15</v>
      </c>
      <c r="R260">
        <v>11</v>
      </c>
      <c r="S260">
        <v>102</v>
      </c>
      <c r="T260">
        <v>9.27</v>
      </c>
      <c r="U260">
        <v>1</v>
      </c>
      <c r="V260">
        <v>1</v>
      </c>
      <c r="W260">
        <v>1</v>
      </c>
      <c r="X260">
        <v>3</v>
      </c>
      <c r="Y260">
        <v>0</v>
      </c>
      <c r="Z260">
        <v>0</v>
      </c>
      <c r="AA260">
        <v>37</v>
      </c>
      <c r="AB260">
        <v>48.2</v>
      </c>
      <c r="AC260">
        <v>55.2</v>
      </c>
      <c r="AD260">
        <v>42.7</v>
      </c>
      <c r="AF260">
        <v>77</v>
      </c>
      <c r="AH260" t="s">
        <v>35</v>
      </c>
    </row>
    <row r="261" spans="1:34" x14ac:dyDescent="0.3">
      <c r="A261">
        <v>260</v>
      </c>
      <c r="B261" s="2" t="s">
        <v>328</v>
      </c>
      <c r="C261" s="2" t="s">
        <v>135</v>
      </c>
      <c r="D261" s="2" t="s">
        <v>49</v>
      </c>
      <c r="E261">
        <v>23</v>
      </c>
      <c r="F261">
        <v>16</v>
      </c>
      <c r="G261">
        <v>8</v>
      </c>
      <c r="H261">
        <v>1</v>
      </c>
      <c r="I261">
        <v>1</v>
      </c>
      <c r="J261">
        <v>11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44</v>
      </c>
      <c r="R261">
        <v>30</v>
      </c>
      <c r="S261">
        <v>365</v>
      </c>
      <c r="T261">
        <v>12.17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37</v>
      </c>
      <c r="AB261">
        <v>66.900000000000006</v>
      </c>
      <c r="AC261">
        <v>69.900000000000006</v>
      </c>
      <c r="AD261">
        <v>51.9</v>
      </c>
      <c r="AF261">
        <v>98</v>
      </c>
      <c r="AH261" t="s">
        <v>35</v>
      </c>
    </row>
    <row r="262" spans="1:34" x14ac:dyDescent="0.3">
      <c r="A262">
        <v>261</v>
      </c>
      <c r="B262" s="2" t="s">
        <v>329</v>
      </c>
      <c r="C262" s="2" t="s">
        <v>135</v>
      </c>
      <c r="D262" s="2" t="s">
        <v>49</v>
      </c>
      <c r="E262">
        <v>27</v>
      </c>
      <c r="F262">
        <v>10</v>
      </c>
      <c r="G262">
        <v>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42</v>
      </c>
      <c r="R262">
        <v>28</v>
      </c>
      <c r="S262">
        <v>245</v>
      </c>
      <c r="T262">
        <v>8.75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37</v>
      </c>
      <c r="AB262">
        <v>64.5</v>
      </c>
      <c r="AC262">
        <v>67.5</v>
      </c>
      <c r="AD262">
        <v>50.5</v>
      </c>
      <c r="AF262">
        <v>99</v>
      </c>
      <c r="AH262" t="s">
        <v>35</v>
      </c>
    </row>
    <row r="263" spans="1:34" x14ac:dyDescent="0.3">
      <c r="A263">
        <v>262</v>
      </c>
      <c r="B263" s="2" t="s">
        <v>330</v>
      </c>
      <c r="C263" s="2" t="s">
        <v>114</v>
      </c>
      <c r="D263" s="2" t="s">
        <v>49</v>
      </c>
      <c r="E263">
        <v>24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</v>
      </c>
      <c r="R263">
        <v>28</v>
      </c>
      <c r="S263">
        <v>297</v>
      </c>
      <c r="T263">
        <v>10.61</v>
      </c>
      <c r="U263">
        <v>1</v>
      </c>
      <c r="V263">
        <v>0</v>
      </c>
      <c r="W263">
        <v>0</v>
      </c>
      <c r="X263">
        <v>1</v>
      </c>
      <c r="Y263">
        <v>0</v>
      </c>
      <c r="Z263">
        <v>0</v>
      </c>
      <c r="AA263">
        <v>36</v>
      </c>
      <c r="AB263">
        <v>63.7</v>
      </c>
      <c r="AC263">
        <v>66.7</v>
      </c>
      <c r="AD263">
        <v>49.7</v>
      </c>
      <c r="AF263">
        <v>102</v>
      </c>
      <c r="AH263" t="s">
        <v>35</v>
      </c>
    </row>
    <row r="264" spans="1:34" x14ac:dyDescent="0.3">
      <c r="A264">
        <v>263</v>
      </c>
      <c r="B264" s="2" t="s">
        <v>331</v>
      </c>
      <c r="C264" s="2" t="s">
        <v>72</v>
      </c>
      <c r="D264" s="2" t="s">
        <v>34</v>
      </c>
      <c r="E264">
        <v>22</v>
      </c>
      <c r="F264">
        <v>16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63</v>
      </c>
      <c r="N264">
        <v>273</v>
      </c>
      <c r="O264">
        <v>4.33</v>
      </c>
      <c r="P264">
        <v>0</v>
      </c>
      <c r="Q264">
        <v>31</v>
      </c>
      <c r="R264">
        <v>24</v>
      </c>
      <c r="S264">
        <v>109</v>
      </c>
      <c r="T264">
        <v>4.54</v>
      </c>
      <c r="U264">
        <v>0</v>
      </c>
      <c r="V264">
        <v>1</v>
      </c>
      <c r="W264">
        <v>1</v>
      </c>
      <c r="X264">
        <v>0</v>
      </c>
      <c r="Y264">
        <v>0</v>
      </c>
      <c r="Z264">
        <v>0</v>
      </c>
      <c r="AA264">
        <v>36</v>
      </c>
      <c r="AB264">
        <v>60.2</v>
      </c>
      <c r="AC264">
        <v>67.2</v>
      </c>
      <c r="AD264">
        <v>48.2</v>
      </c>
      <c r="AF264">
        <v>78</v>
      </c>
      <c r="AH264" t="s">
        <v>35</v>
      </c>
    </row>
    <row r="265" spans="1:34" x14ac:dyDescent="0.3">
      <c r="A265">
        <v>264</v>
      </c>
      <c r="B265" s="2" t="s">
        <v>332</v>
      </c>
      <c r="C265" s="2" t="s">
        <v>107</v>
      </c>
      <c r="D265" s="2" t="s">
        <v>49</v>
      </c>
      <c r="E265">
        <v>24</v>
      </c>
      <c r="F265">
        <v>15</v>
      </c>
      <c r="G265">
        <v>8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8</v>
      </c>
      <c r="N265">
        <v>49</v>
      </c>
      <c r="O265">
        <v>6.13</v>
      </c>
      <c r="P265">
        <v>0</v>
      </c>
      <c r="Q265">
        <v>39</v>
      </c>
      <c r="R265">
        <v>27</v>
      </c>
      <c r="S265">
        <v>254</v>
      </c>
      <c r="T265">
        <v>9.41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63.3</v>
      </c>
      <c r="AC265">
        <v>66.3</v>
      </c>
      <c r="AD265">
        <v>49.8</v>
      </c>
      <c r="AF265">
        <v>100</v>
      </c>
      <c r="AH265" t="s">
        <v>35</v>
      </c>
    </row>
    <row r="266" spans="1:34" x14ac:dyDescent="0.3">
      <c r="A266">
        <v>265</v>
      </c>
      <c r="B266" s="2" t="s">
        <v>333</v>
      </c>
      <c r="C266" s="2" t="s">
        <v>101</v>
      </c>
      <c r="D266" s="2" t="s">
        <v>49</v>
      </c>
      <c r="E266">
        <v>23</v>
      </c>
      <c r="F266">
        <v>15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41</v>
      </c>
      <c r="R266">
        <v>26</v>
      </c>
      <c r="S266">
        <v>359</v>
      </c>
      <c r="T266">
        <v>13.81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36</v>
      </c>
      <c r="AB266">
        <v>61.9</v>
      </c>
      <c r="AC266">
        <v>64.900000000000006</v>
      </c>
      <c r="AD266">
        <v>48.9</v>
      </c>
      <c r="AF266">
        <v>101</v>
      </c>
      <c r="AH266" t="s">
        <v>35</v>
      </c>
    </row>
    <row r="267" spans="1:34" x14ac:dyDescent="0.3">
      <c r="A267">
        <v>266</v>
      </c>
      <c r="B267" s="2" t="s">
        <v>334</v>
      </c>
      <c r="C267" s="2" t="s">
        <v>78</v>
      </c>
      <c r="D267" s="2" t="s">
        <v>52</v>
      </c>
      <c r="E267">
        <v>26</v>
      </c>
      <c r="F267">
        <v>16</v>
      </c>
      <c r="G267">
        <v>16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40</v>
      </c>
      <c r="R267">
        <v>27</v>
      </c>
      <c r="S267">
        <v>242</v>
      </c>
      <c r="T267">
        <v>8.9600000000000009</v>
      </c>
      <c r="U267">
        <v>2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36</v>
      </c>
      <c r="AB267">
        <v>63.2</v>
      </c>
      <c r="AC267">
        <v>66.2</v>
      </c>
      <c r="AD267">
        <v>49.7</v>
      </c>
      <c r="AF267">
        <v>41</v>
      </c>
      <c r="AH267" t="s">
        <v>35</v>
      </c>
    </row>
    <row r="268" spans="1:34" x14ac:dyDescent="0.3">
      <c r="A268">
        <v>267</v>
      </c>
      <c r="B268" s="2" t="s">
        <v>335</v>
      </c>
      <c r="C268" s="2" t="s">
        <v>54</v>
      </c>
      <c r="D268" s="2" t="s">
        <v>52</v>
      </c>
      <c r="E268">
        <v>28</v>
      </c>
      <c r="F268">
        <v>15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27</v>
      </c>
      <c r="R268">
        <v>15</v>
      </c>
      <c r="S268">
        <v>149</v>
      </c>
      <c r="T268">
        <v>9.93</v>
      </c>
      <c r="U268">
        <v>3</v>
      </c>
      <c r="V268">
        <v>0</v>
      </c>
      <c r="W268">
        <v>0</v>
      </c>
      <c r="X268">
        <v>3</v>
      </c>
      <c r="Y268">
        <v>1</v>
      </c>
      <c r="Z268">
        <v>0</v>
      </c>
      <c r="AA268">
        <v>35</v>
      </c>
      <c r="AB268">
        <v>49.9</v>
      </c>
      <c r="AC268">
        <v>52.9</v>
      </c>
      <c r="AD268">
        <v>42.4</v>
      </c>
      <c r="AF268">
        <v>42</v>
      </c>
      <c r="AH268" t="s">
        <v>35</v>
      </c>
    </row>
    <row r="269" spans="1:34" x14ac:dyDescent="0.3">
      <c r="A269">
        <v>268</v>
      </c>
      <c r="B269" s="2" t="s">
        <v>336</v>
      </c>
      <c r="C269" s="2" t="s">
        <v>104</v>
      </c>
      <c r="D269" s="2" t="s">
        <v>34</v>
      </c>
      <c r="E269">
        <v>25</v>
      </c>
      <c r="F269">
        <v>9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49</v>
      </c>
      <c r="N269">
        <v>235</v>
      </c>
      <c r="O269">
        <v>4.8</v>
      </c>
      <c r="P269">
        <v>1</v>
      </c>
      <c r="Q269">
        <v>5</v>
      </c>
      <c r="R269">
        <v>5</v>
      </c>
      <c r="S269">
        <v>59</v>
      </c>
      <c r="T269">
        <v>11.8</v>
      </c>
      <c r="U269">
        <v>0</v>
      </c>
      <c r="V269">
        <v>0</v>
      </c>
      <c r="W269">
        <v>0</v>
      </c>
      <c r="X269">
        <v>1</v>
      </c>
      <c r="Y269">
        <v>0</v>
      </c>
      <c r="Z269">
        <v>0</v>
      </c>
      <c r="AA269">
        <v>35</v>
      </c>
      <c r="AB269">
        <v>40.4</v>
      </c>
      <c r="AC269">
        <v>43.4</v>
      </c>
      <c r="AD269">
        <v>37.9</v>
      </c>
      <c r="AF269">
        <v>79</v>
      </c>
      <c r="AH269" t="s">
        <v>35</v>
      </c>
    </row>
    <row r="270" spans="1:34" x14ac:dyDescent="0.3">
      <c r="A270">
        <v>269</v>
      </c>
      <c r="B270" s="2" t="s">
        <v>337</v>
      </c>
      <c r="C270" s="2" t="s">
        <v>44</v>
      </c>
      <c r="D270" s="2" t="s">
        <v>49</v>
      </c>
      <c r="E270">
        <v>29</v>
      </c>
      <c r="F270">
        <v>14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6</v>
      </c>
      <c r="N270">
        <v>47</v>
      </c>
      <c r="O270">
        <v>7.83</v>
      </c>
      <c r="P270">
        <v>1</v>
      </c>
      <c r="Q270">
        <v>24</v>
      </c>
      <c r="R270">
        <v>13</v>
      </c>
      <c r="S270">
        <v>177</v>
      </c>
      <c r="T270">
        <v>13.62</v>
      </c>
      <c r="U270">
        <v>1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47.4</v>
      </c>
      <c r="AC270">
        <v>50.4</v>
      </c>
      <c r="AD270">
        <v>40.9</v>
      </c>
      <c r="AF270">
        <v>103</v>
      </c>
      <c r="AH270" t="s">
        <v>35</v>
      </c>
    </row>
    <row r="271" spans="1:34" x14ac:dyDescent="0.3">
      <c r="A271">
        <v>270</v>
      </c>
      <c r="B271" s="2" t="s">
        <v>338</v>
      </c>
      <c r="C271" s="2" t="s">
        <v>40</v>
      </c>
      <c r="D271" s="2" t="s">
        <v>52</v>
      </c>
      <c r="E271">
        <v>35</v>
      </c>
      <c r="F271">
        <v>7</v>
      </c>
      <c r="G271">
        <v>4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31</v>
      </c>
      <c r="R271">
        <v>21</v>
      </c>
      <c r="S271">
        <v>215</v>
      </c>
      <c r="T271">
        <v>10.24</v>
      </c>
      <c r="U271">
        <v>2</v>
      </c>
      <c r="V271">
        <v>1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54.5</v>
      </c>
      <c r="AC271">
        <v>57.5</v>
      </c>
      <c r="AD271">
        <v>44</v>
      </c>
      <c r="AF271">
        <v>43</v>
      </c>
      <c r="AH271" t="s">
        <v>35</v>
      </c>
    </row>
    <row r="272" spans="1:34" x14ac:dyDescent="0.3">
      <c r="A272">
        <v>271</v>
      </c>
      <c r="B272" s="2" t="s">
        <v>339</v>
      </c>
      <c r="C272" s="2" t="s">
        <v>114</v>
      </c>
      <c r="D272" s="2" t="s">
        <v>38</v>
      </c>
      <c r="E272">
        <v>27</v>
      </c>
      <c r="F272">
        <v>3</v>
      </c>
      <c r="G272">
        <v>3</v>
      </c>
      <c r="H272">
        <v>39</v>
      </c>
      <c r="I272">
        <v>84</v>
      </c>
      <c r="J272">
        <v>515</v>
      </c>
      <c r="K272">
        <v>3</v>
      </c>
      <c r="L272">
        <v>2</v>
      </c>
      <c r="M272">
        <v>10</v>
      </c>
      <c r="N272">
        <v>39</v>
      </c>
      <c r="O272">
        <v>3.9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33</v>
      </c>
      <c r="AB272">
        <v>32.5</v>
      </c>
      <c r="AC272">
        <v>37.5</v>
      </c>
      <c r="AD272">
        <v>34.5</v>
      </c>
      <c r="AF272">
        <v>45</v>
      </c>
      <c r="AH272" t="s">
        <v>35</v>
      </c>
    </row>
    <row r="273" spans="1:34" x14ac:dyDescent="0.3">
      <c r="A273">
        <v>272</v>
      </c>
      <c r="B273" s="2" t="s">
        <v>340</v>
      </c>
      <c r="C273" s="2" t="s">
        <v>72</v>
      </c>
      <c r="D273" s="2" t="s">
        <v>49</v>
      </c>
      <c r="E273">
        <v>26</v>
      </c>
      <c r="F273">
        <v>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7</v>
      </c>
      <c r="O273">
        <v>7</v>
      </c>
      <c r="P273">
        <v>0</v>
      </c>
      <c r="Q273">
        <v>11</v>
      </c>
      <c r="R273">
        <v>7</v>
      </c>
      <c r="S273">
        <v>261</v>
      </c>
      <c r="T273">
        <v>37.29</v>
      </c>
      <c r="U273">
        <v>1</v>
      </c>
      <c r="V273">
        <v>0</v>
      </c>
      <c r="W273">
        <v>0</v>
      </c>
      <c r="X273">
        <v>1</v>
      </c>
      <c r="Y273">
        <v>0</v>
      </c>
      <c r="Z273">
        <v>0</v>
      </c>
      <c r="AA273">
        <v>33</v>
      </c>
      <c r="AB273">
        <v>39.799999999999997</v>
      </c>
      <c r="AC273">
        <v>42.8</v>
      </c>
      <c r="AD273">
        <v>36.299999999999997</v>
      </c>
      <c r="AF273">
        <v>104</v>
      </c>
      <c r="AH273" t="s">
        <v>35</v>
      </c>
    </row>
    <row r="274" spans="1:34" x14ac:dyDescent="0.3">
      <c r="A274">
        <v>273</v>
      </c>
      <c r="B274" s="2" t="s">
        <v>341</v>
      </c>
      <c r="C274" s="2" t="s">
        <v>84</v>
      </c>
      <c r="D274" s="2" t="s">
        <v>38</v>
      </c>
      <c r="E274">
        <v>38</v>
      </c>
      <c r="F274">
        <v>6</v>
      </c>
      <c r="G274">
        <v>1</v>
      </c>
      <c r="H274">
        <v>50</v>
      </c>
      <c r="I274">
        <v>67</v>
      </c>
      <c r="J274">
        <v>580</v>
      </c>
      <c r="K274">
        <v>3</v>
      </c>
      <c r="L274">
        <v>1</v>
      </c>
      <c r="M274">
        <v>3</v>
      </c>
      <c r="N274">
        <v>-3</v>
      </c>
      <c r="O274">
        <v>-1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1</v>
      </c>
      <c r="X274">
        <v>0</v>
      </c>
      <c r="Y274">
        <v>0</v>
      </c>
      <c r="Z274">
        <v>1</v>
      </c>
      <c r="AA274">
        <v>33</v>
      </c>
      <c r="AB274">
        <v>32.9</v>
      </c>
      <c r="AC274">
        <v>37.9</v>
      </c>
      <c r="AD274">
        <v>33.9</v>
      </c>
      <c r="AF274">
        <v>44</v>
      </c>
      <c r="AH274" t="s">
        <v>35</v>
      </c>
    </row>
    <row r="275" spans="1:34" x14ac:dyDescent="0.3">
      <c r="A275">
        <v>274</v>
      </c>
      <c r="B275" s="2" t="s">
        <v>342</v>
      </c>
      <c r="C275" s="2" t="s">
        <v>61</v>
      </c>
      <c r="D275" s="2" t="s">
        <v>49</v>
      </c>
      <c r="E275">
        <v>29</v>
      </c>
      <c r="F275">
        <v>14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28</v>
      </c>
      <c r="R275">
        <v>16</v>
      </c>
      <c r="S275">
        <v>220</v>
      </c>
      <c r="T275">
        <v>13.75</v>
      </c>
      <c r="U275">
        <v>2</v>
      </c>
      <c r="V275">
        <v>1</v>
      </c>
      <c r="W275">
        <v>1</v>
      </c>
      <c r="X275">
        <v>2</v>
      </c>
      <c r="Y275">
        <v>0</v>
      </c>
      <c r="Z275">
        <v>0</v>
      </c>
      <c r="AA275">
        <v>32</v>
      </c>
      <c r="AB275">
        <v>48</v>
      </c>
      <c r="AC275">
        <v>52</v>
      </c>
      <c r="AD275">
        <v>40</v>
      </c>
      <c r="AF275">
        <v>105</v>
      </c>
      <c r="AH275" t="s">
        <v>35</v>
      </c>
    </row>
    <row r="276" spans="1:34" x14ac:dyDescent="0.3">
      <c r="A276">
        <v>275</v>
      </c>
      <c r="B276" s="2" t="s">
        <v>343</v>
      </c>
      <c r="C276" s="2" t="s">
        <v>130</v>
      </c>
      <c r="D276" s="2" t="s">
        <v>49</v>
      </c>
      <c r="E276">
        <v>23</v>
      </c>
      <c r="F276">
        <v>13</v>
      </c>
      <c r="G276">
        <v>4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3</v>
      </c>
      <c r="N276">
        <v>52</v>
      </c>
      <c r="O276">
        <v>17.329999999999998</v>
      </c>
      <c r="P276">
        <v>1</v>
      </c>
      <c r="Q276">
        <v>31</v>
      </c>
      <c r="R276">
        <v>17</v>
      </c>
      <c r="S276">
        <v>225</v>
      </c>
      <c r="T276">
        <v>13.24</v>
      </c>
      <c r="U276">
        <v>0</v>
      </c>
      <c r="V276">
        <v>1</v>
      </c>
      <c r="W276">
        <v>1</v>
      </c>
      <c r="X276">
        <v>1</v>
      </c>
      <c r="Y276">
        <v>0</v>
      </c>
      <c r="Z276">
        <v>0</v>
      </c>
      <c r="AA276">
        <v>32</v>
      </c>
      <c r="AB276">
        <v>48.7</v>
      </c>
      <c r="AC276">
        <v>52.7</v>
      </c>
      <c r="AD276">
        <v>40.200000000000003</v>
      </c>
      <c r="AF276">
        <v>107</v>
      </c>
      <c r="AH276" t="s">
        <v>35</v>
      </c>
    </row>
    <row r="277" spans="1:34" x14ac:dyDescent="0.3">
      <c r="A277">
        <v>276</v>
      </c>
      <c r="B277" s="2" t="s">
        <v>344</v>
      </c>
      <c r="C277" s="2" t="s">
        <v>76</v>
      </c>
      <c r="D277" s="2" t="s">
        <v>49</v>
      </c>
      <c r="E277">
        <v>24</v>
      </c>
      <c r="F277">
        <v>7</v>
      </c>
      <c r="G277">
        <v>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5</v>
      </c>
      <c r="O277">
        <v>5</v>
      </c>
      <c r="P277">
        <v>0</v>
      </c>
      <c r="Q277">
        <v>40</v>
      </c>
      <c r="R277">
        <v>28</v>
      </c>
      <c r="S277">
        <v>254</v>
      </c>
      <c r="T277">
        <v>9.07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32</v>
      </c>
      <c r="AB277">
        <v>59.9</v>
      </c>
      <c r="AC277">
        <v>62.9</v>
      </c>
      <c r="AD277">
        <v>45.9</v>
      </c>
      <c r="AF277">
        <v>106</v>
      </c>
      <c r="AH277" t="s">
        <v>35</v>
      </c>
    </row>
    <row r="278" spans="1:34" x14ac:dyDescent="0.3">
      <c r="A278">
        <v>277</v>
      </c>
      <c r="B278" s="2" t="s">
        <v>345</v>
      </c>
      <c r="C278" s="2" t="s">
        <v>111</v>
      </c>
      <c r="D278" s="2" t="s">
        <v>49</v>
      </c>
      <c r="E278">
        <v>24</v>
      </c>
      <c r="F278">
        <v>13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2</v>
      </c>
      <c r="O278">
        <v>2</v>
      </c>
      <c r="P278">
        <v>0</v>
      </c>
      <c r="Q278">
        <v>33</v>
      </c>
      <c r="R278">
        <v>25</v>
      </c>
      <c r="S278">
        <v>243</v>
      </c>
      <c r="T278">
        <v>9.7200000000000006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31</v>
      </c>
      <c r="AB278">
        <v>55.5</v>
      </c>
      <c r="AC278">
        <v>58.5</v>
      </c>
      <c r="AD278">
        <v>43</v>
      </c>
      <c r="AF278">
        <v>110</v>
      </c>
      <c r="AH278" t="s">
        <v>35</v>
      </c>
    </row>
    <row r="279" spans="1:34" x14ac:dyDescent="0.3">
      <c r="A279">
        <v>278</v>
      </c>
      <c r="B279" s="2" t="s">
        <v>346</v>
      </c>
      <c r="C279" s="2" t="s">
        <v>67</v>
      </c>
      <c r="D279" s="2" t="s">
        <v>49</v>
      </c>
      <c r="E279">
        <v>22</v>
      </c>
      <c r="F279">
        <v>9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2</v>
      </c>
      <c r="N279">
        <v>14</v>
      </c>
      <c r="O279">
        <v>7</v>
      </c>
      <c r="P279">
        <v>1</v>
      </c>
      <c r="Q279">
        <v>36</v>
      </c>
      <c r="R279">
        <v>22</v>
      </c>
      <c r="S279">
        <v>254</v>
      </c>
      <c r="T279">
        <v>11.55</v>
      </c>
      <c r="U279">
        <v>0</v>
      </c>
      <c r="V279">
        <v>1</v>
      </c>
      <c r="W279">
        <v>1</v>
      </c>
      <c r="X279">
        <v>1</v>
      </c>
      <c r="Y279">
        <v>0</v>
      </c>
      <c r="Z279">
        <v>0</v>
      </c>
      <c r="AA279">
        <v>31</v>
      </c>
      <c r="AB279">
        <v>52.8</v>
      </c>
      <c r="AC279">
        <v>56.8</v>
      </c>
      <c r="AD279">
        <v>41.8</v>
      </c>
      <c r="AF279">
        <v>108</v>
      </c>
      <c r="AH279" t="s">
        <v>35</v>
      </c>
    </row>
    <row r="280" spans="1:34" x14ac:dyDescent="0.3">
      <c r="A280">
        <v>279</v>
      </c>
      <c r="B280" s="2" t="s">
        <v>347</v>
      </c>
      <c r="C280" s="2" t="s">
        <v>65</v>
      </c>
      <c r="D280" s="2" t="s">
        <v>34</v>
      </c>
      <c r="E280">
        <v>28</v>
      </c>
      <c r="F280">
        <v>12</v>
      </c>
      <c r="G280">
        <v>12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</v>
      </c>
      <c r="N280">
        <v>7</v>
      </c>
      <c r="O280">
        <v>2.33</v>
      </c>
      <c r="P280">
        <v>0</v>
      </c>
      <c r="Q280">
        <v>24</v>
      </c>
      <c r="R280">
        <v>20</v>
      </c>
      <c r="S280">
        <v>239</v>
      </c>
      <c r="T280">
        <v>11.95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50.6</v>
      </c>
      <c r="AC280">
        <v>53.6</v>
      </c>
      <c r="AD280">
        <v>40.6</v>
      </c>
      <c r="AF280">
        <v>80</v>
      </c>
      <c r="AH280" t="s">
        <v>35</v>
      </c>
    </row>
    <row r="281" spans="1:34" x14ac:dyDescent="0.3">
      <c r="A281">
        <v>280</v>
      </c>
      <c r="B281" s="2" t="s">
        <v>348</v>
      </c>
      <c r="C281" s="2" t="s">
        <v>61</v>
      </c>
      <c r="D281" s="2" t="s">
        <v>49</v>
      </c>
      <c r="E281">
        <v>23</v>
      </c>
      <c r="F281">
        <v>15</v>
      </c>
      <c r="G281">
        <v>3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22</v>
      </c>
      <c r="R281">
        <v>15</v>
      </c>
      <c r="S281">
        <v>245</v>
      </c>
      <c r="T281">
        <v>16.329999999999998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31</v>
      </c>
      <c r="AB281">
        <v>45.5</v>
      </c>
      <c r="AC281">
        <v>48.5</v>
      </c>
      <c r="AD281">
        <v>38</v>
      </c>
      <c r="AF281">
        <v>109</v>
      </c>
      <c r="AH281" t="s">
        <v>35</v>
      </c>
    </row>
    <row r="282" spans="1:34" x14ac:dyDescent="0.3">
      <c r="A282">
        <v>281</v>
      </c>
      <c r="B282" s="2" t="s">
        <v>349</v>
      </c>
      <c r="C282" s="2" t="s">
        <v>116</v>
      </c>
      <c r="D282" s="2" t="s">
        <v>52</v>
      </c>
      <c r="E282">
        <v>30</v>
      </c>
      <c r="F282">
        <v>15</v>
      </c>
      <c r="G282">
        <v>10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24</v>
      </c>
      <c r="R282">
        <v>18</v>
      </c>
      <c r="S282">
        <v>237</v>
      </c>
      <c r="T282">
        <v>13.17</v>
      </c>
      <c r="U282">
        <v>1</v>
      </c>
      <c r="V282">
        <v>0</v>
      </c>
      <c r="W282">
        <v>0</v>
      </c>
      <c r="X282">
        <v>1</v>
      </c>
      <c r="Y282">
        <v>0</v>
      </c>
      <c r="Z282">
        <v>0</v>
      </c>
      <c r="AA282">
        <v>30</v>
      </c>
      <c r="AB282">
        <v>47.7</v>
      </c>
      <c r="AC282">
        <v>50.7</v>
      </c>
      <c r="AD282">
        <v>38.700000000000003</v>
      </c>
      <c r="AF282">
        <v>45</v>
      </c>
      <c r="AH282" t="s">
        <v>35</v>
      </c>
    </row>
    <row r="283" spans="1:34" x14ac:dyDescent="0.3">
      <c r="A283">
        <v>282</v>
      </c>
      <c r="B283" s="2" t="s">
        <v>350</v>
      </c>
      <c r="C283" s="2" t="s">
        <v>84</v>
      </c>
      <c r="D283" s="2" t="s">
        <v>34</v>
      </c>
      <c r="E283">
        <v>23</v>
      </c>
      <c r="F283">
        <v>8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22</v>
      </c>
      <c r="N283">
        <v>50</v>
      </c>
      <c r="O283">
        <v>2.27</v>
      </c>
      <c r="P283">
        <v>4</v>
      </c>
      <c r="Q283">
        <v>2</v>
      </c>
      <c r="R283">
        <v>1</v>
      </c>
      <c r="S283">
        <v>7</v>
      </c>
      <c r="T283">
        <v>7</v>
      </c>
      <c r="U283">
        <v>0</v>
      </c>
      <c r="V283">
        <v>1</v>
      </c>
      <c r="W283">
        <v>0</v>
      </c>
      <c r="X283">
        <v>4</v>
      </c>
      <c r="Y283">
        <v>0</v>
      </c>
      <c r="Z283">
        <v>0</v>
      </c>
      <c r="AA283">
        <v>30</v>
      </c>
      <c r="AB283">
        <v>30.7</v>
      </c>
      <c r="AC283">
        <v>30.7</v>
      </c>
      <c r="AD283">
        <v>30.2</v>
      </c>
      <c r="AF283">
        <v>81</v>
      </c>
      <c r="AH283" t="s">
        <v>35</v>
      </c>
    </row>
    <row r="284" spans="1:34" x14ac:dyDescent="0.3">
      <c r="A284">
        <v>283</v>
      </c>
      <c r="B284" s="2" t="s">
        <v>351</v>
      </c>
      <c r="C284" s="2" t="s">
        <v>104</v>
      </c>
      <c r="D284" s="2" t="s">
        <v>49</v>
      </c>
      <c r="E284">
        <v>25</v>
      </c>
      <c r="F284">
        <v>12</v>
      </c>
      <c r="G284">
        <v>6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18</v>
      </c>
      <c r="O284">
        <v>18</v>
      </c>
      <c r="P284">
        <v>0</v>
      </c>
      <c r="Q284">
        <v>28</v>
      </c>
      <c r="R284">
        <v>16</v>
      </c>
      <c r="S284">
        <v>179</v>
      </c>
      <c r="T284">
        <v>11.19</v>
      </c>
      <c r="U284">
        <v>2</v>
      </c>
      <c r="V284">
        <v>2</v>
      </c>
      <c r="W284">
        <v>1</v>
      </c>
      <c r="X284">
        <v>2</v>
      </c>
      <c r="Y284">
        <v>0</v>
      </c>
      <c r="Z284">
        <v>0</v>
      </c>
      <c r="AA284">
        <v>30</v>
      </c>
      <c r="AB284">
        <v>45.7</v>
      </c>
      <c r="AC284">
        <v>49.7</v>
      </c>
      <c r="AD284">
        <v>37.700000000000003</v>
      </c>
      <c r="AF284">
        <v>111</v>
      </c>
      <c r="AH284" t="s">
        <v>35</v>
      </c>
    </row>
    <row r="285" spans="1:34" x14ac:dyDescent="0.3">
      <c r="A285">
        <v>284</v>
      </c>
      <c r="B285" s="2" t="s">
        <v>352</v>
      </c>
      <c r="C285" s="2" t="s">
        <v>135</v>
      </c>
      <c r="D285" s="2" t="s">
        <v>52</v>
      </c>
      <c r="E285">
        <v>25</v>
      </c>
      <c r="F285">
        <v>16</v>
      </c>
      <c r="G285">
        <v>13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40</v>
      </c>
      <c r="R285">
        <v>26</v>
      </c>
      <c r="S285">
        <v>241</v>
      </c>
      <c r="T285">
        <v>9.27</v>
      </c>
      <c r="U285">
        <v>1</v>
      </c>
      <c r="V285">
        <v>1</v>
      </c>
      <c r="W285">
        <v>0</v>
      </c>
      <c r="X285">
        <v>1</v>
      </c>
      <c r="Y285">
        <v>0</v>
      </c>
      <c r="Z285">
        <v>0</v>
      </c>
      <c r="AA285">
        <v>30</v>
      </c>
      <c r="AB285">
        <v>56.1</v>
      </c>
      <c r="AC285">
        <v>59.1</v>
      </c>
      <c r="AD285">
        <v>43.1</v>
      </c>
      <c r="AF285">
        <v>44</v>
      </c>
      <c r="AH285" t="s">
        <v>35</v>
      </c>
    </row>
    <row r="286" spans="1:34" x14ac:dyDescent="0.3">
      <c r="A286">
        <v>285</v>
      </c>
      <c r="B286" s="2" t="s">
        <v>353</v>
      </c>
      <c r="C286" s="2" t="s">
        <v>33</v>
      </c>
      <c r="D286" s="2" t="s">
        <v>49</v>
      </c>
      <c r="E286">
        <v>30</v>
      </c>
      <c r="F286">
        <v>16</v>
      </c>
      <c r="G286">
        <v>9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-7</v>
      </c>
      <c r="O286">
        <v>-7</v>
      </c>
      <c r="P286">
        <v>0</v>
      </c>
      <c r="Q286">
        <v>58</v>
      </c>
      <c r="R286">
        <v>28</v>
      </c>
      <c r="S286">
        <v>296</v>
      </c>
      <c r="T286">
        <v>10.57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29</v>
      </c>
      <c r="AB286">
        <v>56.9</v>
      </c>
      <c r="AC286">
        <v>59.9</v>
      </c>
      <c r="AD286">
        <v>42.9</v>
      </c>
      <c r="AF286">
        <v>112</v>
      </c>
      <c r="AH286" t="s">
        <v>35</v>
      </c>
    </row>
    <row r="287" spans="1:34" x14ac:dyDescent="0.3">
      <c r="A287">
        <v>286</v>
      </c>
      <c r="B287" s="2" t="s">
        <v>354</v>
      </c>
      <c r="C287" s="2" t="s">
        <v>76</v>
      </c>
      <c r="D287" s="2" t="s">
        <v>49</v>
      </c>
      <c r="E287">
        <v>33</v>
      </c>
      <c r="F287">
        <v>3</v>
      </c>
      <c r="G287">
        <v>3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10</v>
      </c>
      <c r="R287">
        <v>9</v>
      </c>
      <c r="S287">
        <v>159</v>
      </c>
      <c r="T287">
        <v>17.670000000000002</v>
      </c>
      <c r="U287">
        <v>2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28</v>
      </c>
      <c r="AB287">
        <v>36.9</v>
      </c>
      <c r="AC287">
        <v>39.9</v>
      </c>
      <c r="AD287">
        <v>32.4</v>
      </c>
      <c r="AF287">
        <v>113</v>
      </c>
      <c r="AH287" t="s">
        <v>35</v>
      </c>
    </row>
    <row r="288" spans="1:34" x14ac:dyDescent="0.3">
      <c r="A288">
        <v>287</v>
      </c>
      <c r="B288" s="2" t="s">
        <v>355</v>
      </c>
      <c r="C288" s="2" t="s">
        <v>42</v>
      </c>
      <c r="D288" s="2" t="s">
        <v>49</v>
      </c>
      <c r="E288">
        <v>27</v>
      </c>
      <c r="F288">
        <v>14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21</v>
      </c>
      <c r="R288">
        <v>12</v>
      </c>
      <c r="S288">
        <v>219</v>
      </c>
      <c r="T288">
        <v>18.25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39.9</v>
      </c>
      <c r="AC288">
        <v>42.9</v>
      </c>
      <c r="AD288">
        <v>33.9</v>
      </c>
      <c r="AF288">
        <v>114</v>
      </c>
      <c r="AH288" t="s">
        <v>35</v>
      </c>
    </row>
    <row r="289" spans="1:34" x14ac:dyDescent="0.3">
      <c r="A289">
        <v>288</v>
      </c>
      <c r="B289" s="2" t="s">
        <v>356</v>
      </c>
      <c r="C289" s="2" t="s">
        <v>63</v>
      </c>
      <c r="D289" s="2" t="s">
        <v>49</v>
      </c>
      <c r="E289">
        <v>22</v>
      </c>
      <c r="F289">
        <v>10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16</v>
      </c>
      <c r="O289">
        <v>8</v>
      </c>
      <c r="P289">
        <v>0</v>
      </c>
      <c r="Q289">
        <v>26</v>
      </c>
      <c r="R289">
        <v>13</v>
      </c>
      <c r="S289">
        <v>200</v>
      </c>
      <c r="T289">
        <v>15.38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28</v>
      </c>
      <c r="AB289">
        <v>40.6</v>
      </c>
      <c r="AC289">
        <v>43.6</v>
      </c>
      <c r="AD289">
        <v>34.1</v>
      </c>
      <c r="AF289">
        <v>116</v>
      </c>
      <c r="AH289" t="s">
        <v>35</v>
      </c>
    </row>
    <row r="290" spans="1:34" x14ac:dyDescent="0.3">
      <c r="A290">
        <v>289</v>
      </c>
      <c r="B290" s="2" t="s">
        <v>357</v>
      </c>
      <c r="C290" s="2" t="s">
        <v>63</v>
      </c>
      <c r="D290" s="2" t="s">
        <v>49</v>
      </c>
      <c r="E290">
        <v>23</v>
      </c>
      <c r="F290">
        <v>16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26</v>
      </c>
      <c r="R290">
        <v>15</v>
      </c>
      <c r="S290">
        <v>159</v>
      </c>
      <c r="T290">
        <v>10.6</v>
      </c>
      <c r="U290">
        <v>2</v>
      </c>
      <c r="V290">
        <v>0</v>
      </c>
      <c r="W290">
        <v>0</v>
      </c>
      <c r="X290">
        <v>2</v>
      </c>
      <c r="Y290">
        <v>0</v>
      </c>
      <c r="Z290">
        <v>0</v>
      </c>
      <c r="AA290">
        <v>28</v>
      </c>
      <c r="AB290">
        <v>42.9</v>
      </c>
      <c r="AC290">
        <v>45.9</v>
      </c>
      <c r="AD290">
        <v>35.4</v>
      </c>
      <c r="AF290">
        <v>115</v>
      </c>
      <c r="AH290" t="s">
        <v>35</v>
      </c>
    </row>
    <row r="291" spans="1:34" x14ac:dyDescent="0.3">
      <c r="A291">
        <v>290</v>
      </c>
      <c r="B291" s="2" t="s">
        <v>358</v>
      </c>
      <c r="C291" s="2" t="s">
        <v>86</v>
      </c>
      <c r="D291" s="2" t="s">
        <v>49</v>
      </c>
      <c r="E291">
        <v>27</v>
      </c>
      <c r="F291">
        <v>10</v>
      </c>
      <c r="G291">
        <v>2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</v>
      </c>
      <c r="N291">
        <v>5</v>
      </c>
      <c r="O291">
        <v>1.25</v>
      </c>
      <c r="P291">
        <v>1</v>
      </c>
      <c r="Q291">
        <v>33</v>
      </c>
      <c r="R291">
        <v>19</v>
      </c>
      <c r="S291">
        <v>164</v>
      </c>
      <c r="T291">
        <v>8.6300000000000008</v>
      </c>
      <c r="U291">
        <v>0</v>
      </c>
      <c r="V291">
        <v>2</v>
      </c>
      <c r="W291">
        <v>1</v>
      </c>
      <c r="X291">
        <v>2</v>
      </c>
      <c r="Y291">
        <v>0</v>
      </c>
      <c r="Z291">
        <v>0</v>
      </c>
      <c r="AA291">
        <v>27</v>
      </c>
      <c r="AB291">
        <v>45.9</v>
      </c>
      <c r="AC291">
        <v>49.9</v>
      </c>
      <c r="AD291">
        <v>36.4</v>
      </c>
      <c r="AF291">
        <v>118</v>
      </c>
      <c r="AH291" t="s">
        <v>35</v>
      </c>
    </row>
    <row r="292" spans="1:34" x14ac:dyDescent="0.3">
      <c r="A292">
        <v>291</v>
      </c>
      <c r="B292" s="2" t="s">
        <v>359</v>
      </c>
      <c r="C292" s="2" t="s">
        <v>101</v>
      </c>
      <c r="D292" s="2" t="s">
        <v>49</v>
      </c>
      <c r="E292">
        <v>22</v>
      </c>
      <c r="F292">
        <v>7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49</v>
      </c>
      <c r="O292">
        <v>9.8000000000000007</v>
      </c>
      <c r="P292">
        <v>0</v>
      </c>
      <c r="Q292">
        <v>24</v>
      </c>
      <c r="R292">
        <v>12</v>
      </c>
      <c r="S292">
        <v>105</v>
      </c>
      <c r="T292">
        <v>8.75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39.4</v>
      </c>
      <c r="AC292">
        <v>42.4</v>
      </c>
      <c r="AD292">
        <v>33.4</v>
      </c>
      <c r="AF292">
        <v>117</v>
      </c>
      <c r="AH292" t="s">
        <v>35</v>
      </c>
    </row>
    <row r="293" spans="1:34" x14ac:dyDescent="0.3">
      <c r="A293">
        <v>292</v>
      </c>
      <c r="B293" s="2" t="s">
        <v>360</v>
      </c>
      <c r="C293" s="2" t="s">
        <v>88</v>
      </c>
      <c r="D293" s="2" t="s">
        <v>52</v>
      </c>
      <c r="E293">
        <v>27</v>
      </c>
      <c r="F293">
        <v>5</v>
      </c>
      <c r="G293">
        <v>5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</v>
      </c>
      <c r="R293">
        <v>14</v>
      </c>
      <c r="S293">
        <v>153</v>
      </c>
      <c r="T293">
        <v>10.93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27</v>
      </c>
      <c r="AB293">
        <v>41.3</v>
      </c>
      <c r="AC293">
        <v>44.3</v>
      </c>
      <c r="AD293">
        <v>34.299999999999997</v>
      </c>
      <c r="AF293">
        <v>46</v>
      </c>
      <c r="AH293" t="s">
        <v>35</v>
      </c>
    </row>
    <row r="294" spans="1:34" x14ac:dyDescent="0.3">
      <c r="A294">
        <v>293</v>
      </c>
      <c r="B294" s="2" t="s">
        <v>361</v>
      </c>
      <c r="C294" s="2" t="s">
        <v>86</v>
      </c>
      <c r="D294" s="2" t="s">
        <v>34</v>
      </c>
      <c r="E294">
        <v>22</v>
      </c>
      <c r="F294">
        <v>7</v>
      </c>
      <c r="G294">
        <v>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53</v>
      </c>
      <c r="N294">
        <v>201</v>
      </c>
      <c r="O294">
        <v>3.79</v>
      </c>
      <c r="P294">
        <v>0</v>
      </c>
      <c r="Q294">
        <v>21</v>
      </c>
      <c r="R294">
        <v>15</v>
      </c>
      <c r="S294">
        <v>89</v>
      </c>
      <c r="T294">
        <v>5.93</v>
      </c>
      <c r="U294">
        <v>0</v>
      </c>
      <c r="V294">
        <v>1</v>
      </c>
      <c r="W294">
        <v>1</v>
      </c>
      <c r="X294">
        <v>0</v>
      </c>
      <c r="Y294">
        <v>0</v>
      </c>
      <c r="Z294">
        <v>0</v>
      </c>
      <c r="AA294">
        <v>27</v>
      </c>
      <c r="AB294">
        <v>42</v>
      </c>
      <c r="AC294">
        <v>46</v>
      </c>
      <c r="AD294">
        <v>34.5</v>
      </c>
      <c r="AF294">
        <v>82</v>
      </c>
      <c r="AH294" t="s">
        <v>35</v>
      </c>
    </row>
    <row r="295" spans="1:34" x14ac:dyDescent="0.3">
      <c r="A295">
        <v>294</v>
      </c>
      <c r="B295" s="2" t="s">
        <v>362</v>
      </c>
      <c r="C295" s="2" t="s">
        <v>99</v>
      </c>
      <c r="D295" s="2" t="s">
        <v>38</v>
      </c>
      <c r="E295">
        <v>33</v>
      </c>
      <c r="F295">
        <v>3</v>
      </c>
      <c r="G295">
        <v>1</v>
      </c>
      <c r="H295">
        <v>45</v>
      </c>
      <c r="I295">
        <v>64</v>
      </c>
      <c r="J295">
        <v>435</v>
      </c>
      <c r="K295">
        <v>3</v>
      </c>
      <c r="L295">
        <v>2</v>
      </c>
      <c r="M295">
        <v>6</v>
      </c>
      <c r="N295">
        <v>6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26</v>
      </c>
      <c r="AB295">
        <v>26</v>
      </c>
      <c r="AC295">
        <v>31</v>
      </c>
      <c r="AD295">
        <v>28</v>
      </c>
      <c r="AF295">
        <v>46</v>
      </c>
      <c r="AH295" t="s">
        <v>35</v>
      </c>
    </row>
    <row r="296" spans="1:34" x14ac:dyDescent="0.3">
      <c r="A296">
        <v>295</v>
      </c>
      <c r="B296" s="2" t="s">
        <v>363</v>
      </c>
      <c r="C296" s="2" t="s">
        <v>40</v>
      </c>
      <c r="D296" s="2" t="s">
        <v>52</v>
      </c>
      <c r="E296">
        <v>24</v>
      </c>
      <c r="F296">
        <v>15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24</v>
      </c>
      <c r="R296">
        <v>14</v>
      </c>
      <c r="S296">
        <v>204</v>
      </c>
      <c r="T296">
        <v>14.57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26</v>
      </c>
      <c r="AB296">
        <v>40.4</v>
      </c>
      <c r="AC296">
        <v>43.4</v>
      </c>
      <c r="AD296">
        <v>33.4</v>
      </c>
      <c r="AF296">
        <v>47</v>
      </c>
      <c r="AH296" t="s">
        <v>35</v>
      </c>
    </row>
    <row r="297" spans="1:34" x14ac:dyDescent="0.3">
      <c r="A297">
        <v>296</v>
      </c>
      <c r="B297" s="2" t="s">
        <v>364</v>
      </c>
      <c r="C297" s="2" t="s">
        <v>86</v>
      </c>
      <c r="D297" s="2" t="s">
        <v>49</v>
      </c>
      <c r="E297">
        <v>23</v>
      </c>
      <c r="F297">
        <v>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11</v>
      </c>
      <c r="O297">
        <v>11</v>
      </c>
      <c r="P297">
        <v>0</v>
      </c>
      <c r="Q297">
        <v>35</v>
      </c>
      <c r="R297">
        <v>23</v>
      </c>
      <c r="S297">
        <v>244</v>
      </c>
      <c r="T297">
        <v>10.61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26</v>
      </c>
      <c r="AB297">
        <v>48.5</v>
      </c>
      <c r="AC297">
        <v>51.5</v>
      </c>
      <c r="AD297">
        <v>37</v>
      </c>
      <c r="AF297">
        <v>123</v>
      </c>
      <c r="AH297" t="s">
        <v>35</v>
      </c>
    </row>
    <row r="298" spans="1:34" x14ac:dyDescent="0.3">
      <c r="A298">
        <v>297</v>
      </c>
      <c r="B298" s="2" t="s">
        <v>365</v>
      </c>
      <c r="C298" s="2" t="s">
        <v>65</v>
      </c>
      <c r="D298" s="2" t="s">
        <v>49</v>
      </c>
      <c r="E298">
        <v>29</v>
      </c>
      <c r="F298">
        <v>9</v>
      </c>
      <c r="G298">
        <v>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15</v>
      </c>
      <c r="O298">
        <v>15</v>
      </c>
      <c r="P298">
        <v>0</v>
      </c>
      <c r="Q298">
        <v>21</v>
      </c>
      <c r="R298">
        <v>12</v>
      </c>
      <c r="S298">
        <v>186</v>
      </c>
      <c r="T298">
        <v>15.5</v>
      </c>
      <c r="U298">
        <v>1</v>
      </c>
      <c r="V298">
        <v>0</v>
      </c>
      <c r="W298">
        <v>0</v>
      </c>
      <c r="X298">
        <v>1</v>
      </c>
      <c r="Y298">
        <v>0</v>
      </c>
      <c r="Z298">
        <v>0</v>
      </c>
      <c r="AA298">
        <v>26</v>
      </c>
      <c r="AB298">
        <v>38.1</v>
      </c>
      <c r="AC298">
        <v>41.1</v>
      </c>
      <c r="AD298">
        <v>32.1</v>
      </c>
      <c r="AF298">
        <v>120</v>
      </c>
      <c r="AH298" t="s">
        <v>35</v>
      </c>
    </row>
    <row r="299" spans="1:34" x14ac:dyDescent="0.3">
      <c r="A299">
        <v>298</v>
      </c>
      <c r="B299" s="2" t="s">
        <v>366</v>
      </c>
      <c r="C299" s="2" t="s">
        <v>54</v>
      </c>
      <c r="D299" s="2" t="s">
        <v>34</v>
      </c>
      <c r="E299">
        <v>24</v>
      </c>
      <c r="F299">
        <v>14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13</v>
      </c>
      <c r="N299">
        <v>49</v>
      </c>
      <c r="O299">
        <v>3.77</v>
      </c>
      <c r="P299">
        <v>2</v>
      </c>
      <c r="Q299">
        <v>15</v>
      </c>
      <c r="R299">
        <v>12</v>
      </c>
      <c r="S299">
        <v>92</v>
      </c>
      <c r="T299">
        <v>7.67</v>
      </c>
      <c r="U299">
        <v>0</v>
      </c>
      <c r="V299">
        <v>2</v>
      </c>
      <c r="W299">
        <v>0</v>
      </c>
      <c r="X299">
        <v>2</v>
      </c>
      <c r="Y299">
        <v>0</v>
      </c>
      <c r="Z299">
        <v>0</v>
      </c>
      <c r="AA299">
        <v>26</v>
      </c>
      <c r="AB299">
        <v>38.1</v>
      </c>
      <c r="AC299">
        <v>38.1</v>
      </c>
      <c r="AD299">
        <v>32.1</v>
      </c>
      <c r="AF299">
        <v>84</v>
      </c>
      <c r="AH299" t="s">
        <v>35</v>
      </c>
    </row>
    <row r="300" spans="1:34" x14ac:dyDescent="0.3">
      <c r="A300">
        <v>299</v>
      </c>
      <c r="B300" s="2" t="s">
        <v>367</v>
      </c>
      <c r="C300" s="2" t="s">
        <v>116</v>
      </c>
      <c r="D300" s="2" t="s">
        <v>49</v>
      </c>
      <c r="E300">
        <v>23</v>
      </c>
      <c r="F300">
        <v>15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4</v>
      </c>
      <c r="N300">
        <v>15</v>
      </c>
      <c r="O300">
        <v>3.75</v>
      </c>
      <c r="P300">
        <v>0</v>
      </c>
      <c r="Q300">
        <v>13</v>
      </c>
      <c r="R300">
        <v>9</v>
      </c>
      <c r="S300">
        <v>189</v>
      </c>
      <c r="T300">
        <v>21</v>
      </c>
      <c r="U300">
        <v>1</v>
      </c>
      <c r="V300">
        <v>0</v>
      </c>
      <c r="W300">
        <v>0</v>
      </c>
      <c r="X300">
        <v>1</v>
      </c>
      <c r="Y300">
        <v>0</v>
      </c>
      <c r="Z300">
        <v>0</v>
      </c>
      <c r="AA300">
        <v>26</v>
      </c>
      <c r="AB300">
        <v>35.4</v>
      </c>
      <c r="AC300">
        <v>38.4</v>
      </c>
      <c r="AD300">
        <v>30.9</v>
      </c>
      <c r="AF300">
        <v>119</v>
      </c>
      <c r="AH300" t="s">
        <v>35</v>
      </c>
    </row>
    <row r="301" spans="1:34" x14ac:dyDescent="0.3">
      <c r="A301">
        <v>300</v>
      </c>
      <c r="B301" s="2" t="s">
        <v>368</v>
      </c>
      <c r="C301" s="2" t="s">
        <v>130</v>
      </c>
      <c r="D301" s="2" t="s">
        <v>34</v>
      </c>
      <c r="E301">
        <v>31</v>
      </c>
      <c r="F301">
        <v>13</v>
      </c>
      <c r="G301">
        <v>1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59</v>
      </c>
      <c r="N301">
        <v>229</v>
      </c>
      <c r="O301">
        <v>3.88</v>
      </c>
      <c r="P301">
        <v>0</v>
      </c>
      <c r="Q301">
        <v>12</v>
      </c>
      <c r="R301">
        <v>7</v>
      </c>
      <c r="S301">
        <v>33</v>
      </c>
      <c r="T301">
        <v>4.71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26</v>
      </c>
      <c r="AB301">
        <v>33.200000000000003</v>
      </c>
      <c r="AC301">
        <v>36.200000000000003</v>
      </c>
      <c r="AD301">
        <v>29.7</v>
      </c>
      <c r="AF301">
        <v>83</v>
      </c>
      <c r="AH301" t="s">
        <v>35</v>
      </c>
    </row>
    <row r="302" spans="1:34" x14ac:dyDescent="0.3">
      <c r="A302">
        <v>301</v>
      </c>
      <c r="B302" s="2" t="s">
        <v>369</v>
      </c>
      <c r="C302" s="2" t="s">
        <v>135</v>
      </c>
      <c r="D302" s="2" t="s">
        <v>49</v>
      </c>
      <c r="E302">
        <v>24</v>
      </c>
      <c r="F302">
        <v>12</v>
      </c>
      <c r="G302">
        <v>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47</v>
      </c>
      <c r="R302">
        <v>26</v>
      </c>
      <c r="S302">
        <v>198</v>
      </c>
      <c r="T302">
        <v>7.62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0</v>
      </c>
      <c r="AA302">
        <v>26</v>
      </c>
      <c r="AB302">
        <v>51.8</v>
      </c>
      <c r="AC302">
        <v>55.8</v>
      </c>
      <c r="AD302">
        <v>38.799999999999997</v>
      </c>
      <c r="AF302">
        <v>122</v>
      </c>
      <c r="AH302" t="s">
        <v>35</v>
      </c>
    </row>
    <row r="303" spans="1:34" x14ac:dyDescent="0.3">
      <c r="A303">
        <v>302</v>
      </c>
      <c r="B303" s="2" t="s">
        <v>370</v>
      </c>
      <c r="C303" s="2" t="s">
        <v>54</v>
      </c>
      <c r="D303" s="2" t="s">
        <v>49</v>
      </c>
      <c r="E303">
        <v>24</v>
      </c>
      <c r="F303">
        <v>13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24</v>
      </c>
      <c r="R303">
        <v>12</v>
      </c>
      <c r="S303">
        <v>200</v>
      </c>
      <c r="T303">
        <v>16.670000000000002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38</v>
      </c>
      <c r="AC303">
        <v>41</v>
      </c>
      <c r="AD303">
        <v>32</v>
      </c>
      <c r="AF303">
        <v>121</v>
      </c>
      <c r="AH303" t="s">
        <v>35</v>
      </c>
    </row>
    <row r="304" spans="1:34" x14ac:dyDescent="0.3">
      <c r="A304">
        <v>303</v>
      </c>
      <c r="B304" s="2" t="s">
        <v>371</v>
      </c>
      <c r="C304" s="2" t="s">
        <v>116</v>
      </c>
      <c r="D304" s="2" t="s">
        <v>52</v>
      </c>
      <c r="E304">
        <v>25</v>
      </c>
      <c r="F304">
        <v>16</v>
      </c>
      <c r="G304">
        <v>10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19</v>
      </c>
      <c r="R304">
        <v>15</v>
      </c>
      <c r="S304">
        <v>202</v>
      </c>
      <c r="T304">
        <v>13.47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26</v>
      </c>
      <c r="AB304">
        <v>41.2</v>
      </c>
      <c r="AC304">
        <v>44.2</v>
      </c>
      <c r="AD304">
        <v>33.700000000000003</v>
      </c>
      <c r="AF304">
        <v>48</v>
      </c>
      <c r="AH304" t="s">
        <v>35</v>
      </c>
    </row>
    <row r="305" spans="1:34" x14ac:dyDescent="0.3">
      <c r="A305">
        <v>304</v>
      </c>
      <c r="B305" s="2" t="s">
        <v>372</v>
      </c>
      <c r="C305" s="2" t="s">
        <v>111</v>
      </c>
      <c r="D305" s="2" t="s">
        <v>52</v>
      </c>
      <c r="E305">
        <v>24</v>
      </c>
      <c r="F305">
        <v>5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14</v>
      </c>
      <c r="R305">
        <v>8</v>
      </c>
      <c r="S305">
        <v>127</v>
      </c>
      <c r="T305">
        <v>15.88</v>
      </c>
      <c r="U305">
        <v>2</v>
      </c>
      <c r="V305">
        <v>0</v>
      </c>
      <c r="W305">
        <v>0</v>
      </c>
      <c r="X305">
        <v>2</v>
      </c>
      <c r="Y305">
        <v>0</v>
      </c>
      <c r="Z305">
        <v>0</v>
      </c>
      <c r="AA305">
        <v>25</v>
      </c>
      <c r="AB305">
        <v>32.700000000000003</v>
      </c>
      <c r="AC305">
        <v>35.700000000000003</v>
      </c>
      <c r="AD305">
        <v>28.7</v>
      </c>
      <c r="AF305">
        <v>49</v>
      </c>
      <c r="AH305" t="s">
        <v>35</v>
      </c>
    </row>
    <row r="306" spans="1:34" x14ac:dyDescent="0.3">
      <c r="A306">
        <v>305</v>
      </c>
      <c r="B306" s="2" t="s">
        <v>373</v>
      </c>
      <c r="C306" s="2" t="s">
        <v>78</v>
      </c>
      <c r="D306" s="2" t="s">
        <v>38</v>
      </c>
      <c r="E306">
        <v>25</v>
      </c>
      <c r="F306">
        <v>3</v>
      </c>
      <c r="G306">
        <v>3</v>
      </c>
      <c r="H306">
        <v>41</v>
      </c>
      <c r="I306">
        <v>87</v>
      </c>
      <c r="J306">
        <v>474</v>
      </c>
      <c r="K306">
        <v>2</v>
      </c>
      <c r="L306">
        <v>2</v>
      </c>
      <c r="M306">
        <v>10</v>
      </c>
      <c r="N306">
        <v>77</v>
      </c>
      <c r="O306">
        <v>7.7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4</v>
      </c>
      <c r="W306">
        <v>3</v>
      </c>
      <c r="X306">
        <v>0</v>
      </c>
      <c r="Y306">
        <v>0</v>
      </c>
      <c r="Z306">
        <v>0</v>
      </c>
      <c r="AA306">
        <v>25</v>
      </c>
      <c r="AB306">
        <v>24.7</v>
      </c>
      <c r="AC306">
        <v>32.700000000000003</v>
      </c>
      <c r="AD306">
        <v>26.7</v>
      </c>
      <c r="AF306">
        <v>47</v>
      </c>
      <c r="AH306" t="s">
        <v>35</v>
      </c>
    </row>
    <row r="307" spans="1:34" x14ac:dyDescent="0.3">
      <c r="A307">
        <v>306</v>
      </c>
      <c r="B307" s="2" t="s">
        <v>374</v>
      </c>
      <c r="C307" s="2" t="s">
        <v>116</v>
      </c>
      <c r="D307" s="2" t="s">
        <v>49</v>
      </c>
      <c r="E307">
        <v>23</v>
      </c>
      <c r="F307">
        <v>10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3</v>
      </c>
      <c r="O307">
        <v>3</v>
      </c>
      <c r="P307">
        <v>0</v>
      </c>
      <c r="Q307">
        <v>42</v>
      </c>
      <c r="R307">
        <v>21</v>
      </c>
      <c r="S307">
        <v>187</v>
      </c>
      <c r="T307">
        <v>8.9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0</v>
      </c>
      <c r="AA307">
        <v>25</v>
      </c>
      <c r="AB307">
        <v>46</v>
      </c>
      <c r="AC307">
        <v>50</v>
      </c>
      <c r="AD307">
        <v>35.5</v>
      </c>
      <c r="AF307">
        <v>124</v>
      </c>
      <c r="AH307" t="s">
        <v>35</v>
      </c>
    </row>
    <row r="308" spans="1:34" x14ac:dyDescent="0.3">
      <c r="A308">
        <v>307</v>
      </c>
      <c r="B308" s="2" t="s">
        <v>375</v>
      </c>
      <c r="C308" s="2" t="s">
        <v>99</v>
      </c>
      <c r="D308" s="2" t="s">
        <v>49</v>
      </c>
      <c r="E308">
        <v>28</v>
      </c>
      <c r="F308">
        <v>16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17</v>
      </c>
      <c r="N308">
        <v>103</v>
      </c>
      <c r="O308">
        <v>6.06</v>
      </c>
      <c r="P308">
        <v>0</v>
      </c>
      <c r="Q308">
        <v>17</v>
      </c>
      <c r="R308">
        <v>11</v>
      </c>
      <c r="S308">
        <v>83</v>
      </c>
      <c r="T308">
        <v>7.55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35.6</v>
      </c>
      <c r="AC308">
        <v>38.6</v>
      </c>
      <c r="AD308">
        <v>30.1</v>
      </c>
      <c r="AF308">
        <v>125</v>
      </c>
      <c r="AH308" t="s">
        <v>35</v>
      </c>
    </row>
    <row r="309" spans="1:34" x14ac:dyDescent="0.3">
      <c r="A309">
        <v>308</v>
      </c>
      <c r="B309" s="2" t="s">
        <v>376</v>
      </c>
      <c r="C309" s="2" t="s">
        <v>84</v>
      </c>
      <c r="D309" s="2" t="s">
        <v>34</v>
      </c>
      <c r="E309">
        <v>24</v>
      </c>
      <c r="F309">
        <v>7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22</v>
      </c>
      <c r="N309">
        <v>106</v>
      </c>
      <c r="O309">
        <v>4.82</v>
      </c>
      <c r="P309">
        <v>1</v>
      </c>
      <c r="Q309">
        <v>14</v>
      </c>
      <c r="R309">
        <v>11</v>
      </c>
      <c r="S309">
        <v>87</v>
      </c>
      <c r="T309">
        <v>7.91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36.299999999999997</v>
      </c>
      <c r="AC309">
        <v>39.299999999999997</v>
      </c>
      <c r="AD309">
        <v>30.8</v>
      </c>
      <c r="AF309">
        <v>85</v>
      </c>
      <c r="AH309" t="s">
        <v>35</v>
      </c>
    </row>
    <row r="310" spans="1:34" x14ac:dyDescent="0.3">
      <c r="A310">
        <v>309</v>
      </c>
      <c r="B310" s="2" t="s">
        <v>377</v>
      </c>
      <c r="C310" s="2" t="s">
        <v>99</v>
      </c>
      <c r="D310" s="2" t="s">
        <v>49</v>
      </c>
      <c r="E310">
        <v>25</v>
      </c>
      <c r="F310">
        <v>16</v>
      </c>
      <c r="G310">
        <v>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39</v>
      </c>
      <c r="R310">
        <v>18</v>
      </c>
      <c r="S310">
        <v>186</v>
      </c>
      <c r="T310">
        <v>10.33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25</v>
      </c>
      <c r="AB310">
        <v>42.6</v>
      </c>
      <c r="AC310">
        <v>45.6</v>
      </c>
      <c r="AD310">
        <v>33.6</v>
      </c>
      <c r="AF310">
        <v>126</v>
      </c>
      <c r="AH310" t="s">
        <v>35</v>
      </c>
    </row>
    <row r="311" spans="1:34" x14ac:dyDescent="0.3">
      <c r="A311">
        <v>310</v>
      </c>
      <c r="B311" s="2" t="s">
        <v>378</v>
      </c>
      <c r="C311" s="2" t="s">
        <v>46</v>
      </c>
      <c r="D311" s="2" t="s">
        <v>34</v>
      </c>
      <c r="E311">
        <v>26</v>
      </c>
      <c r="F311">
        <v>16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23</v>
      </c>
      <c r="N311">
        <v>115</v>
      </c>
      <c r="O311">
        <v>5</v>
      </c>
      <c r="P311">
        <v>0</v>
      </c>
      <c r="Q311">
        <v>21</v>
      </c>
      <c r="R311">
        <v>15</v>
      </c>
      <c r="S311">
        <v>88</v>
      </c>
      <c r="T311">
        <v>5.87</v>
      </c>
      <c r="U311">
        <v>1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24</v>
      </c>
      <c r="AB311">
        <v>39.299999999999997</v>
      </c>
      <c r="AC311">
        <v>43.3</v>
      </c>
      <c r="AD311">
        <v>31.8</v>
      </c>
      <c r="AF311">
        <v>87</v>
      </c>
      <c r="AH311" t="s">
        <v>35</v>
      </c>
    </row>
    <row r="312" spans="1:34" x14ac:dyDescent="0.3">
      <c r="A312">
        <v>311</v>
      </c>
      <c r="B312" s="2" t="s">
        <v>379</v>
      </c>
      <c r="C312" s="2" t="s">
        <v>86</v>
      </c>
      <c r="D312" s="2" t="s">
        <v>34</v>
      </c>
      <c r="E312">
        <v>22</v>
      </c>
      <c r="F312">
        <v>7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36</v>
      </c>
      <c r="N312">
        <v>133</v>
      </c>
      <c r="O312">
        <v>3.69</v>
      </c>
      <c r="P312">
        <v>1</v>
      </c>
      <c r="Q312">
        <v>12</v>
      </c>
      <c r="R312">
        <v>7</v>
      </c>
      <c r="S312">
        <v>51</v>
      </c>
      <c r="T312">
        <v>7.29</v>
      </c>
      <c r="U312">
        <v>0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24</v>
      </c>
      <c r="AB312">
        <v>31.4</v>
      </c>
      <c r="AC312">
        <v>34.4</v>
      </c>
      <c r="AD312">
        <v>27.9</v>
      </c>
      <c r="AF312">
        <v>86</v>
      </c>
      <c r="AH312" t="s">
        <v>35</v>
      </c>
    </row>
    <row r="313" spans="1:34" x14ac:dyDescent="0.3">
      <c r="A313">
        <v>312</v>
      </c>
      <c r="B313" s="2" t="s">
        <v>380</v>
      </c>
      <c r="C313" s="2" t="s">
        <v>65</v>
      </c>
      <c r="D313" s="2" t="s">
        <v>49</v>
      </c>
      <c r="E313">
        <v>24</v>
      </c>
      <c r="F313">
        <v>11</v>
      </c>
      <c r="G313">
        <v>4</v>
      </c>
      <c r="H313">
        <v>1</v>
      </c>
      <c r="I313">
        <v>1</v>
      </c>
      <c r="J313">
        <v>16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24</v>
      </c>
      <c r="R313">
        <v>11</v>
      </c>
      <c r="S313">
        <v>109</v>
      </c>
      <c r="T313">
        <v>9.91</v>
      </c>
      <c r="U313">
        <v>2</v>
      </c>
      <c r="V313">
        <v>0</v>
      </c>
      <c r="W313">
        <v>0</v>
      </c>
      <c r="X313">
        <v>2</v>
      </c>
      <c r="Y313">
        <v>0</v>
      </c>
      <c r="Z313">
        <v>0</v>
      </c>
      <c r="AA313">
        <v>24</v>
      </c>
      <c r="AB313">
        <v>34.5</v>
      </c>
      <c r="AC313">
        <v>37.5</v>
      </c>
      <c r="AD313">
        <v>29</v>
      </c>
      <c r="AF313">
        <v>128</v>
      </c>
      <c r="AH313" t="s">
        <v>35</v>
      </c>
    </row>
    <row r="314" spans="1:34" x14ac:dyDescent="0.3">
      <c r="A314">
        <v>313</v>
      </c>
      <c r="B314" s="2" t="s">
        <v>381</v>
      </c>
      <c r="C314" s="2" t="s">
        <v>46</v>
      </c>
      <c r="D314" s="2" t="s">
        <v>49</v>
      </c>
      <c r="E314">
        <v>24</v>
      </c>
      <c r="F314">
        <v>13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16</v>
      </c>
      <c r="R314">
        <v>9</v>
      </c>
      <c r="S314">
        <v>184</v>
      </c>
      <c r="T314">
        <v>20.440000000000001</v>
      </c>
      <c r="U314">
        <v>1</v>
      </c>
      <c r="V314">
        <v>0</v>
      </c>
      <c r="W314">
        <v>0</v>
      </c>
      <c r="X314">
        <v>1</v>
      </c>
      <c r="Y314">
        <v>0</v>
      </c>
      <c r="Z314">
        <v>0</v>
      </c>
      <c r="AA314">
        <v>24</v>
      </c>
      <c r="AB314">
        <v>33.4</v>
      </c>
      <c r="AC314">
        <v>36.4</v>
      </c>
      <c r="AD314">
        <v>28.9</v>
      </c>
      <c r="AF314">
        <v>127</v>
      </c>
      <c r="AH314" t="s">
        <v>35</v>
      </c>
    </row>
    <row r="315" spans="1:34" x14ac:dyDescent="0.3">
      <c r="A315">
        <v>314</v>
      </c>
      <c r="B315" s="2" t="s">
        <v>382</v>
      </c>
      <c r="C315" s="2" t="s">
        <v>84</v>
      </c>
      <c r="D315" s="2" t="s">
        <v>49</v>
      </c>
      <c r="E315">
        <v>22</v>
      </c>
      <c r="F315">
        <v>10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5</v>
      </c>
      <c r="R315">
        <v>3</v>
      </c>
      <c r="S315">
        <v>115</v>
      </c>
      <c r="T315">
        <v>38.33</v>
      </c>
      <c r="U315">
        <v>1</v>
      </c>
      <c r="V315">
        <v>0</v>
      </c>
      <c r="W315">
        <v>0</v>
      </c>
      <c r="X315">
        <v>2</v>
      </c>
      <c r="Y315">
        <v>0</v>
      </c>
      <c r="Z315">
        <v>0</v>
      </c>
      <c r="AA315">
        <v>24</v>
      </c>
      <c r="AB315">
        <v>26.5</v>
      </c>
      <c r="AC315">
        <v>29.5</v>
      </c>
      <c r="AD315">
        <v>25</v>
      </c>
      <c r="AF315">
        <v>129</v>
      </c>
      <c r="AH315" t="s">
        <v>35</v>
      </c>
    </row>
    <row r="316" spans="1:34" x14ac:dyDescent="0.3">
      <c r="A316">
        <v>315</v>
      </c>
      <c r="B316" s="2" t="s">
        <v>383</v>
      </c>
      <c r="C316" s="2" t="s">
        <v>76</v>
      </c>
      <c r="D316" s="2" t="s">
        <v>49</v>
      </c>
      <c r="E316">
        <v>23</v>
      </c>
      <c r="F316">
        <v>16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22</v>
      </c>
      <c r="R316">
        <v>10</v>
      </c>
      <c r="S316">
        <v>169</v>
      </c>
      <c r="T316">
        <v>16.899999999999999</v>
      </c>
      <c r="U316">
        <v>1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32.9</v>
      </c>
      <c r="AC316">
        <v>35.9</v>
      </c>
      <c r="AD316">
        <v>27.9</v>
      </c>
      <c r="AF316">
        <v>132</v>
      </c>
      <c r="AH316" t="s">
        <v>35</v>
      </c>
    </row>
    <row r="317" spans="1:34" x14ac:dyDescent="0.3">
      <c r="A317">
        <v>316</v>
      </c>
      <c r="B317" s="2" t="s">
        <v>384</v>
      </c>
      <c r="C317" s="2" t="s">
        <v>33</v>
      </c>
      <c r="D317" s="2" t="s">
        <v>34</v>
      </c>
      <c r="E317">
        <v>23</v>
      </c>
      <c r="F317">
        <v>16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16</v>
      </c>
      <c r="N317">
        <v>116</v>
      </c>
      <c r="O317">
        <v>7.25</v>
      </c>
      <c r="P317">
        <v>1</v>
      </c>
      <c r="Q317">
        <v>9</v>
      </c>
      <c r="R317">
        <v>6</v>
      </c>
      <c r="S317">
        <v>57</v>
      </c>
      <c r="T317">
        <v>9.5</v>
      </c>
      <c r="U317">
        <v>0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29.3</v>
      </c>
      <c r="AC317">
        <v>32.299999999999997</v>
      </c>
      <c r="AD317">
        <v>26.3</v>
      </c>
      <c r="AF317">
        <v>88</v>
      </c>
      <c r="AH317" t="s">
        <v>35</v>
      </c>
    </row>
    <row r="318" spans="1:34" x14ac:dyDescent="0.3">
      <c r="A318">
        <v>317</v>
      </c>
      <c r="B318" s="2" t="s">
        <v>385</v>
      </c>
      <c r="C318" s="2" t="s">
        <v>74</v>
      </c>
      <c r="D318" s="2" t="s">
        <v>52</v>
      </c>
      <c r="E318">
        <v>31</v>
      </c>
      <c r="F318">
        <v>10</v>
      </c>
      <c r="G318">
        <v>7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28</v>
      </c>
      <c r="R318">
        <v>18</v>
      </c>
      <c r="S318">
        <v>167</v>
      </c>
      <c r="T318">
        <v>9.2799999999999994</v>
      </c>
      <c r="U318">
        <v>1</v>
      </c>
      <c r="V318">
        <v>0</v>
      </c>
      <c r="W318">
        <v>0</v>
      </c>
      <c r="X318">
        <v>1</v>
      </c>
      <c r="Y318">
        <v>0</v>
      </c>
      <c r="Z318">
        <v>0</v>
      </c>
      <c r="AA318">
        <v>23</v>
      </c>
      <c r="AB318">
        <v>40.700000000000003</v>
      </c>
      <c r="AC318">
        <v>43.7</v>
      </c>
      <c r="AD318">
        <v>31.7</v>
      </c>
      <c r="AF318">
        <v>51</v>
      </c>
      <c r="AH318" t="s">
        <v>35</v>
      </c>
    </row>
    <row r="319" spans="1:34" x14ac:dyDescent="0.3">
      <c r="A319">
        <v>318</v>
      </c>
      <c r="B319" s="2" t="s">
        <v>386</v>
      </c>
      <c r="C319" s="2" t="s">
        <v>74</v>
      </c>
      <c r="D319" s="2" t="s">
        <v>49</v>
      </c>
      <c r="E319">
        <v>28</v>
      </c>
      <c r="F319">
        <v>8</v>
      </c>
      <c r="G319">
        <v>2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20</v>
      </c>
      <c r="O319">
        <v>20</v>
      </c>
      <c r="P319">
        <v>0</v>
      </c>
      <c r="Q319">
        <v>36</v>
      </c>
      <c r="R319">
        <v>23</v>
      </c>
      <c r="S319">
        <v>193</v>
      </c>
      <c r="T319">
        <v>8.39</v>
      </c>
      <c r="U319">
        <v>0</v>
      </c>
      <c r="V319">
        <v>0</v>
      </c>
      <c r="W319">
        <v>0</v>
      </c>
      <c r="X319">
        <v>0</v>
      </c>
      <c r="Y319">
        <v>1</v>
      </c>
      <c r="Z319">
        <v>0</v>
      </c>
      <c r="AA319">
        <v>23</v>
      </c>
      <c r="AB319">
        <v>46.3</v>
      </c>
      <c r="AC319">
        <v>49.3</v>
      </c>
      <c r="AD319">
        <v>34.799999999999997</v>
      </c>
      <c r="AF319">
        <v>130</v>
      </c>
      <c r="AH319" t="s">
        <v>35</v>
      </c>
    </row>
    <row r="320" spans="1:34" x14ac:dyDescent="0.3">
      <c r="A320">
        <v>319</v>
      </c>
      <c r="B320" s="2" t="s">
        <v>387</v>
      </c>
      <c r="C320" s="2" t="s">
        <v>51</v>
      </c>
      <c r="D320" s="2" t="s">
        <v>49</v>
      </c>
      <c r="E320">
        <v>26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16</v>
      </c>
      <c r="R320">
        <v>12</v>
      </c>
      <c r="S320">
        <v>170</v>
      </c>
      <c r="T320">
        <v>14.17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35</v>
      </c>
      <c r="AC320">
        <v>38</v>
      </c>
      <c r="AD320">
        <v>29</v>
      </c>
      <c r="AF320">
        <v>131</v>
      </c>
      <c r="AH320" t="s">
        <v>35</v>
      </c>
    </row>
    <row r="321" spans="1:34" x14ac:dyDescent="0.3">
      <c r="A321">
        <v>320</v>
      </c>
      <c r="B321" s="2" t="s">
        <v>388</v>
      </c>
      <c r="C321" s="2" t="s">
        <v>51</v>
      </c>
      <c r="D321" s="2" t="s">
        <v>34</v>
      </c>
      <c r="E321">
        <v>22</v>
      </c>
      <c r="F321">
        <v>12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37</v>
      </c>
      <c r="N321">
        <v>128</v>
      </c>
      <c r="O321">
        <v>3.46</v>
      </c>
      <c r="P321">
        <v>1</v>
      </c>
      <c r="Q321">
        <v>10</v>
      </c>
      <c r="R321">
        <v>9</v>
      </c>
      <c r="S321">
        <v>43</v>
      </c>
      <c r="T321">
        <v>4.78</v>
      </c>
      <c r="U321">
        <v>0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32.1</v>
      </c>
      <c r="AC321">
        <v>35.1</v>
      </c>
      <c r="AD321">
        <v>27.6</v>
      </c>
      <c r="AF321">
        <v>89</v>
      </c>
      <c r="AH321" t="s">
        <v>35</v>
      </c>
    </row>
    <row r="322" spans="1:34" x14ac:dyDescent="0.3">
      <c r="A322">
        <v>321</v>
      </c>
      <c r="B322" s="2" t="s">
        <v>389</v>
      </c>
      <c r="C322" s="2" t="s">
        <v>72</v>
      </c>
      <c r="D322" s="2" t="s">
        <v>52</v>
      </c>
      <c r="E322">
        <v>28</v>
      </c>
      <c r="F322">
        <v>16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28</v>
      </c>
      <c r="R322">
        <v>16</v>
      </c>
      <c r="S322">
        <v>173</v>
      </c>
      <c r="T322">
        <v>10.81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39.299999999999997</v>
      </c>
      <c r="AC322">
        <v>42.3</v>
      </c>
      <c r="AD322">
        <v>31.3</v>
      </c>
      <c r="AF322">
        <v>50</v>
      </c>
      <c r="AH322" t="s">
        <v>35</v>
      </c>
    </row>
    <row r="323" spans="1:34" x14ac:dyDescent="0.3">
      <c r="A323">
        <v>322</v>
      </c>
      <c r="B323" s="2" t="s">
        <v>390</v>
      </c>
      <c r="C323" s="2" t="s">
        <v>107</v>
      </c>
      <c r="D323" s="2" t="s">
        <v>49</v>
      </c>
      <c r="E323">
        <v>27</v>
      </c>
      <c r="F323">
        <v>4</v>
      </c>
      <c r="G323">
        <v>3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19</v>
      </c>
      <c r="R323">
        <v>12</v>
      </c>
      <c r="S323">
        <v>166</v>
      </c>
      <c r="T323">
        <v>13.83</v>
      </c>
      <c r="U323">
        <v>1</v>
      </c>
      <c r="V323">
        <v>0</v>
      </c>
      <c r="W323">
        <v>0</v>
      </c>
      <c r="X323">
        <v>1</v>
      </c>
      <c r="Y323">
        <v>0</v>
      </c>
      <c r="Z323">
        <v>0</v>
      </c>
      <c r="AA323">
        <v>23</v>
      </c>
      <c r="AB323">
        <v>34.6</v>
      </c>
      <c r="AC323">
        <v>37.6</v>
      </c>
      <c r="AD323">
        <v>28.6</v>
      </c>
      <c r="AF323">
        <v>133</v>
      </c>
      <c r="AH323" t="s">
        <v>35</v>
      </c>
    </row>
    <row r="324" spans="1:34" x14ac:dyDescent="0.3">
      <c r="A324">
        <v>323</v>
      </c>
      <c r="B324" s="2" t="s">
        <v>391</v>
      </c>
      <c r="C324" s="2" t="s">
        <v>56</v>
      </c>
      <c r="D324" s="2" t="s">
        <v>34</v>
      </c>
      <c r="E324">
        <v>23</v>
      </c>
      <c r="F324">
        <v>7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29</v>
      </c>
      <c r="N324">
        <v>200</v>
      </c>
      <c r="O324">
        <v>6.9</v>
      </c>
      <c r="P324">
        <v>0</v>
      </c>
      <c r="Q324">
        <v>11</v>
      </c>
      <c r="R324">
        <v>9</v>
      </c>
      <c r="S324">
        <v>22</v>
      </c>
      <c r="T324">
        <v>2.44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31.2</v>
      </c>
      <c r="AC324">
        <v>34.200000000000003</v>
      </c>
      <c r="AD324">
        <v>26.7</v>
      </c>
      <c r="AF324">
        <v>90</v>
      </c>
      <c r="AH324" t="s">
        <v>35</v>
      </c>
    </row>
    <row r="325" spans="1:34" x14ac:dyDescent="0.3">
      <c r="A325">
        <v>324</v>
      </c>
      <c r="B325" s="2" t="s">
        <v>392</v>
      </c>
      <c r="C325" s="2" t="s">
        <v>111</v>
      </c>
      <c r="D325" s="2" t="s">
        <v>49</v>
      </c>
      <c r="E325">
        <v>24</v>
      </c>
      <c r="F325">
        <v>15</v>
      </c>
      <c r="G325">
        <v>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3</v>
      </c>
      <c r="O325">
        <v>3</v>
      </c>
      <c r="P325">
        <v>0</v>
      </c>
      <c r="Q325">
        <v>45</v>
      </c>
      <c r="R325">
        <v>27</v>
      </c>
      <c r="S325">
        <v>216</v>
      </c>
      <c r="T325">
        <v>8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22</v>
      </c>
      <c r="AB325">
        <v>48.9</v>
      </c>
      <c r="AC325">
        <v>51.9</v>
      </c>
      <c r="AD325">
        <v>35.4</v>
      </c>
      <c r="AF325">
        <v>134</v>
      </c>
      <c r="AH325" t="s">
        <v>35</v>
      </c>
    </row>
    <row r="326" spans="1:34" x14ac:dyDescent="0.3">
      <c r="A326">
        <v>325</v>
      </c>
      <c r="B326" s="2" t="s">
        <v>393</v>
      </c>
      <c r="C326" s="2" t="s">
        <v>42</v>
      </c>
      <c r="D326" s="2" t="s">
        <v>52</v>
      </c>
      <c r="E326">
        <v>35</v>
      </c>
      <c r="F326">
        <v>16</v>
      </c>
      <c r="G326">
        <v>11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156</v>
      </c>
      <c r="T326">
        <v>10.4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22</v>
      </c>
      <c r="AB326">
        <v>36.6</v>
      </c>
      <c r="AC326">
        <v>39.6</v>
      </c>
      <c r="AD326">
        <v>29.1</v>
      </c>
      <c r="AF326">
        <v>52</v>
      </c>
      <c r="AH326" t="s">
        <v>35</v>
      </c>
    </row>
    <row r="327" spans="1:34" x14ac:dyDescent="0.3">
      <c r="A327">
        <v>326</v>
      </c>
      <c r="B327" s="2" t="s">
        <v>394</v>
      </c>
      <c r="C327" s="2" t="s">
        <v>114</v>
      </c>
      <c r="D327" s="2" t="s">
        <v>49</v>
      </c>
      <c r="E327">
        <v>26</v>
      </c>
      <c r="F327">
        <v>8</v>
      </c>
      <c r="G327">
        <v>2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31</v>
      </c>
      <c r="R327">
        <v>16</v>
      </c>
      <c r="S327">
        <v>218</v>
      </c>
      <c r="T327">
        <v>13.63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22</v>
      </c>
      <c r="AB327">
        <v>37.799999999999997</v>
      </c>
      <c r="AC327">
        <v>40.799999999999997</v>
      </c>
      <c r="AD327">
        <v>29.8</v>
      </c>
      <c r="AF327">
        <v>135</v>
      </c>
      <c r="AH327" t="s">
        <v>35</v>
      </c>
    </row>
    <row r="328" spans="1:34" x14ac:dyDescent="0.3">
      <c r="A328">
        <v>327</v>
      </c>
      <c r="B328" s="2" t="s">
        <v>395</v>
      </c>
      <c r="C328" s="2" t="s">
        <v>65</v>
      </c>
      <c r="D328" s="2" t="s">
        <v>52</v>
      </c>
      <c r="E328">
        <v>24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22</v>
      </c>
      <c r="R328">
        <v>15</v>
      </c>
      <c r="S328">
        <v>91</v>
      </c>
      <c r="T328">
        <v>6.07</v>
      </c>
      <c r="U328">
        <v>2</v>
      </c>
      <c r="V328">
        <v>0</v>
      </c>
      <c r="W328">
        <v>0</v>
      </c>
      <c r="X328">
        <v>2</v>
      </c>
      <c r="Y328">
        <v>0</v>
      </c>
      <c r="Z328">
        <v>0</v>
      </c>
      <c r="AA328">
        <v>21</v>
      </c>
      <c r="AB328">
        <v>36.1</v>
      </c>
      <c r="AC328">
        <v>36.1</v>
      </c>
      <c r="AD328">
        <v>28.6</v>
      </c>
      <c r="AF328">
        <v>53</v>
      </c>
      <c r="AH328" t="s">
        <v>35</v>
      </c>
    </row>
    <row r="329" spans="1:34" x14ac:dyDescent="0.3">
      <c r="A329">
        <v>328</v>
      </c>
      <c r="B329" s="2" t="s">
        <v>396</v>
      </c>
      <c r="C329" s="2" t="s">
        <v>84</v>
      </c>
      <c r="D329" s="2" t="s">
        <v>52</v>
      </c>
      <c r="E329">
        <v>24</v>
      </c>
      <c r="F329">
        <v>16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10</v>
      </c>
      <c r="R329">
        <v>9</v>
      </c>
      <c r="S329">
        <v>149</v>
      </c>
      <c r="T329">
        <v>16.559999999999999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21</v>
      </c>
      <c r="AB329">
        <v>29.9</v>
      </c>
      <c r="AC329">
        <v>32.9</v>
      </c>
      <c r="AD329">
        <v>25.4</v>
      </c>
      <c r="AF329">
        <v>54</v>
      </c>
      <c r="AH329" t="s">
        <v>35</v>
      </c>
    </row>
    <row r="330" spans="1:34" x14ac:dyDescent="0.3">
      <c r="A330">
        <v>329</v>
      </c>
      <c r="B330" s="2" t="s">
        <v>397</v>
      </c>
      <c r="C330" s="2" t="s">
        <v>46</v>
      </c>
      <c r="D330" s="2" t="s">
        <v>34</v>
      </c>
      <c r="E330">
        <v>26</v>
      </c>
      <c r="F330">
        <v>16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7</v>
      </c>
      <c r="N330">
        <v>17</v>
      </c>
      <c r="O330">
        <v>2.4300000000000002</v>
      </c>
      <c r="P330">
        <v>0</v>
      </c>
      <c r="Q330">
        <v>26</v>
      </c>
      <c r="R330">
        <v>17</v>
      </c>
      <c r="S330">
        <v>149</v>
      </c>
      <c r="T330">
        <v>8.76</v>
      </c>
      <c r="U330">
        <v>1</v>
      </c>
      <c r="V330">
        <v>1</v>
      </c>
      <c r="W330">
        <v>1</v>
      </c>
      <c r="X330">
        <v>1</v>
      </c>
      <c r="Y330">
        <v>0</v>
      </c>
      <c r="Z330">
        <v>0</v>
      </c>
      <c r="AA330">
        <v>21</v>
      </c>
      <c r="AB330">
        <v>37.6</v>
      </c>
      <c r="AC330">
        <v>41.6</v>
      </c>
      <c r="AD330">
        <v>29.1</v>
      </c>
      <c r="AF330">
        <v>91</v>
      </c>
      <c r="AH330" t="s">
        <v>35</v>
      </c>
    </row>
    <row r="331" spans="1:34" x14ac:dyDescent="0.3">
      <c r="A331">
        <v>330</v>
      </c>
      <c r="B331" s="2" t="s">
        <v>398</v>
      </c>
      <c r="C331" s="2" t="s">
        <v>104</v>
      </c>
      <c r="D331" s="2" t="s">
        <v>38</v>
      </c>
      <c r="E331">
        <v>34</v>
      </c>
      <c r="F331">
        <v>4</v>
      </c>
      <c r="G331">
        <v>1</v>
      </c>
      <c r="H331">
        <v>35</v>
      </c>
      <c r="I331">
        <v>65</v>
      </c>
      <c r="J331">
        <v>372</v>
      </c>
      <c r="K331">
        <v>4</v>
      </c>
      <c r="L331">
        <v>4</v>
      </c>
      <c r="M331">
        <v>8</v>
      </c>
      <c r="N331">
        <v>2</v>
      </c>
      <c r="O331">
        <v>0.25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2</v>
      </c>
      <c r="W331">
        <v>1</v>
      </c>
      <c r="X331">
        <v>0</v>
      </c>
      <c r="Y331">
        <v>0</v>
      </c>
      <c r="Z331">
        <v>0</v>
      </c>
      <c r="AA331">
        <v>21</v>
      </c>
      <c r="AB331">
        <v>21.1</v>
      </c>
      <c r="AC331">
        <v>29.1</v>
      </c>
      <c r="AD331">
        <v>25.1</v>
      </c>
      <c r="AF331">
        <v>48</v>
      </c>
      <c r="AH331" t="s">
        <v>35</v>
      </c>
    </row>
    <row r="332" spans="1:34" x14ac:dyDescent="0.3">
      <c r="A332">
        <v>331</v>
      </c>
      <c r="B332" s="2" t="s">
        <v>399</v>
      </c>
      <c r="C332" s="2" t="s">
        <v>40</v>
      </c>
      <c r="D332" s="2" t="s">
        <v>49</v>
      </c>
      <c r="E332">
        <v>25</v>
      </c>
      <c r="F332">
        <v>8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-5</v>
      </c>
      <c r="O332">
        <v>-5</v>
      </c>
      <c r="P332">
        <v>0</v>
      </c>
      <c r="Q332">
        <v>12</v>
      </c>
      <c r="R332">
        <v>9</v>
      </c>
      <c r="S332">
        <v>170</v>
      </c>
      <c r="T332">
        <v>18.89</v>
      </c>
      <c r="U332">
        <v>1</v>
      </c>
      <c r="V332">
        <v>1</v>
      </c>
      <c r="W332">
        <v>1</v>
      </c>
      <c r="X332">
        <v>1</v>
      </c>
      <c r="Y332">
        <v>0</v>
      </c>
      <c r="Z332">
        <v>0</v>
      </c>
      <c r="AA332">
        <v>21</v>
      </c>
      <c r="AB332">
        <v>29.5</v>
      </c>
      <c r="AC332">
        <v>33.5</v>
      </c>
      <c r="AD332">
        <v>25</v>
      </c>
      <c r="AF332">
        <v>136</v>
      </c>
      <c r="AH332" t="s">
        <v>35</v>
      </c>
    </row>
    <row r="333" spans="1:34" x14ac:dyDescent="0.3">
      <c r="A333">
        <v>332</v>
      </c>
      <c r="B333" s="2" t="s">
        <v>400</v>
      </c>
      <c r="C333" s="2" t="s">
        <v>104</v>
      </c>
      <c r="D333" s="2" t="s">
        <v>49</v>
      </c>
      <c r="E333">
        <v>22</v>
      </c>
      <c r="F333">
        <v>7</v>
      </c>
      <c r="G333">
        <v>3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</v>
      </c>
      <c r="N333">
        <v>34</v>
      </c>
      <c r="O333">
        <v>8.5</v>
      </c>
      <c r="P333">
        <v>0</v>
      </c>
      <c r="Q333">
        <v>24</v>
      </c>
      <c r="R333">
        <v>18</v>
      </c>
      <c r="S333">
        <v>127</v>
      </c>
      <c r="T333">
        <v>7.06</v>
      </c>
      <c r="U333">
        <v>1</v>
      </c>
      <c r="V333">
        <v>3</v>
      </c>
      <c r="W333">
        <v>1</v>
      </c>
      <c r="X333">
        <v>1</v>
      </c>
      <c r="Y333">
        <v>0</v>
      </c>
      <c r="Z333">
        <v>0</v>
      </c>
      <c r="AA333">
        <v>20</v>
      </c>
      <c r="AB333">
        <v>38.1</v>
      </c>
      <c r="AC333">
        <v>42.1</v>
      </c>
      <c r="AD333">
        <v>29.1</v>
      </c>
      <c r="AF333">
        <v>139</v>
      </c>
      <c r="AH333" t="s">
        <v>35</v>
      </c>
    </row>
    <row r="334" spans="1:34" x14ac:dyDescent="0.3">
      <c r="A334">
        <v>333</v>
      </c>
      <c r="B334" s="2" t="s">
        <v>401</v>
      </c>
      <c r="C334" s="2" t="s">
        <v>70</v>
      </c>
      <c r="D334" s="2" t="s">
        <v>52</v>
      </c>
      <c r="E334">
        <v>29</v>
      </c>
      <c r="F334">
        <v>16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27</v>
      </c>
      <c r="O334">
        <v>27</v>
      </c>
      <c r="P334">
        <v>0</v>
      </c>
      <c r="Q334">
        <v>19</v>
      </c>
      <c r="R334">
        <v>13</v>
      </c>
      <c r="S334">
        <v>108</v>
      </c>
      <c r="T334">
        <v>8.31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20</v>
      </c>
      <c r="AB334">
        <v>32.5</v>
      </c>
      <c r="AC334">
        <v>35.5</v>
      </c>
      <c r="AD334">
        <v>26</v>
      </c>
      <c r="AF334">
        <v>56</v>
      </c>
      <c r="AH334" t="s">
        <v>35</v>
      </c>
    </row>
    <row r="335" spans="1:34" x14ac:dyDescent="0.3">
      <c r="A335">
        <v>334</v>
      </c>
      <c r="B335" s="2" t="s">
        <v>402</v>
      </c>
      <c r="C335" s="2" t="s">
        <v>403</v>
      </c>
      <c r="D335" s="2" t="s">
        <v>49</v>
      </c>
      <c r="E335">
        <v>26</v>
      </c>
      <c r="F335">
        <v>14</v>
      </c>
      <c r="G335">
        <v>4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4</v>
      </c>
      <c r="N335">
        <v>73</v>
      </c>
      <c r="O335">
        <v>18.25</v>
      </c>
      <c r="P335">
        <v>1</v>
      </c>
      <c r="Q335">
        <v>11</v>
      </c>
      <c r="R335">
        <v>8</v>
      </c>
      <c r="S335">
        <v>111</v>
      </c>
      <c r="T335">
        <v>13.88</v>
      </c>
      <c r="U335">
        <v>0</v>
      </c>
      <c r="V335">
        <v>3</v>
      </c>
      <c r="W335">
        <v>2</v>
      </c>
      <c r="X335">
        <v>1</v>
      </c>
      <c r="Y335">
        <v>0</v>
      </c>
      <c r="Z335">
        <v>0</v>
      </c>
      <c r="AA335">
        <v>20</v>
      </c>
      <c r="AB335">
        <v>28.4</v>
      </c>
      <c r="AC335">
        <v>33.4</v>
      </c>
      <c r="AD335">
        <v>24.4</v>
      </c>
      <c r="AF335">
        <v>138</v>
      </c>
      <c r="AH335" t="s">
        <v>35</v>
      </c>
    </row>
    <row r="336" spans="1:34" x14ac:dyDescent="0.3">
      <c r="A336">
        <v>335</v>
      </c>
      <c r="B336" s="2" t="s">
        <v>404</v>
      </c>
      <c r="C336" s="2" t="s">
        <v>84</v>
      </c>
      <c r="D336" s="2" t="s">
        <v>49</v>
      </c>
      <c r="E336">
        <v>28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26</v>
      </c>
      <c r="R336">
        <v>19</v>
      </c>
      <c r="S336">
        <v>195</v>
      </c>
      <c r="T336">
        <v>10.26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20</v>
      </c>
      <c r="AB336">
        <v>38.5</v>
      </c>
      <c r="AC336">
        <v>41.5</v>
      </c>
      <c r="AD336">
        <v>29</v>
      </c>
      <c r="AF336">
        <v>140</v>
      </c>
      <c r="AH336" t="s">
        <v>35</v>
      </c>
    </row>
    <row r="337" spans="1:34" x14ac:dyDescent="0.3">
      <c r="A337">
        <v>336</v>
      </c>
      <c r="B337" s="2" t="s">
        <v>405</v>
      </c>
      <c r="C337" s="2" t="s">
        <v>65</v>
      </c>
      <c r="D337" s="2" t="s">
        <v>49</v>
      </c>
      <c r="E337">
        <v>24</v>
      </c>
      <c r="F337">
        <v>16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-1</v>
      </c>
      <c r="O337">
        <v>-0.5</v>
      </c>
      <c r="P337">
        <v>0</v>
      </c>
      <c r="Q337">
        <v>10</v>
      </c>
      <c r="R337">
        <v>6</v>
      </c>
      <c r="S337">
        <v>165</v>
      </c>
      <c r="T337">
        <v>27.5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20</v>
      </c>
      <c r="AB337">
        <v>26.4</v>
      </c>
      <c r="AC337">
        <v>30.4</v>
      </c>
      <c r="AD337">
        <v>23.4</v>
      </c>
      <c r="AF337">
        <v>137</v>
      </c>
      <c r="AH337" t="s">
        <v>35</v>
      </c>
    </row>
    <row r="338" spans="1:34" x14ac:dyDescent="0.3">
      <c r="A338">
        <v>337</v>
      </c>
      <c r="B338" s="2" t="s">
        <v>406</v>
      </c>
      <c r="C338" s="2" t="s">
        <v>33</v>
      </c>
      <c r="D338" s="2" t="s">
        <v>52</v>
      </c>
      <c r="E338">
        <v>23</v>
      </c>
      <c r="F338">
        <v>16</v>
      </c>
      <c r="G338">
        <v>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30</v>
      </c>
      <c r="R338">
        <v>16</v>
      </c>
      <c r="S338">
        <v>136</v>
      </c>
      <c r="T338">
        <v>8.5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20</v>
      </c>
      <c r="AB338">
        <v>35.6</v>
      </c>
      <c r="AC338">
        <v>38.6</v>
      </c>
      <c r="AD338">
        <v>27.6</v>
      </c>
      <c r="AF338">
        <v>55</v>
      </c>
      <c r="AH338" t="s">
        <v>35</v>
      </c>
    </row>
    <row r="339" spans="1:34" x14ac:dyDescent="0.3">
      <c r="A339">
        <v>338</v>
      </c>
      <c r="B339" s="2" t="s">
        <v>407</v>
      </c>
      <c r="C339" s="2" t="s">
        <v>101</v>
      </c>
      <c r="D339" s="2" t="s">
        <v>52</v>
      </c>
      <c r="E339">
        <v>27</v>
      </c>
      <c r="F339">
        <v>11</v>
      </c>
      <c r="G339">
        <v>8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19</v>
      </c>
      <c r="R339">
        <v>13</v>
      </c>
      <c r="S339">
        <v>131</v>
      </c>
      <c r="T339">
        <v>10.08</v>
      </c>
      <c r="U339">
        <v>1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19</v>
      </c>
      <c r="AB339">
        <v>32.1</v>
      </c>
      <c r="AC339">
        <v>35.1</v>
      </c>
      <c r="AD339">
        <v>25.6</v>
      </c>
      <c r="AF339">
        <v>57</v>
      </c>
      <c r="AH339" t="s">
        <v>35</v>
      </c>
    </row>
    <row r="340" spans="1:34" x14ac:dyDescent="0.3">
      <c r="A340">
        <v>339</v>
      </c>
      <c r="B340" s="2" t="s">
        <v>408</v>
      </c>
      <c r="C340" s="2" t="s">
        <v>130</v>
      </c>
      <c r="D340" s="2" t="s">
        <v>34</v>
      </c>
      <c r="E340">
        <v>26</v>
      </c>
      <c r="F340">
        <v>16</v>
      </c>
      <c r="G340">
        <v>2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32</v>
      </c>
      <c r="N340">
        <v>103</v>
      </c>
      <c r="O340">
        <v>3.22</v>
      </c>
      <c r="P340">
        <v>0</v>
      </c>
      <c r="Q340">
        <v>17</v>
      </c>
      <c r="R340">
        <v>13</v>
      </c>
      <c r="S340">
        <v>90</v>
      </c>
      <c r="T340">
        <v>6.92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19</v>
      </c>
      <c r="AB340">
        <v>32.299999999999997</v>
      </c>
      <c r="AC340">
        <v>35.299999999999997</v>
      </c>
      <c r="AD340">
        <v>25.8</v>
      </c>
      <c r="AF340">
        <v>92</v>
      </c>
      <c r="AH340" t="s">
        <v>35</v>
      </c>
    </row>
    <row r="341" spans="1:34" x14ac:dyDescent="0.3">
      <c r="A341">
        <v>340</v>
      </c>
      <c r="B341" s="2" t="s">
        <v>409</v>
      </c>
      <c r="C341" s="2" t="s">
        <v>61</v>
      </c>
      <c r="D341" s="2" t="s">
        <v>34</v>
      </c>
      <c r="E341">
        <v>25</v>
      </c>
      <c r="F341">
        <v>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23</v>
      </c>
      <c r="N341">
        <v>72</v>
      </c>
      <c r="O341">
        <v>3.13</v>
      </c>
      <c r="P341">
        <v>1</v>
      </c>
      <c r="Q341">
        <v>12</v>
      </c>
      <c r="R341">
        <v>10</v>
      </c>
      <c r="S341">
        <v>76</v>
      </c>
      <c r="T341">
        <v>7.6</v>
      </c>
      <c r="U341">
        <v>0</v>
      </c>
      <c r="V341">
        <v>1</v>
      </c>
      <c r="W341">
        <v>1</v>
      </c>
      <c r="X341">
        <v>1</v>
      </c>
      <c r="Y341">
        <v>0</v>
      </c>
      <c r="Z341">
        <v>0</v>
      </c>
      <c r="AA341">
        <v>19</v>
      </c>
      <c r="AB341">
        <v>28.8</v>
      </c>
      <c r="AC341">
        <v>29.8</v>
      </c>
      <c r="AD341">
        <v>23.8</v>
      </c>
      <c r="AF341">
        <v>93</v>
      </c>
      <c r="AH341" t="s">
        <v>35</v>
      </c>
    </row>
    <row r="342" spans="1:34" x14ac:dyDescent="0.3">
      <c r="A342">
        <v>341</v>
      </c>
      <c r="B342" s="2" t="s">
        <v>410</v>
      </c>
      <c r="C342" s="2" t="s">
        <v>135</v>
      </c>
      <c r="D342" s="2" t="s">
        <v>52</v>
      </c>
      <c r="E342">
        <v>35</v>
      </c>
      <c r="F342">
        <v>4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19</v>
      </c>
      <c r="R342">
        <v>10</v>
      </c>
      <c r="S342">
        <v>123</v>
      </c>
      <c r="T342">
        <v>12.3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18</v>
      </c>
      <c r="AB342">
        <v>28.3</v>
      </c>
      <c r="AC342">
        <v>31.3</v>
      </c>
      <c r="AD342">
        <v>23.3</v>
      </c>
      <c r="AF342">
        <v>58</v>
      </c>
      <c r="AH342" t="s">
        <v>35</v>
      </c>
    </row>
    <row r="343" spans="1:34" x14ac:dyDescent="0.3">
      <c r="A343">
        <v>342</v>
      </c>
      <c r="B343" s="2" t="s">
        <v>411</v>
      </c>
      <c r="C343" s="2" t="s">
        <v>80</v>
      </c>
      <c r="D343" s="2" t="s">
        <v>34</v>
      </c>
      <c r="E343">
        <v>22</v>
      </c>
      <c r="F343">
        <v>13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39</v>
      </c>
      <c r="N343">
        <v>147</v>
      </c>
      <c r="O343">
        <v>3.77</v>
      </c>
      <c r="P343">
        <v>0</v>
      </c>
      <c r="Q343">
        <v>6</v>
      </c>
      <c r="R343">
        <v>4</v>
      </c>
      <c r="S343">
        <v>37</v>
      </c>
      <c r="T343">
        <v>9.25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22.4</v>
      </c>
      <c r="AC343">
        <v>25.4</v>
      </c>
      <c r="AD343">
        <v>20.399999999999999</v>
      </c>
      <c r="AF343">
        <v>94</v>
      </c>
      <c r="AH343" t="s">
        <v>35</v>
      </c>
    </row>
    <row r="344" spans="1:34" x14ac:dyDescent="0.3">
      <c r="A344">
        <v>343</v>
      </c>
      <c r="B344" s="2" t="s">
        <v>412</v>
      </c>
      <c r="C344" s="2" t="s">
        <v>111</v>
      </c>
      <c r="D344" s="2" t="s">
        <v>49</v>
      </c>
      <c r="E344">
        <v>30</v>
      </c>
      <c r="F344">
        <v>7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21</v>
      </c>
      <c r="R344">
        <v>12</v>
      </c>
      <c r="S344">
        <v>181</v>
      </c>
      <c r="T344">
        <v>15.08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30.1</v>
      </c>
      <c r="AC344">
        <v>33.1</v>
      </c>
      <c r="AD344">
        <v>24.1</v>
      </c>
      <c r="AF344">
        <v>141</v>
      </c>
      <c r="AH344" t="s">
        <v>35</v>
      </c>
    </row>
    <row r="345" spans="1:34" x14ac:dyDescent="0.3">
      <c r="A345">
        <v>344</v>
      </c>
      <c r="B345" s="2" t="s">
        <v>413</v>
      </c>
      <c r="C345" s="2" t="s">
        <v>86</v>
      </c>
      <c r="D345" s="2" t="s">
        <v>38</v>
      </c>
      <c r="E345">
        <v>22</v>
      </c>
      <c r="F345">
        <v>6</v>
      </c>
      <c r="G345">
        <v>3</v>
      </c>
      <c r="H345">
        <v>58</v>
      </c>
      <c r="I345">
        <v>109</v>
      </c>
      <c r="J345">
        <v>567</v>
      </c>
      <c r="K345">
        <v>1</v>
      </c>
      <c r="L345">
        <v>5</v>
      </c>
      <c r="M345">
        <v>3</v>
      </c>
      <c r="N345">
        <v>13</v>
      </c>
      <c r="O345">
        <v>4.33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</v>
      </c>
      <c r="W345">
        <v>0</v>
      </c>
      <c r="X345">
        <v>0</v>
      </c>
      <c r="Y345">
        <v>0</v>
      </c>
      <c r="Z345">
        <v>0</v>
      </c>
      <c r="AA345">
        <v>18</v>
      </c>
      <c r="AB345">
        <v>18</v>
      </c>
      <c r="AC345">
        <v>26</v>
      </c>
      <c r="AD345">
        <v>23</v>
      </c>
      <c r="AF345">
        <v>49</v>
      </c>
      <c r="AH345" t="s">
        <v>35</v>
      </c>
    </row>
    <row r="346" spans="1:34" x14ac:dyDescent="0.3">
      <c r="A346">
        <v>345</v>
      </c>
      <c r="B346" s="2" t="s">
        <v>414</v>
      </c>
      <c r="C346" s="2" t="s">
        <v>114</v>
      </c>
      <c r="D346" s="2" t="s">
        <v>52</v>
      </c>
      <c r="E346">
        <v>27</v>
      </c>
      <c r="F346">
        <v>14</v>
      </c>
      <c r="G346">
        <v>11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20</v>
      </c>
      <c r="R346">
        <v>14</v>
      </c>
      <c r="S346">
        <v>114</v>
      </c>
      <c r="T346">
        <v>8.14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17</v>
      </c>
      <c r="AB346">
        <v>31.4</v>
      </c>
      <c r="AC346">
        <v>34.4</v>
      </c>
      <c r="AD346">
        <v>24.4</v>
      </c>
      <c r="AF346">
        <v>60</v>
      </c>
      <c r="AH346" t="s">
        <v>35</v>
      </c>
    </row>
    <row r="347" spans="1:34" x14ac:dyDescent="0.3">
      <c r="A347">
        <v>346</v>
      </c>
      <c r="B347" s="2" t="s">
        <v>415</v>
      </c>
      <c r="C347" s="2" t="s">
        <v>61</v>
      </c>
      <c r="D347" s="2" t="s">
        <v>34</v>
      </c>
      <c r="E347">
        <v>21</v>
      </c>
      <c r="F347">
        <v>16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18</v>
      </c>
      <c r="N347">
        <v>114</v>
      </c>
      <c r="O347">
        <v>6.33</v>
      </c>
      <c r="P347">
        <v>0</v>
      </c>
      <c r="Q347">
        <v>13</v>
      </c>
      <c r="R347">
        <v>11</v>
      </c>
      <c r="S347">
        <v>56</v>
      </c>
      <c r="T347">
        <v>5.09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17</v>
      </c>
      <c r="AB347">
        <v>28</v>
      </c>
      <c r="AC347">
        <v>31</v>
      </c>
      <c r="AD347">
        <v>22.5</v>
      </c>
      <c r="AF347">
        <v>95</v>
      </c>
      <c r="AH347" t="s">
        <v>35</v>
      </c>
    </row>
    <row r="348" spans="1:34" x14ac:dyDescent="0.3">
      <c r="A348">
        <v>347</v>
      </c>
      <c r="B348" s="2" t="s">
        <v>416</v>
      </c>
      <c r="C348" s="2" t="s">
        <v>101</v>
      </c>
      <c r="D348" s="2" t="s">
        <v>52</v>
      </c>
      <c r="E348">
        <v>24</v>
      </c>
      <c r="F348">
        <v>6</v>
      </c>
      <c r="G348">
        <v>4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9</v>
      </c>
      <c r="R348">
        <v>6</v>
      </c>
      <c r="S348">
        <v>114</v>
      </c>
      <c r="T348">
        <v>19</v>
      </c>
      <c r="U348">
        <v>1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23.4</v>
      </c>
      <c r="AC348">
        <v>26.4</v>
      </c>
      <c r="AD348">
        <v>20.399999999999999</v>
      </c>
      <c r="AF348">
        <v>59</v>
      </c>
      <c r="AH348" t="s">
        <v>35</v>
      </c>
    </row>
    <row r="349" spans="1:34" x14ac:dyDescent="0.3">
      <c r="A349">
        <v>348</v>
      </c>
      <c r="B349" s="2" t="s">
        <v>417</v>
      </c>
      <c r="C349" s="2" t="s">
        <v>67</v>
      </c>
      <c r="D349" s="2" t="s">
        <v>38</v>
      </c>
      <c r="E349">
        <v>29</v>
      </c>
      <c r="F349">
        <v>2</v>
      </c>
      <c r="G349">
        <v>1</v>
      </c>
      <c r="H349">
        <v>21</v>
      </c>
      <c r="I349">
        <v>37</v>
      </c>
      <c r="J349">
        <v>225</v>
      </c>
      <c r="K349">
        <v>0</v>
      </c>
      <c r="L349">
        <v>1</v>
      </c>
      <c r="M349">
        <v>5</v>
      </c>
      <c r="N349">
        <v>39</v>
      </c>
      <c r="O349">
        <v>7.8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16.899999999999999</v>
      </c>
      <c r="AC349">
        <v>17.899999999999999</v>
      </c>
      <c r="AD349">
        <v>17.899999999999999</v>
      </c>
      <c r="AF349">
        <v>50</v>
      </c>
      <c r="AH349" t="s">
        <v>35</v>
      </c>
    </row>
    <row r="350" spans="1:34" x14ac:dyDescent="0.3">
      <c r="A350">
        <v>349</v>
      </c>
      <c r="B350" s="2" t="s">
        <v>418</v>
      </c>
      <c r="C350" s="2" t="s">
        <v>33</v>
      </c>
      <c r="D350" s="2" t="s">
        <v>38</v>
      </c>
      <c r="E350">
        <v>30</v>
      </c>
      <c r="F350">
        <v>2</v>
      </c>
      <c r="G350">
        <v>2</v>
      </c>
      <c r="H350">
        <v>50</v>
      </c>
      <c r="I350">
        <v>89</v>
      </c>
      <c r="J350">
        <v>572</v>
      </c>
      <c r="K350">
        <v>0</v>
      </c>
      <c r="L350">
        <v>1</v>
      </c>
      <c r="M350">
        <v>5</v>
      </c>
      <c r="N350">
        <v>-2</v>
      </c>
      <c r="O350">
        <v>-0.4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2</v>
      </c>
      <c r="W350">
        <v>2</v>
      </c>
      <c r="X350">
        <v>0</v>
      </c>
      <c r="Y350">
        <v>0</v>
      </c>
      <c r="Z350">
        <v>0</v>
      </c>
      <c r="AA350">
        <v>17</v>
      </c>
      <c r="AB350">
        <v>16.7</v>
      </c>
      <c r="AC350">
        <v>22.7</v>
      </c>
      <c r="AD350">
        <v>17.7</v>
      </c>
      <c r="AF350">
        <v>51</v>
      </c>
      <c r="AH350" t="s">
        <v>35</v>
      </c>
    </row>
    <row r="351" spans="1:34" x14ac:dyDescent="0.3">
      <c r="A351">
        <v>350</v>
      </c>
      <c r="B351" s="2" t="s">
        <v>419</v>
      </c>
      <c r="C351" s="2" t="s">
        <v>111</v>
      </c>
      <c r="D351" s="2" t="s">
        <v>52</v>
      </c>
      <c r="E351">
        <v>27</v>
      </c>
      <c r="F351">
        <v>12</v>
      </c>
      <c r="G351">
        <v>5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18</v>
      </c>
      <c r="R351">
        <v>13</v>
      </c>
      <c r="S351">
        <v>109</v>
      </c>
      <c r="T351">
        <v>8.3800000000000008</v>
      </c>
      <c r="U351">
        <v>1</v>
      </c>
      <c r="V351">
        <v>1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29.9</v>
      </c>
      <c r="AC351">
        <v>32.9</v>
      </c>
      <c r="AD351">
        <v>23.4</v>
      </c>
      <c r="AF351">
        <v>62</v>
      </c>
      <c r="AH351" t="s">
        <v>35</v>
      </c>
    </row>
    <row r="352" spans="1:34" x14ac:dyDescent="0.3">
      <c r="A352">
        <v>351</v>
      </c>
      <c r="B352" s="2" t="s">
        <v>420</v>
      </c>
      <c r="C352" s="2" t="s">
        <v>44</v>
      </c>
      <c r="D352" s="2" t="s">
        <v>49</v>
      </c>
      <c r="E352">
        <v>27</v>
      </c>
      <c r="F352">
        <v>4</v>
      </c>
      <c r="G352">
        <v>2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9</v>
      </c>
      <c r="R352">
        <v>5</v>
      </c>
      <c r="S352">
        <v>113</v>
      </c>
      <c r="T352">
        <v>22.6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22.3</v>
      </c>
      <c r="AC352">
        <v>25.3</v>
      </c>
      <c r="AD352">
        <v>19.8</v>
      </c>
      <c r="AF352">
        <v>142</v>
      </c>
      <c r="AH352" t="s">
        <v>35</v>
      </c>
    </row>
    <row r="353" spans="1:34" x14ac:dyDescent="0.3">
      <c r="A353">
        <v>352</v>
      </c>
      <c r="B353" s="2" t="s">
        <v>421</v>
      </c>
      <c r="C353" s="2" t="s">
        <v>111</v>
      </c>
      <c r="D353" s="2" t="s">
        <v>52</v>
      </c>
      <c r="E353">
        <v>26</v>
      </c>
      <c r="F353">
        <v>16</v>
      </c>
      <c r="G353">
        <v>7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22</v>
      </c>
      <c r="R353">
        <v>17</v>
      </c>
      <c r="S353">
        <v>166</v>
      </c>
      <c r="T353">
        <v>9.76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33.6</v>
      </c>
      <c r="AC353">
        <v>36.6</v>
      </c>
      <c r="AD353">
        <v>25.1</v>
      </c>
      <c r="AF353">
        <v>63</v>
      </c>
      <c r="AH353" t="s">
        <v>35</v>
      </c>
    </row>
    <row r="354" spans="1:34" x14ac:dyDescent="0.3">
      <c r="A354">
        <v>353</v>
      </c>
      <c r="B354" s="2" t="s">
        <v>422</v>
      </c>
      <c r="C354" s="2" t="s">
        <v>101</v>
      </c>
      <c r="D354" s="2" t="s">
        <v>52</v>
      </c>
      <c r="E354">
        <v>39</v>
      </c>
      <c r="F354">
        <v>10</v>
      </c>
      <c r="G354">
        <v>8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17</v>
      </c>
      <c r="S354">
        <v>173</v>
      </c>
      <c r="T354">
        <v>10.18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17</v>
      </c>
      <c r="AB354">
        <v>34.299999999999997</v>
      </c>
      <c r="AC354">
        <v>37.299999999999997</v>
      </c>
      <c r="AD354">
        <v>25.8</v>
      </c>
      <c r="AF354">
        <v>61</v>
      </c>
      <c r="AH354" t="s">
        <v>35</v>
      </c>
    </row>
    <row r="355" spans="1:34" x14ac:dyDescent="0.3">
      <c r="A355">
        <v>354</v>
      </c>
      <c r="B355" s="2" t="s">
        <v>423</v>
      </c>
      <c r="C355" s="2" t="s">
        <v>107</v>
      </c>
      <c r="D355" s="2" t="s">
        <v>34</v>
      </c>
      <c r="E355">
        <v>26</v>
      </c>
      <c r="F355">
        <v>6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17</v>
      </c>
      <c r="N355">
        <v>63</v>
      </c>
      <c r="O355">
        <v>3.71</v>
      </c>
      <c r="P355">
        <v>0</v>
      </c>
      <c r="Q355">
        <v>15</v>
      </c>
      <c r="R355">
        <v>13</v>
      </c>
      <c r="S355">
        <v>124</v>
      </c>
      <c r="T355">
        <v>9.5399999999999991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17</v>
      </c>
      <c r="AB355">
        <v>29.7</v>
      </c>
      <c r="AC355">
        <v>33.700000000000003</v>
      </c>
      <c r="AD355">
        <v>23.2</v>
      </c>
      <c r="AF355">
        <v>96</v>
      </c>
      <c r="AH355" t="s">
        <v>35</v>
      </c>
    </row>
    <row r="356" spans="1:34" x14ac:dyDescent="0.3">
      <c r="A356">
        <v>355</v>
      </c>
      <c r="B356" s="2" t="s">
        <v>424</v>
      </c>
      <c r="C356" s="2" t="s">
        <v>114</v>
      </c>
      <c r="D356" s="2" t="s">
        <v>52</v>
      </c>
      <c r="E356">
        <v>23</v>
      </c>
      <c r="F356">
        <v>16</v>
      </c>
      <c r="G356">
        <v>6</v>
      </c>
      <c r="H356">
        <v>1</v>
      </c>
      <c r="I356">
        <v>1</v>
      </c>
      <c r="J356">
        <v>6</v>
      </c>
      <c r="K356">
        <v>0</v>
      </c>
      <c r="L356">
        <v>0</v>
      </c>
      <c r="M356">
        <v>1</v>
      </c>
      <c r="N356">
        <v>3</v>
      </c>
      <c r="O356">
        <v>3</v>
      </c>
      <c r="P356">
        <v>0</v>
      </c>
      <c r="Q356">
        <v>12</v>
      </c>
      <c r="R356">
        <v>9</v>
      </c>
      <c r="S356">
        <v>90</v>
      </c>
      <c r="T356">
        <v>10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24.5</v>
      </c>
      <c r="AC356">
        <v>24.5</v>
      </c>
      <c r="AD356">
        <v>20</v>
      </c>
      <c r="AF356">
        <v>66</v>
      </c>
      <c r="AH356" t="s">
        <v>35</v>
      </c>
    </row>
    <row r="357" spans="1:34" x14ac:dyDescent="0.3">
      <c r="A357">
        <v>356</v>
      </c>
      <c r="B357" s="2" t="s">
        <v>425</v>
      </c>
      <c r="C357" s="2" t="s">
        <v>37</v>
      </c>
      <c r="D357" s="2" t="s">
        <v>38</v>
      </c>
      <c r="E357">
        <v>29</v>
      </c>
      <c r="F357">
        <v>7</v>
      </c>
      <c r="G357">
        <v>1</v>
      </c>
      <c r="H357">
        <v>23</v>
      </c>
      <c r="I357">
        <v>38</v>
      </c>
      <c r="J357">
        <v>225</v>
      </c>
      <c r="K357">
        <v>1</v>
      </c>
      <c r="L357">
        <v>2</v>
      </c>
      <c r="M357">
        <v>20</v>
      </c>
      <c r="N357">
        <v>70</v>
      </c>
      <c r="O357">
        <v>3.5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16</v>
      </c>
      <c r="AB357">
        <v>16</v>
      </c>
      <c r="AC357">
        <v>18</v>
      </c>
      <c r="AD357">
        <v>18</v>
      </c>
      <c r="AF357">
        <v>52</v>
      </c>
      <c r="AH357" t="s">
        <v>35</v>
      </c>
    </row>
    <row r="358" spans="1:34" x14ac:dyDescent="0.3">
      <c r="A358">
        <v>357</v>
      </c>
      <c r="B358" s="2" t="s">
        <v>426</v>
      </c>
      <c r="C358" s="2" t="s">
        <v>135</v>
      </c>
      <c r="D358" s="2" t="s">
        <v>52</v>
      </c>
      <c r="E358">
        <v>23</v>
      </c>
      <c r="F358">
        <v>11</v>
      </c>
      <c r="G358">
        <v>4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14</v>
      </c>
      <c r="R358">
        <v>8</v>
      </c>
      <c r="S358">
        <v>103</v>
      </c>
      <c r="T358">
        <v>12.88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24.3</v>
      </c>
      <c r="AC358">
        <v>27.3</v>
      </c>
      <c r="AD358">
        <v>20.3</v>
      </c>
      <c r="AF358">
        <v>64</v>
      </c>
      <c r="AH358" t="s">
        <v>35</v>
      </c>
    </row>
    <row r="359" spans="1:34" x14ac:dyDescent="0.3">
      <c r="A359">
        <v>358</v>
      </c>
      <c r="B359" s="2" t="s">
        <v>427</v>
      </c>
      <c r="C359" s="2" t="s">
        <v>42</v>
      </c>
      <c r="D359" s="2" t="s">
        <v>52</v>
      </c>
      <c r="E359">
        <v>25</v>
      </c>
      <c r="F359">
        <v>11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15</v>
      </c>
      <c r="R359">
        <v>10</v>
      </c>
      <c r="S359">
        <v>100</v>
      </c>
      <c r="T359">
        <v>10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16</v>
      </c>
      <c r="AB359">
        <v>26</v>
      </c>
      <c r="AC359">
        <v>29</v>
      </c>
      <c r="AD359">
        <v>21</v>
      </c>
      <c r="AF359">
        <v>65</v>
      </c>
      <c r="AH359" t="s">
        <v>35</v>
      </c>
    </row>
    <row r="360" spans="1:34" x14ac:dyDescent="0.3">
      <c r="A360">
        <v>359</v>
      </c>
      <c r="B360" s="2" t="s">
        <v>428</v>
      </c>
      <c r="C360" s="2" t="s">
        <v>76</v>
      </c>
      <c r="D360" s="2" t="s">
        <v>52</v>
      </c>
      <c r="E360">
        <v>26</v>
      </c>
      <c r="F360">
        <v>5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13</v>
      </c>
      <c r="R360">
        <v>9</v>
      </c>
      <c r="S360">
        <v>87</v>
      </c>
      <c r="T360">
        <v>9.67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23.7</v>
      </c>
      <c r="AC360">
        <v>23.7</v>
      </c>
      <c r="AD360">
        <v>19.2</v>
      </c>
      <c r="AF360">
        <v>68</v>
      </c>
      <c r="AH360" t="s">
        <v>35</v>
      </c>
    </row>
    <row r="361" spans="1:34" x14ac:dyDescent="0.3">
      <c r="A361">
        <v>360</v>
      </c>
      <c r="B361" s="2" t="s">
        <v>429</v>
      </c>
      <c r="C361" s="2" t="s">
        <v>40</v>
      </c>
      <c r="D361" s="2" t="s">
        <v>52</v>
      </c>
      <c r="E361">
        <v>27</v>
      </c>
      <c r="F361">
        <v>16</v>
      </c>
      <c r="G361">
        <v>10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8</v>
      </c>
      <c r="R361">
        <v>6</v>
      </c>
      <c r="S361">
        <v>90</v>
      </c>
      <c r="T361">
        <v>15</v>
      </c>
      <c r="U361">
        <v>1</v>
      </c>
      <c r="V361">
        <v>0</v>
      </c>
      <c r="W361">
        <v>0</v>
      </c>
      <c r="X361">
        <v>1</v>
      </c>
      <c r="Y361">
        <v>0</v>
      </c>
      <c r="Z361">
        <v>0</v>
      </c>
      <c r="AA361">
        <v>15</v>
      </c>
      <c r="AB361">
        <v>21</v>
      </c>
      <c r="AC361">
        <v>21</v>
      </c>
      <c r="AD361">
        <v>18</v>
      </c>
      <c r="AF361">
        <v>67</v>
      </c>
      <c r="AH361" t="s">
        <v>35</v>
      </c>
    </row>
    <row r="362" spans="1:34" x14ac:dyDescent="0.3">
      <c r="A362">
        <v>361</v>
      </c>
      <c r="B362" s="2" t="s">
        <v>430</v>
      </c>
      <c r="C362" s="2" t="s">
        <v>135</v>
      </c>
      <c r="D362" s="2" t="s">
        <v>34</v>
      </c>
      <c r="E362">
        <v>25</v>
      </c>
      <c r="F362">
        <v>15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22</v>
      </c>
      <c r="N362">
        <v>81</v>
      </c>
      <c r="O362">
        <v>3.68</v>
      </c>
      <c r="P362">
        <v>0</v>
      </c>
      <c r="Q362">
        <v>13</v>
      </c>
      <c r="R362">
        <v>9</v>
      </c>
      <c r="S362">
        <v>64</v>
      </c>
      <c r="T362">
        <v>7.11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15</v>
      </c>
      <c r="AB362">
        <v>23.5</v>
      </c>
      <c r="AC362">
        <v>23.5</v>
      </c>
      <c r="AD362">
        <v>19</v>
      </c>
      <c r="AF362">
        <v>97</v>
      </c>
      <c r="AH362" t="s">
        <v>35</v>
      </c>
    </row>
    <row r="363" spans="1:34" x14ac:dyDescent="0.3">
      <c r="A363">
        <v>362</v>
      </c>
      <c r="B363" s="2" t="s">
        <v>431</v>
      </c>
      <c r="C363" s="2" t="s">
        <v>67</v>
      </c>
      <c r="D363" s="2" t="s">
        <v>49</v>
      </c>
      <c r="E363">
        <v>26</v>
      </c>
      <c r="F363">
        <v>16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11</v>
      </c>
      <c r="S363">
        <v>162</v>
      </c>
      <c r="T363">
        <v>14.73</v>
      </c>
      <c r="U363">
        <v>0</v>
      </c>
      <c r="V363">
        <v>2</v>
      </c>
      <c r="W363">
        <v>1</v>
      </c>
      <c r="X363">
        <v>0</v>
      </c>
      <c r="Y363">
        <v>0</v>
      </c>
      <c r="Z363">
        <v>0</v>
      </c>
      <c r="AA363">
        <v>14</v>
      </c>
      <c r="AB363">
        <v>25.2</v>
      </c>
      <c r="AC363">
        <v>29.2</v>
      </c>
      <c r="AD363">
        <v>19.7</v>
      </c>
      <c r="AF363">
        <v>143</v>
      </c>
      <c r="AH363" t="s">
        <v>35</v>
      </c>
    </row>
    <row r="364" spans="1:34" x14ac:dyDescent="0.3">
      <c r="A364">
        <v>363</v>
      </c>
      <c r="B364" s="2" t="s">
        <v>432</v>
      </c>
      <c r="C364" s="2" t="s">
        <v>88</v>
      </c>
      <c r="D364" s="2" t="s">
        <v>52</v>
      </c>
      <c r="E364">
        <v>26</v>
      </c>
      <c r="F364">
        <v>12</v>
      </c>
      <c r="G364">
        <v>6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18</v>
      </c>
      <c r="R364">
        <v>12</v>
      </c>
      <c r="S364">
        <v>140</v>
      </c>
      <c r="T364">
        <v>11.67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26</v>
      </c>
      <c r="AC364">
        <v>29</v>
      </c>
      <c r="AD364">
        <v>20</v>
      </c>
      <c r="AF364">
        <v>70</v>
      </c>
      <c r="AH364" t="s">
        <v>35</v>
      </c>
    </row>
    <row r="365" spans="1:34" x14ac:dyDescent="0.3">
      <c r="A365">
        <v>364</v>
      </c>
      <c r="B365" s="2" t="s">
        <v>433</v>
      </c>
      <c r="C365" s="2" t="s">
        <v>180</v>
      </c>
      <c r="D365" s="2" t="s">
        <v>34</v>
      </c>
      <c r="E365">
        <v>25</v>
      </c>
      <c r="F365">
        <v>11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22</v>
      </c>
      <c r="N365">
        <v>92</v>
      </c>
      <c r="O365">
        <v>4.18</v>
      </c>
      <c r="P365">
        <v>0</v>
      </c>
      <c r="Q365">
        <v>7</v>
      </c>
      <c r="R365">
        <v>6</v>
      </c>
      <c r="S365">
        <v>48</v>
      </c>
      <c r="T365">
        <v>8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14</v>
      </c>
      <c r="AB365">
        <v>20</v>
      </c>
      <c r="AC365">
        <v>20</v>
      </c>
      <c r="AD365">
        <v>17</v>
      </c>
      <c r="AF365">
        <v>99</v>
      </c>
      <c r="AH365" t="s">
        <v>35</v>
      </c>
    </row>
    <row r="366" spans="1:34" x14ac:dyDescent="0.3">
      <c r="A366">
        <v>365</v>
      </c>
      <c r="B366" s="2" t="s">
        <v>434</v>
      </c>
      <c r="C366" s="2" t="s">
        <v>56</v>
      </c>
      <c r="D366" s="2" t="s">
        <v>52</v>
      </c>
      <c r="E366">
        <v>31</v>
      </c>
      <c r="F366">
        <v>15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13</v>
      </c>
      <c r="R366">
        <v>9</v>
      </c>
      <c r="S366">
        <v>78</v>
      </c>
      <c r="T366">
        <v>8.67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14</v>
      </c>
      <c r="AB366">
        <v>22.8</v>
      </c>
      <c r="AC366">
        <v>22.8</v>
      </c>
      <c r="AD366">
        <v>18.3</v>
      </c>
      <c r="AF366">
        <v>71</v>
      </c>
      <c r="AH366" t="s">
        <v>35</v>
      </c>
    </row>
    <row r="367" spans="1:34" x14ac:dyDescent="0.3">
      <c r="A367">
        <v>366</v>
      </c>
      <c r="B367" s="2" t="s">
        <v>435</v>
      </c>
      <c r="C367" s="2" t="s">
        <v>72</v>
      </c>
      <c r="D367" s="2" t="s">
        <v>34</v>
      </c>
      <c r="E367">
        <v>24</v>
      </c>
      <c r="F367">
        <v>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10</v>
      </c>
      <c r="N367">
        <v>21</v>
      </c>
      <c r="O367">
        <v>2.1</v>
      </c>
      <c r="P367">
        <v>2</v>
      </c>
      <c r="Q367">
        <v>2</v>
      </c>
      <c r="R367">
        <v>2</v>
      </c>
      <c r="S367">
        <v>1</v>
      </c>
      <c r="T367">
        <v>0.5</v>
      </c>
      <c r="U367">
        <v>0</v>
      </c>
      <c r="V367">
        <v>0</v>
      </c>
      <c r="W367">
        <v>0</v>
      </c>
      <c r="X367">
        <v>2</v>
      </c>
      <c r="Y367">
        <v>0</v>
      </c>
      <c r="Z367">
        <v>0</v>
      </c>
      <c r="AA367">
        <v>14</v>
      </c>
      <c r="AB367">
        <v>16.2</v>
      </c>
      <c r="AC367">
        <v>16.2</v>
      </c>
      <c r="AD367">
        <v>15.2</v>
      </c>
      <c r="AF367">
        <v>98</v>
      </c>
      <c r="AH367" t="s">
        <v>35</v>
      </c>
    </row>
    <row r="368" spans="1:34" x14ac:dyDescent="0.3">
      <c r="A368">
        <v>367</v>
      </c>
      <c r="B368" s="2" t="s">
        <v>436</v>
      </c>
      <c r="C368" s="2" t="s">
        <v>72</v>
      </c>
      <c r="D368" s="2" t="s">
        <v>52</v>
      </c>
      <c r="E368">
        <v>25</v>
      </c>
      <c r="F368">
        <v>16</v>
      </c>
      <c r="G368">
        <v>11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27</v>
      </c>
      <c r="R368">
        <v>16</v>
      </c>
      <c r="S368">
        <v>142</v>
      </c>
      <c r="T368">
        <v>8.8800000000000008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14</v>
      </c>
      <c r="AB368">
        <v>30.2</v>
      </c>
      <c r="AC368">
        <v>33.200000000000003</v>
      </c>
      <c r="AD368">
        <v>22.2</v>
      </c>
      <c r="AF368">
        <v>69</v>
      </c>
      <c r="AH368" t="s">
        <v>35</v>
      </c>
    </row>
    <row r="369" spans="1:34" x14ac:dyDescent="0.3">
      <c r="A369">
        <v>368</v>
      </c>
      <c r="B369" s="2" t="s">
        <v>437</v>
      </c>
      <c r="C369" s="2" t="s">
        <v>130</v>
      </c>
      <c r="D369" s="2" t="s">
        <v>49</v>
      </c>
      <c r="E369">
        <v>27</v>
      </c>
      <c r="F369">
        <v>16</v>
      </c>
      <c r="G369">
        <v>5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11</v>
      </c>
      <c r="R369">
        <v>7</v>
      </c>
      <c r="S369">
        <v>72</v>
      </c>
      <c r="T369">
        <v>10.29</v>
      </c>
      <c r="U369">
        <v>1</v>
      </c>
      <c r="V369">
        <v>0</v>
      </c>
      <c r="W369">
        <v>0</v>
      </c>
      <c r="X369">
        <v>1</v>
      </c>
      <c r="Y369">
        <v>0</v>
      </c>
      <c r="Z369">
        <v>0</v>
      </c>
      <c r="AA369">
        <v>13</v>
      </c>
      <c r="AB369">
        <v>20.2</v>
      </c>
      <c r="AC369">
        <v>20.2</v>
      </c>
      <c r="AD369">
        <v>16.7</v>
      </c>
      <c r="AF369">
        <v>145</v>
      </c>
      <c r="AH369" t="s">
        <v>35</v>
      </c>
    </row>
    <row r="370" spans="1:34" x14ac:dyDescent="0.3">
      <c r="A370">
        <v>369</v>
      </c>
      <c r="B370" s="2" t="s">
        <v>438</v>
      </c>
      <c r="C370" s="2" t="s">
        <v>70</v>
      </c>
      <c r="D370" s="2" t="s">
        <v>49</v>
      </c>
      <c r="E370">
        <v>23</v>
      </c>
      <c r="F370">
        <v>8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14</v>
      </c>
      <c r="R370">
        <v>11</v>
      </c>
      <c r="S370">
        <v>133</v>
      </c>
      <c r="T370">
        <v>12.09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13</v>
      </c>
      <c r="AB370">
        <v>24.3</v>
      </c>
      <c r="AC370">
        <v>27.3</v>
      </c>
      <c r="AD370">
        <v>18.8</v>
      </c>
      <c r="AF370">
        <v>144</v>
      </c>
      <c r="AH370" t="s">
        <v>35</v>
      </c>
    </row>
    <row r="371" spans="1:34" x14ac:dyDescent="0.3">
      <c r="A371">
        <v>370</v>
      </c>
      <c r="B371" s="2" t="s">
        <v>439</v>
      </c>
      <c r="C371" s="2" t="s">
        <v>70</v>
      </c>
      <c r="D371" s="2" t="s">
        <v>49</v>
      </c>
      <c r="E371">
        <v>23</v>
      </c>
      <c r="F371">
        <v>4</v>
      </c>
      <c r="G371">
        <v>1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2</v>
      </c>
      <c r="S371">
        <v>66</v>
      </c>
      <c r="T371">
        <v>33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14.6</v>
      </c>
      <c r="AC371">
        <v>14.6</v>
      </c>
      <c r="AD371">
        <v>13.6</v>
      </c>
      <c r="AF371">
        <v>147</v>
      </c>
      <c r="AH371" t="s">
        <v>35</v>
      </c>
    </row>
    <row r="372" spans="1:34" x14ac:dyDescent="0.3">
      <c r="A372">
        <v>371</v>
      </c>
      <c r="B372" s="2" t="s">
        <v>440</v>
      </c>
      <c r="C372" s="2" t="s">
        <v>111</v>
      </c>
      <c r="D372" s="2" t="s">
        <v>49</v>
      </c>
      <c r="E372">
        <v>26</v>
      </c>
      <c r="F372">
        <v>16</v>
      </c>
      <c r="G372">
        <v>3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23</v>
      </c>
      <c r="R372">
        <v>10</v>
      </c>
      <c r="S372">
        <v>125</v>
      </c>
      <c r="T372">
        <v>12.5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13</v>
      </c>
      <c r="AB372">
        <v>22.5</v>
      </c>
      <c r="AC372">
        <v>25.5</v>
      </c>
      <c r="AD372">
        <v>17.5</v>
      </c>
      <c r="AF372">
        <v>148</v>
      </c>
      <c r="AH372" t="s">
        <v>35</v>
      </c>
    </row>
    <row r="373" spans="1:34" x14ac:dyDescent="0.3">
      <c r="A373">
        <v>372</v>
      </c>
      <c r="B373" s="2" t="s">
        <v>441</v>
      </c>
      <c r="C373" s="2" t="s">
        <v>99</v>
      </c>
      <c r="D373" s="2" t="s">
        <v>49</v>
      </c>
      <c r="E373">
        <v>22</v>
      </c>
      <c r="F373">
        <v>6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10</v>
      </c>
      <c r="R373">
        <v>8</v>
      </c>
      <c r="S373">
        <v>87</v>
      </c>
      <c r="T373">
        <v>10.88</v>
      </c>
      <c r="U373">
        <v>1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13</v>
      </c>
      <c r="AB373">
        <v>20.7</v>
      </c>
      <c r="AC373">
        <v>21.7</v>
      </c>
      <c r="AD373">
        <v>16.7</v>
      </c>
      <c r="AF373">
        <v>146</v>
      </c>
      <c r="AH373" t="s">
        <v>35</v>
      </c>
    </row>
    <row r="374" spans="1:34" x14ac:dyDescent="0.3">
      <c r="A374">
        <v>373</v>
      </c>
      <c r="B374" s="2" t="s">
        <v>442</v>
      </c>
      <c r="C374" s="2" t="s">
        <v>107</v>
      </c>
      <c r="D374" s="2" t="s">
        <v>52</v>
      </c>
      <c r="E374">
        <v>27</v>
      </c>
      <c r="F374">
        <v>11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14</v>
      </c>
      <c r="R374">
        <v>6</v>
      </c>
      <c r="S374">
        <v>71</v>
      </c>
      <c r="T374">
        <v>11.83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13</v>
      </c>
      <c r="AB374">
        <v>19.100000000000001</v>
      </c>
      <c r="AC374">
        <v>19.100000000000001</v>
      </c>
      <c r="AD374">
        <v>16.100000000000001</v>
      </c>
      <c r="AF374">
        <v>72</v>
      </c>
      <c r="AH374" t="s">
        <v>35</v>
      </c>
    </row>
    <row r="375" spans="1:34" x14ac:dyDescent="0.3">
      <c r="A375">
        <v>374</v>
      </c>
      <c r="B375" s="2" t="s">
        <v>443</v>
      </c>
      <c r="C375" s="2" t="s">
        <v>180</v>
      </c>
      <c r="D375" s="2" t="s">
        <v>38</v>
      </c>
      <c r="E375">
        <v>37</v>
      </c>
      <c r="F375">
        <v>2</v>
      </c>
      <c r="G375">
        <v>2</v>
      </c>
      <c r="H375">
        <v>35</v>
      </c>
      <c r="I375">
        <v>62</v>
      </c>
      <c r="J375">
        <v>351</v>
      </c>
      <c r="K375">
        <v>0</v>
      </c>
      <c r="L375">
        <v>1</v>
      </c>
      <c r="M375">
        <v>1</v>
      </c>
      <c r="N375">
        <v>7</v>
      </c>
      <c r="O375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12.7</v>
      </c>
      <c r="AC375">
        <v>16.7</v>
      </c>
      <c r="AD375">
        <v>13.7</v>
      </c>
      <c r="AF375">
        <v>53</v>
      </c>
      <c r="AH375" t="s">
        <v>35</v>
      </c>
    </row>
    <row r="376" spans="1:34" x14ac:dyDescent="0.3">
      <c r="A376">
        <v>375</v>
      </c>
      <c r="B376" s="2" t="s">
        <v>444</v>
      </c>
      <c r="C376" s="2" t="s">
        <v>180</v>
      </c>
      <c r="D376" s="2" t="s">
        <v>34</v>
      </c>
      <c r="E376">
        <v>23</v>
      </c>
      <c r="F376">
        <v>6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24</v>
      </c>
      <c r="N376">
        <v>122</v>
      </c>
      <c r="O376">
        <v>5.08</v>
      </c>
      <c r="P376">
        <v>0</v>
      </c>
      <c r="Q376">
        <v>1</v>
      </c>
      <c r="R376">
        <v>1</v>
      </c>
      <c r="S376">
        <v>9</v>
      </c>
      <c r="T376">
        <v>9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13</v>
      </c>
      <c r="AB376">
        <v>14.1</v>
      </c>
      <c r="AC376">
        <v>17.100000000000001</v>
      </c>
      <c r="AD376">
        <v>13.6</v>
      </c>
      <c r="AF376">
        <v>100</v>
      </c>
      <c r="AH376" t="s">
        <v>35</v>
      </c>
    </row>
    <row r="377" spans="1:34" x14ac:dyDescent="0.3">
      <c r="A377">
        <v>376</v>
      </c>
      <c r="B377" s="2" t="s">
        <v>445</v>
      </c>
      <c r="C377" s="2" t="s">
        <v>99</v>
      </c>
      <c r="D377" s="2" t="s">
        <v>52</v>
      </c>
      <c r="E377">
        <v>25</v>
      </c>
      <c r="F377">
        <v>11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11</v>
      </c>
      <c r="R377">
        <v>6</v>
      </c>
      <c r="S377">
        <v>59</v>
      </c>
      <c r="T377">
        <v>9.83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17.899999999999999</v>
      </c>
      <c r="AC377">
        <v>17.899999999999999</v>
      </c>
      <c r="AD377">
        <v>14.9</v>
      </c>
      <c r="AF377">
        <v>73</v>
      </c>
      <c r="AH377" t="s">
        <v>35</v>
      </c>
    </row>
    <row r="378" spans="1:34" x14ac:dyDescent="0.3">
      <c r="A378">
        <v>377</v>
      </c>
      <c r="B378" s="2" t="s">
        <v>446</v>
      </c>
      <c r="C378" s="2" t="s">
        <v>101</v>
      </c>
      <c r="D378" s="2" t="s">
        <v>49</v>
      </c>
      <c r="E378">
        <v>31</v>
      </c>
      <c r="F378">
        <v>1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</v>
      </c>
      <c r="O378">
        <v>5</v>
      </c>
      <c r="P378">
        <v>0</v>
      </c>
      <c r="Q378">
        <v>8</v>
      </c>
      <c r="R378">
        <v>4</v>
      </c>
      <c r="S378">
        <v>56</v>
      </c>
      <c r="T378">
        <v>14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12</v>
      </c>
      <c r="AB378">
        <v>16.100000000000001</v>
      </c>
      <c r="AC378">
        <v>16.100000000000001</v>
      </c>
      <c r="AD378">
        <v>14.1</v>
      </c>
      <c r="AF378">
        <v>150</v>
      </c>
      <c r="AH378" t="s">
        <v>35</v>
      </c>
    </row>
    <row r="379" spans="1:34" x14ac:dyDescent="0.3">
      <c r="A379">
        <v>378</v>
      </c>
      <c r="B379" s="2" t="s">
        <v>447</v>
      </c>
      <c r="C379" s="2" t="s">
        <v>111</v>
      </c>
      <c r="D379" s="2" t="s">
        <v>49</v>
      </c>
      <c r="E379">
        <v>23</v>
      </c>
      <c r="F379">
        <v>13</v>
      </c>
      <c r="G379">
        <v>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</v>
      </c>
      <c r="R379">
        <v>9</v>
      </c>
      <c r="S379">
        <v>124</v>
      </c>
      <c r="T379">
        <v>13.78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12</v>
      </c>
      <c r="AB379">
        <v>21.4</v>
      </c>
      <c r="AC379">
        <v>24.4</v>
      </c>
      <c r="AD379">
        <v>16.899999999999999</v>
      </c>
      <c r="AF379">
        <v>149</v>
      </c>
      <c r="AH379" t="s">
        <v>35</v>
      </c>
    </row>
    <row r="380" spans="1:34" x14ac:dyDescent="0.3">
      <c r="A380">
        <v>379</v>
      </c>
      <c r="B380" s="2" t="s">
        <v>448</v>
      </c>
      <c r="C380" s="2" t="s">
        <v>54</v>
      </c>
      <c r="D380" s="2" t="s">
        <v>49</v>
      </c>
      <c r="E380">
        <v>25</v>
      </c>
      <c r="F380">
        <v>10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11</v>
      </c>
      <c r="R380">
        <v>4</v>
      </c>
      <c r="S380">
        <v>55</v>
      </c>
      <c r="T380">
        <v>13.75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15.5</v>
      </c>
      <c r="AC380">
        <v>15.5</v>
      </c>
      <c r="AD380">
        <v>13.5</v>
      </c>
      <c r="AF380">
        <v>151</v>
      </c>
      <c r="AH380" t="s">
        <v>35</v>
      </c>
    </row>
    <row r="381" spans="1:34" x14ac:dyDescent="0.3">
      <c r="A381">
        <v>380</v>
      </c>
      <c r="B381" s="2" t="s">
        <v>449</v>
      </c>
      <c r="C381" s="2" t="s">
        <v>70</v>
      </c>
      <c r="D381" s="2" t="s">
        <v>34</v>
      </c>
      <c r="E381">
        <v>23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17</v>
      </c>
      <c r="O381">
        <v>1.7</v>
      </c>
      <c r="P381">
        <v>0</v>
      </c>
      <c r="Q381">
        <v>6</v>
      </c>
      <c r="R381">
        <v>6</v>
      </c>
      <c r="S381">
        <v>44</v>
      </c>
      <c r="T381">
        <v>7.33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12</v>
      </c>
      <c r="AB381">
        <v>18.100000000000001</v>
      </c>
      <c r="AC381">
        <v>18.100000000000001</v>
      </c>
      <c r="AD381">
        <v>15.1</v>
      </c>
      <c r="AF381">
        <v>101</v>
      </c>
      <c r="AH381" t="s">
        <v>35</v>
      </c>
    </row>
    <row r="382" spans="1:34" x14ac:dyDescent="0.3">
      <c r="A382">
        <v>381</v>
      </c>
      <c r="B382" s="2" t="s">
        <v>450</v>
      </c>
      <c r="C382" s="2" t="s">
        <v>74</v>
      </c>
      <c r="D382" s="2" t="s">
        <v>34</v>
      </c>
      <c r="E382">
        <v>28</v>
      </c>
      <c r="F382">
        <v>10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10</v>
      </c>
      <c r="N382">
        <v>36</v>
      </c>
      <c r="O382">
        <v>3.6</v>
      </c>
      <c r="P382">
        <v>1</v>
      </c>
      <c r="Q382">
        <v>2</v>
      </c>
      <c r="R382">
        <v>1</v>
      </c>
      <c r="S382">
        <v>9</v>
      </c>
      <c r="T382">
        <v>9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11.5</v>
      </c>
      <c r="AC382">
        <v>11.5</v>
      </c>
      <c r="AD382">
        <v>11</v>
      </c>
      <c r="AF382">
        <v>104</v>
      </c>
      <c r="AH382" t="s">
        <v>35</v>
      </c>
    </row>
    <row r="383" spans="1:34" x14ac:dyDescent="0.3">
      <c r="A383">
        <v>382</v>
      </c>
      <c r="B383" s="2" t="s">
        <v>451</v>
      </c>
      <c r="C383" s="2" t="s">
        <v>54</v>
      </c>
      <c r="D383" s="2" t="s">
        <v>52</v>
      </c>
      <c r="E383">
        <v>23</v>
      </c>
      <c r="F383">
        <v>9</v>
      </c>
      <c r="G383">
        <v>5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7</v>
      </c>
      <c r="R383">
        <v>5</v>
      </c>
      <c r="S383">
        <v>51</v>
      </c>
      <c r="T383">
        <v>10.199999999999999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11</v>
      </c>
      <c r="AB383">
        <v>16.100000000000001</v>
      </c>
      <c r="AC383">
        <v>16.100000000000001</v>
      </c>
      <c r="AD383">
        <v>13.6</v>
      </c>
      <c r="AF383">
        <v>75</v>
      </c>
      <c r="AH383" t="s">
        <v>35</v>
      </c>
    </row>
    <row r="384" spans="1:34" x14ac:dyDescent="0.3">
      <c r="A384">
        <v>383</v>
      </c>
      <c r="B384" s="2" t="s">
        <v>1980</v>
      </c>
      <c r="C384" s="2" t="s">
        <v>37</v>
      </c>
      <c r="D384" s="2" t="s">
        <v>34</v>
      </c>
      <c r="E384">
        <v>25</v>
      </c>
      <c r="F384">
        <v>16</v>
      </c>
      <c r="G384">
        <v>7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11</v>
      </c>
      <c r="R384">
        <v>8</v>
      </c>
      <c r="S384">
        <v>47</v>
      </c>
      <c r="T384">
        <v>5.88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18.7</v>
      </c>
      <c r="AC384">
        <v>18.7</v>
      </c>
      <c r="AD384">
        <v>14.7</v>
      </c>
      <c r="AF384">
        <v>103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36</v>
      </c>
      <c r="F385">
        <v>6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17</v>
      </c>
      <c r="N385">
        <v>66</v>
      </c>
      <c r="O385">
        <v>3.88</v>
      </c>
      <c r="P385">
        <v>0</v>
      </c>
      <c r="Q385">
        <v>10</v>
      </c>
      <c r="R385">
        <v>6</v>
      </c>
      <c r="S385">
        <v>24</v>
      </c>
      <c r="T385">
        <v>4</v>
      </c>
      <c r="U385">
        <v>0</v>
      </c>
      <c r="V385">
        <v>1</v>
      </c>
      <c r="W385">
        <v>0</v>
      </c>
      <c r="X385">
        <v>0</v>
      </c>
      <c r="Y385">
        <v>1</v>
      </c>
      <c r="Z385">
        <v>0</v>
      </c>
      <c r="AA385">
        <v>11</v>
      </c>
      <c r="AB385">
        <v>17</v>
      </c>
      <c r="AC385">
        <v>17</v>
      </c>
      <c r="AD385">
        <v>14</v>
      </c>
      <c r="AF385">
        <v>102</v>
      </c>
      <c r="AH385" t="s">
        <v>35</v>
      </c>
    </row>
    <row r="386" spans="1:34" x14ac:dyDescent="0.3">
      <c r="A386">
        <v>385</v>
      </c>
      <c r="B386" s="2" t="s">
        <v>453</v>
      </c>
      <c r="C386" s="2" t="s">
        <v>107</v>
      </c>
      <c r="D386" s="2" t="s">
        <v>52</v>
      </c>
      <c r="E386">
        <v>24</v>
      </c>
      <c r="F386">
        <v>6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13</v>
      </c>
      <c r="R386">
        <v>8</v>
      </c>
      <c r="S386">
        <v>114</v>
      </c>
      <c r="T386">
        <v>14.25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19.399999999999999</v>
      </c>
      <c r="AC386">
        <v>22.4</v>
      </c>
      <c r="AD386">
        <v>15.4</v>
      </c>
      <c r="AF386">
        <v>74</v>
      </c>
      <c r="AH386" t="s">
        <v>35</v>
      </c>
    </row>
    <row r="387" spans="1:34" x14ac:dyDescent="0.3">
      <c r="A387">
        <v>386</v>
      </c>
      <c r="B387" s="2" t="s">
        <v>454</v>
      </c>
      <c r="C387" s="2" t="s">
        <v>33</v>
      </c>
      <c r="D387" s="2" t="s">
        <v>49</v>
      </c>
      <c r="E387">
        <v>26</v>
      </c>
      <c r="F387">
        <v>8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12</v>
      </c>
      <c r="R387">
        <v>8</v>
      </c>
      <c r="S387">
        <v>106</v>
      </c>
      <c r="T387">
        <v>13.25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11</v>
      </c>
      <c r="AB387">
        <v>18.600000000000001</v>
      </c>
      <c r="AC387">
        <v>21.6</v>
      </c>
      <c r="AD387">
        <v>14.6</v>
      </c>
      <c r="AF387">
        <v>152</v>
      </c>
      <c r="AH387" t="s">
        <v>35</v>
      </c>
    </row>
    <row r="388" spans="1:34" x14ac:dyDescent="0.3">
      <c r="A388">
        <v>387</v>
      </c>
      <c r="B388" s="2" t="s">
        <v>455</v>
      </c>
      <c r="C388" s="2" t="s">
        <v>70</v>
      </c>
      <c r="D388" s="2" t="s">
        <v>49</v>
      </c>
      <c r="E388">
        <v>25</v>
      </c>
      <c r="F388">
        <v>11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10</v>
      </c>
      <c r="R388">
        <v>5</v>
      </c>
      <c r="S388">
        <v>116</v>
      </c>
      <c r="T388">
        <v>23.2</v>
      </c>
      <c r="U388">
        <v>0</v>
      </c>
      <c r="V388">
        <v>1</v>
      </c>
      <c r="W388">
        <v>1</v>
      </c>
      <c r="X388">
        <v>0</v>
      </c>
      <c r="Y388">
        <v>0</v>
      </c>
      <c r="Z388">
        <v>0</v>
      </c>
      <c r="AA388">
        <v>10</v>
      </c>
      <c r="AB388">
        <v>14.6</v>
      </c>
      <c r="AC388">
        <v>18.600000000000001</v>
      </c>
      <c r="AD388">
        <v>12.1</v>
      </c>
      <c r="AF388">
        <v>155</v>
      </c>
      <c r="AH388" t="s">
        <v>35</v>
      </c>
    </row>
    <row r="389" spans="1:34" x14ac:dyDescent="0.3">
      <c r="A389">
        <v>388</v>
      </c>
      <c r="B389" s="2" t="s">
        <v>456</v>
      </c>
      <c r="C389" s="2" t="s">
        <v>130</v>
      </c>
      <c r="D389" s="2" t="s">
        <v>49</v>
      </c>
      <c r="E389">
        <v>24</v>
      </c>
      <c r="F389">
        <v>16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13</v>
      </c>
      <c r="R389">
        <v>6</v>
      </c>
      <c r="S389">
        <v>115</v>
      </c>
      <c r="T389">
        <v>19.170000000000002</v>
      </c>
      <c r="U389">
        <v>0</v>
      </c>
      <c r="V389">
        <v>1</v>
      </c>
      <c r="W389">
        <v>1</v>
      </c>
      <c r="X389">
        <v>0</v>
      </c>
      <c r="Y389">
        <v>0</v>
      </c>
      <c r="Z389">
        <v>0</v>
      </c>
      <c r="AA389">
        <v>10</v>
      </c>
      <c r="AB389">
        <v>15.5</v>
      </c>
      <c r="AC389">
        <v>19.5</v>
      </c>
      <c r="AD389">
        <v>12.5</v>
      </c>
      <c r="AF389">
        <v>156</v>
      </c>
      <c r="AH389" t="s">
        <v>35</v>
      </c>
    </row>
    <row r="390" spans="1:34" x14ac:dyDescent="0.3">
      <c r="A390">
        <v>389</v>
      </c>
      <c r="B390" s="2" t="s">
        <v>457</v>
      </c>
      <c r="C390" s="2" t="s">
        <v>114</v>
      </c>
      <c r="D390" s="2" t="s">
        <v>52</v>
      </c>
      <c r="E390">
        <v>24</v>
      </c>
      <c r="F390">
        <v>11</v>
      </c>
      <c r="G390">
        <v>5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9</v>
      </c>
      <c r="R390">
        <v>6</v>
      </c>
      <c r="S390">
        <v>38</v>
      </c>
      <c r="T390">
        <v>6.33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15.8</v>
      </c>
      <c r="AC390">
        <v>15.8</v>
      </c>
      <c r="AD390">
        <v>12.8</v>
      </c>
      <c r="AF390">
        <v>77</v>
      </c>
      <c r="AH390" t="s">
        <v>35</v>
      </c>
    </row>
    <row r="391" spans="1:34" x14ac:dyDescent="0.3">
      <c r="A391">
        <v>390</v>
      </c>
      <c r="B391" s="2" t="s">
        <v>458</v>
      </c>
      <c r="C391" s="2" t="s">
        <v>48</v>
      </c>
      <c r="D391" s="2" t="s">
        <v>49</v>
      </c>
      <c r="E391">
        <v>22</v>
      </c>
      <c r="F391">
        <v>14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4</v>
      </c>
      <c r="N391">
        <v>31</v>
      </c>
      <c r="O391">
        <v>7.75</v>
      </c>
      <c r="P391">
        <v>0</v>
      </c>
      <c r="Q391">
        <v>6</v>
      </c>
      <c r="R391">
        <v>6</v>
      </c>
      <c r="S391">
        <v>24</v>
      </c>
      <c r="T391">
        <v>4</v>
      </c>
      <c r="U391">
        <v>0</v>
      </c>
      <c r="V391">
        <v>3</v>
      </c>
      <c r="W391">
        <v>1</v>
      </c>
      <c r="X391">
        <v>1</v>
      </c>
      <c r="Y391">
        <v>0</v>
      </c>
      <c r="Z391">
        <v>0</v>
      </c>
      <c r="AA391">
        <v>10</v>
      </c>
      <c r="AB391">
        <v>15.5</v>
      </c>
      <c r="AC391">
        <v>16.5</v>
      </c>
      <c r="AD391">
        <v>12.5</v>
      </c>
      <c r="AF391">
        <v>157</v>
      </c>
      <c r="AH391" t="s">
        <v>35</v>
      </c>
    </row>
    <row r="392" spans="1:34" x14ac:dyDescent="0.3">
      <c r="A392">
        <v>391</v>
      </c>
      <c r="B392" s="2" t="s">
        <v>459</v>
      </c>
      <c r="C392" s="2" t="s">
        <v>114</v>
      </c>
      <c r="D392" s="2" t="s">
        <v>34</v>
      </c>
      <c r="E392">
        <v>26</v>
      </c>
      <c r="F392">
        <v>7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1</v>
      </c>
      <c r="O392">
        <v>1</v>
      </c>
      <c r="P392">
        <v>1</v>
      </c>
      <c r="Q392">
        <v>5</v>
      </c>
      <c r="R392">
        <v>5</v>
      </c>
      <c r="S392">
        <v>42</v>
      </c>
      <c r="T392">
        <v>8.4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15.3</v>
      </c>
      <c r="AC392">
        <v>15.3</v>
      </c>
      <c r="AD392">
        <v>12.8</v>
      </c>
      <c r="AF392">
        <v>105</v>
      </c>
      <c r="AH392" t="s">
        <v>35</v>
      </c>
    </row>
    <row r="393" spans="1:34" x14ac:dyDescent="0.3">
      <c r="A393">
        <v>392</v>
      </c>
      <c r="B393" s="2" t="s">
        <v>460</v>
      </c>
      <c r="C393" s="2" t="s">
        <v>74</v>
      </c>
      <c r="D393" s="2" t="s">
        <v>49</v>
      </c>
      <c r="E393">
        <v>27</v>
      </c>
      <c r="F393">
        <v>3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4</v>
      </c>
      <c r="R393">
        <v>3</v>
      </c>
      <c r="S393">
        <v>38</v>
      </c>
      <c r="T393">
        <v>12.67</v>
      </c>
      <c r="U393">
        <v>1</v>
      </c>
      <c r="V393">
        <v>3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12.8</v>
      </c>
      <c r="AC393">
        <v>12.8</v>
      </c>
      <c r="AD393">
        <v>11.3</v>
      </c>
      <c r="AF393">
        <v>153</v>
      </c>
      <c r="AH393" t="s">
        <v>35</v>
      </c>
    </row>
    <row r="394" spans="1:34" x14ac:dyDescent="0.3">
      <c r="A394">
        <v>393</v>
      </c>
      <c r="B394" s="2" t="s">
        <v>461</v>
      </c>
      <c r="C394" s="2" t="s">
        <v>70</v>
      </c>
      <c r="D394" s="2" t="s">
        <v>49</v>
      </c>
      <c r="E394">
        <v>27</v>
      </c>
      <c r="F394">
        <v>2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4</v>
      </c>
      <c r="S394">
        <v>36</v>
      </c>
      <c r="T394">
        <v>9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13.6</v>
      </c>
      <c r="AC394">
        <v>13.6</v>
      </c>
      <c r="AD394">
        <v>11.6</v>
      </c>
      <c r="AF394">
        <v>154</v>
      </c>
      <c r="AH394" t="s">
        <v>35</v>
      </c>
    </row>
    <row r="395" spans="1:34" x14ac:dyDescent="0.3">
      <c r="A395">
        <v>394</v>
      </c>
      <c r="B395" s="2" t="s">
        <v>462</v>
      </c>
      <c r="C395" s="2" t="s">
        <v>54</v>
      </c>
      <c r="D395" s="2" t="s">
        <v>52</v>
      </c>
      <c r="E395">
        <v>23</v>
      </c>
      <c r="F395">
        <v>4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10</v>
      </c>
      <c r="R395">
        <v>5</v>
      </c>
      <c r="S395">
        <v>41</v>
      </c>
      <c r="T395">
        <v>8.1999999999999993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15.1</v>
      </c>
      <c r="AC395">
        <v>15.1</v>
      </c>
      <c r="AD395">
        <v>12.6</v>
      </c>
      <c r="AF395">
        <v>76</v>
      </c>
      <c r="AH395" t="s">
        <v>35</v>
      </c>
    </row>
    <row r="396" spans="1:34" x14ac:dyDescent="0.3">
      <c r="A396">
        <v>395</v>
      </c>
      <c r="B396" s="2" t="s">
        <v>463</v>
      </c>
      <c r="C396" s="2" t="s">
        <v>42</v>
      </c>
      <c r="D396" s="2" t="s">
        <v>34</v>
      </c>
      <c r="E396">
        <v>26</v>
      </c>
      <c r="F396">
        <v>15</v>
      </c>
      <c r="G396">
        <v>4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3</v>
      </c>
      <c r="O396">
        <v>3</v>
      </c>
      <c r="P396">
        <v>0</v>
      </c>
      <c r="Q396">
        <v>12</v>
      </c>
      <c r="R396">
        <v>7</v>
      </c>
      <c r="S396">
        <v>97</v>
      </c>
      <c r="T396">
        <v>13.86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17</v>
      </c>
      <c r="AC396">
        <v>17</v>
      </c>
      <c r="AD396">
        <v>13.5</v>
      </c>
      <c r="AF396">
        <v>107</v>
      </c>
      <c r="AH396" t="s">
        <v>35</v>
      </c>
    </row>
    <row r="397" spans="1:34" x14ac:dyDescent="0.3">
      <c r="A397">
        <v>396</v>
      </c>
      <c r="B397" s="2" t="s">
        <v>464</v>
      </c>
      <c r="C397" s="2" t="s">
        <v>56</v>
      </c>
      <c r="D397" s="2" t="s">
        <v>34</v>
      </c>
      <c r="E397">
        <v>27</v>
      </c>
      <c r="F397">
        <v>16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7</v>
      </c>
      <c r="N397">
        <v>10</v>
      </c>
      <c r="O397">
        <v>1.43</v>
      </c>
      <c r="P397">
        <v>1</v>
      </c>
      <c r="Q397">
        <v>5</v>
      </c>
      <c r="R397">
        <v>3</v>
      </c>
      <c r="S397">
        <v>32</v>
      </c>
      <c r="T397">
        <v>10.67</v>
      </c>
      <c r="U397">
        <v>0</v>
      </c>
      <c r="V397">
        <v>0</v>
      </c>
      <c r="W397">
        <v>0</v>
      </c>
      <c r="X397">
        <v>1</v>
      </c>
      <c r="Y397">
        <v>0</v>
      </c>
      <c r="Z397">
        <v>0</v>
      </c>
      <c r="AA397">
        <v>10</v>
      </c>
      <c r="AB397">
        <v>13.2</v>
      </c>
      <c r="AC397">
        <v>13.2</v>
      </c>
      <c r="AD397">
        <v>11.7</v>
      </c>
      <c r="AF397">
        <v>106</v>
      </c>
      <c r="AH397" t="s">
        <v>35</v>
      </c>
    </row>
    <row r="398" spans="1:34" x14ac:dyDescent="0.3">
      <c r="A398">
        <v>397</v>
      </c>
      <c r="B398" s="2" t="s">
        <v>465</v>
      </c>
      <c r="C398" s="2" t="s">
        <v>104</v>
      </c>
      <c r="D398" s="2" t="s">
        <v>52</v>
      </c>
      <c r="E398">
        <v>26</v>
      </c>
      <c r="F398">
        <v>16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11</v>
      </c>
      <c r="R398">
        <v>8</v>
      </c>
      <c r="S398">
        <v>93</v>
      </c>
      <c r="T398">
        <v>11.63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9</v>
      </c>
      <c r="AB398">
        <v>17.3</v>
      </c>
      <c r="AC398">
        <v>17.3</v>
      </c>
      <c r="AD398">
        <v>13.3</v>
      </c>
      <c r="AF398">
        <v>78</v>
      </c>
      <c r="AH398" t="s">
        <v>35</v>
      </c>
    </row>
    <row r="399" spans="1:34" x14ac:dyDescent="0.3">
      <c r="A399">
        <v>398</v>
      </c>
      <c r="B399" s="2" t="s">
        <v>466</v>
      </c>
      <c r="C399" s="2" t="s">
        <v>84</v>
      </c>
      <c r="D399" s="2" t="s">
        <v>34</v>
      </c>
      <c r="E399">
        <v>30</v>
      </c>
      <c r="F399">
        <v>14</v>
      </c>
      <c r="G399">
        <v>0</v>
      </c>
      <c r="H399">
        <v>1</v>
      </c>
      <c r="I399">
        <v>1</v>
      </c>
      <c r="J399">
        <v>3</v>
      </c>
      <c r="K399">
        <v>0</v>
      </c>
      <c r="L399">
        <v>0</v>
      </c>
      <c r="M399">
        <v>4</v>
      </c>
      <c r="N399">
        <v>28</v>
      </c>
      <c r="O399">
        <v>7</v>
      </c>
      <c r="P399">
        <v>0</v>
      </c>
      <c r="Q399">
        <v>8</v>
      </c>
      <c r="R399">
        <v>6</v>
      </c>
      <c r="S399">
        <v>22</v>
      </c>
      <c r="T399">
        <v>3.67</v>
      </c>
      <c r="U399">
        <v>0</v>
      </c>
      <c r="V399">
        <v>4</v>
      </c>
      <c r="W399">
        <v>1</v>
      </c>
      <c r="X399">
        <v>1</v>
      </c>
      <c r="Y399">
        <v>0</v>
      </c>
      <c r="Z399">
        <v>0</v>
      </c>
      <c r="AA399">
        <v>9</v>
      </c>
      <c r="AB399">
        <v>15.1</v>
      </c>
      <c r="AC399">
        <v>16.100000000000001</v>
      </c>
      <c r="AD399">
        <v>12.1</v>
      </c>
      <c r="AF399">
        <v>110</v>
      </c>
      <c r="AH399" t="s">
        <v>35</v>
      </c>
    </row>
    <row r="400" spans="1:34" x14ac:dyDescent="0.3">
      <c r="A400">
        <v>399</v>
      </c>
      <c r="B400" s="2" t="s">
        <v>467</v>
      </c>
      <c r="C400" s="2" t="s">
        <v>84</v>
      </c>
      <c r="D400" s="2" t="s">
        <v>49</v>
      </c>
      <c r="E400">
        <v>23</v>
      </c>
      <c r="F400">
        <v>9</v>
      </c>
      <c r="G400">
        <v>3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24</v>
      </c>
      <c r="R400">
        <v>11</v>
      </c>
      <c r="S400">
        <v>91</v>
      </c>
      <c r="T400">
        <v>8.27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20.100000000000001</v>
      </c>
      <c r="AC400">
        <v>20.100000000000001</v>
      </c>
      <c r="AD400">
        <v>14.6</v>
      </c>
      <c r="AF400">
        <v>160</v>
      </c>
      <c r="AH400" t="s">
        <v>35</v>
      </c>
    </row>
    <row r="401" spans="1:34" x14ac:dyDescent="0.3">
      <c r="A401">
        <v>400</v>
      </c>
      <c r="B401" s="2" t="s">
        <v>468</v>
      </c>
      <c r="C401" s="2" t="s">
        <v>54</v>
      </c>
      <c r="D401" s="2" t="s">
        <v>49</v>
      </c>
      <c r="E401">
        <v>22</v>
      </c>
      <c r="F401">
        <v>4</v>
      </c>
      <c r="G401">
        <v>2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15</v>
      </c>
      <c r="R401">
        <v>8</v>
      </c>
      <c r="S401">
        <v>89</v>
      </c>
      <c r="T401">
        <v>11.13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16.899999999999999</v>
      </c>
      <c r="AC401">
        <v>16.899999999999999</v>
      </c>
      <c r="AD401">
        <v>12.9</v>
      </c>
      <c r="AF401">
        <v>161</v>
      </c>
      <c r="AH401" t="s">
        <v>35</v>
      </c>
    </row>
    <row r="402" spans="1:34" x14ac:dyDescent="0.3">
      <c r="A402">
        <v>401</v>
      </c>
      <c r="B402" s="2" t="s">
        <v>469</v>
      </c>
      <c r="C402" s="2" t="s">
        <v>130</v>
      </c>
      <c r="D402" s="2" t="s">
        <v>38</v>
      </c>
      <c r="E402">
        <v>25</v>
      </c>
      <c r="F402">
        <v>3</v>
      </c>
      <c r="G402">
        <v>2</v>
      </c>
      <c r="H402">
        <v>47</v>
      </c>
      <c r="I402">
        <v>73</v>
      </c>
      <c r="J402">
        <v>416</v>
      </c>
      <c r="K402">
        <v>0</v>
      </c>
      <c r="L402">
        <v>3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2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15.6</v>
      </c>
      <c r="AD402">
        <v>11.6</v>
      </c>
      <c r="AF402">
        <v>54</v>
      </c>
      <c r="AH402" t="s">
        <v>35</v>
      </c>
    </row>
    <row r="403" spans="1:34" x14ac:dyDescent="0.3">
      <c r="A403">
        <v>402</v>
      </c>
      <c r="B403" s="2" t="s">
        <v>470</v>
      </c>
      <c r="C403" s="2" t="s">
        <v>107</v>
      </c>
      <c r="D403" s="2" t="s">
        <v>49</v>
      </c>
      <c r="E403">
        <v>25</v>
      </c>
      <c r="F403">
        <v>13</v>
      </c>
      <c r="G403">
        <v>2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29</v>
      </c>
      <c r="O403">
        <v>14.5</v>
      </c>
      <c r="P403">
        <v>0</v>
      </c>
      <c r="Q403">
        <v>18</v>
      </c>
      <c r="R403">
        <v>3</v>
      </c>
      <c r="S403">
        <v>64</v>
      </c>
      <c r="T403">
        <v>21.33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12.3</v>
      </c>
      <c r="AC403">
        <v>12.3</v>
      </c>
      <c r="AD403">
        <v>10.8</v>
      </c>
      <c r="AF403">
        <v>158</v>
      </c>
      <c r="AH403" t="s">
        <v>35</v>
      </c>
    </row>
    <row r="404" spans="1:34" x14ac:dyDescent="0.3">
      <c r="A404">
        <v>403</v>
      </c>
      <c r="B404" s="2" t="s">
        <v>471</v>
      </c>
      <c r="C404" s="2" t="s">
        <v>111</v>
      </c>
      <c r="D404" s="2" t="s">
        <v>52</v>
      </c>
      <c r="E404">
        <v>26</v>
      </c>
      <c r="F404">
        <v>15</v>
      </c>
      <c r="G404">
        <v>7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8</v>
      </c>
      <c r="R404">
        <v>7</v>
      </c>
      <c r="S404">
        <v>91</v>
      </c>
      <c r="T404">
        <v>13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16.100000000000001</v>
      </c>
      <c r="AC404">
        <v>16.100000000000001</v>
      </c>
      <c r="AD404">
        <v>12.6</v>
      </c>
      <c r="AF404">
        <v>79</v>
      </c>
      <c r="AH404" t="s">
        <v>35</v>
      </c>
    </row>
    <row r="405" spans="1:34" x14ac:dyDescent="0.3">
      <c r="A405">
        <v>404</v>
      </c>
      <c r="B405" s="2" t="s">
        <v>472</v>
      </c>
      <c r="C405" s="2" t="s">
        <v>54</v>
      </c>
      <c r="D405" s="2" t="s">
        <v>34</v>
      </c>
      <c r="E405">
        <v>23</v>
      </c>
      <c r="F405">
        <v>16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4</v>
      </c>
      <c r="N405">
        <v>21</v>
      </c>
      <c r="O405">
        <v>5.25</v>
      </c>
      <c r="P405">
        <v>0</v>
      </c>
      <c r="Q405">
        <v>7</v>
      </c>
      <c r="R405">
        <v>6</v>
      </c>
      <c r="S405">
        <v>71</v>
      </c>
      <c r="T405">
        <v>11.83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15.2</v>
      </c>
      <c r="AC405">
        <v>15.2</v>
      </c>
      <c r="AD405">
        <v>12.2</v>
      </c>
      <c r="AF405">
        <v>109</v>
      </c>
      <c r="AH405" t="s">
        <v>35</v>
      </c>
    </row>
    <row r="406" spans="1:34" x14ac:dyDescent="0.3">
      <c r="A406">
        <v>405</v>
      </c>
      <c r="B406" s="2" t="s">
        <v>473</v>
      </c>
      <c r="C406" s="2" t="s">
        <v>61</v>
      </c>
      <c r="D406" s="2" t="s">
        <v>34</v>
      </c>
      <c r="E406">
        <v>33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12</v>
      </c>
      <c r="N406">
        <v>34</v>
      </c>
      <c r="O406">
        <v>2.83</v>
      </c>
      <c r="P406">
        <v>1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9.4</v>
      </c>
      <c r="AC406">
        <v>9.4</v>
      </c>
      <c r="AD406">
        <v>9.4</v>
      </c>
      <c r="AF406">
        <v>108</v>
      </c>
      <c r="AH406" t="s">
        <v>35</v>
      </c>
    </row>
    <row r="407" spans="1:34" x14ac:dyDescent="0.3">
      <c r="A407">
        <v>406</v>
      </c>
      <c r="B407" s="2" t="s">
        <v>474</v>
      </c>
      <c r="C407" s="2" t="s">
        <v>107</v>
      </c>
      <c r="D407" s="2" t="s">
        <v>49</v>
      </c>
      <c r="E407">
        <v>32</v>
      </c>
      <c r="F407">
        <v>16</v>
      </c>
      <c r="G407">
        <v>5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5</v>
      </c>
      <c r="R407">
        <v>4</v>
      </c>
      <c r="S407">
        <v>31</v>
      </c>
      <c r="T407">
        <v>7.75</v>
      </c>
      <c r="U407">
        <v>1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13.1</v>
      </c>
      <c r="AC407">
        <v>13.1</v>
      </c>
      <c r="AD407">
        <v>11.1</v>
      </c>
      <c r="AF407">
        <v>159</v>
      </c>
      <c r="AH407" t="s">
        <v>35</v>
      </c>
    </row>
    <row r="408" spans="1:34" x14ac:dyDescent="0.3">
      <c r="A408">
        <v>407</v>
      </c>
      <c r="B408" s="2" t="s">
        <v>475</v>
      </c>
      <c r="C408" s="2" t="s">
        <v>33</v>
      </c>
      <c r="D408" s="2" t="s">
        <v>34</v>
      </c>
      <c r="E408">
        <v>25</v>
      </c>
      <c r="F408">
        <v>16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6</v>
      </c>
      <c r="N408">
        <v>11</v>
      </c>
      <c r="O408">
        <v>1.83</v>
      </c>
      <c r="P408">
        <v>1</v>
      </c>
      <c r="Q408">
        <v>2</v>
      </c>
      <c r="R408">
        <v>2</v>
      </c>
      <c r="S408">
        <v>6</v>
      </c>
      <c r="T408">
        <v>3</v>
      </c>
      <c r="U408">
        <v>0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9.6999999999999993</v>
      </c>
      <c r="AC408">
        <v>9.6999999999999993</v>
      </c>
      <c r="AD408">
        <v>8.6999999999999993</v>
      </c>
      <c r="AF408">
        <v>112</v>
      </c>
      <c r="AH408" t="s">
        <v>35</v>
      </c>
    </row>
    <row r="409" spans="1:34" x14ac:dyDescent="0.3">
      <c r="A409">
        <v>408</v>
      </c>
      <c r="B409" s="2" t="s">
        <v>476</v>
      </c>
      <c r="C409" s="2" t="s">
        <v>61</v>
      </c>
      <c r="D409" s="2" t="s">
        <v>34</v>
      </c>
      <c r="E409">
        <v>30</v>
      </c>
      <c r="F409">
        <v>14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2</v>
      </c>
      <c r="R409">
        <v>2</v>
      </c>
      <c r="S409">
        <v>23</v>
      </c>
      <c r="T409">
        <v>11.5</v>
      </c>
      <c r="U409">
        <v>1</v>
      </c>
      <c r="V409">
        <v>0</v>
      </c>
      <c r="W409">
        <v>0</v>
      </c>
      <c r="X409">
        <v>1</v>
      </c>
      <c r="Y409">
        <v>0</v>
      </c>
      <c r="Z409">
        <v>0</v>
      </c>
      <c r="AA409">
        <v>8</v>
      </c>
      <c r="AB409">
        <v>10.3</v>
      </c>
      <c r="AC409">
        <v>10.3</v>
      </c>
      <c r="AD409">
        <v>9.3000000000000007</v>
      </c>
      <c r="AF409">
        <v>111</v>
      </c>
      <c r="AH409" t="s">
        <v>35</v>
      </c>
    </row>
    <row r="410" spans="1:34" x14ac:dyDescent="0.3">
      <c r="A410">
        <v>409</v>
      </c>
      <c r="B410" s="2" t="s">
        <v>477</v>
      </c>
      <c r="C410" s="2" t="s">
        <v>44</v>
      </c>
      <c r="D410" s="2" t="s">
        <v>49</v>
      </c>
      <c r="E410">
        <v>23</v>
      </c>
      <c r="F410">
        <v>12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</v>
      </c>
      <c r="R410">
        <v>1</v>
      </c>
      <c r="S410">
        <v>15</v>
      </c>
      <c r="T410">
        <v>15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8.5</v>
      </c>
      <c r="AC410">
        <v>8.5</v>
      </c>
      <c r="AD410">
        <v>8</v>
      </c>
      <c r="AF410">
        <v>165</v>
      </c>
      <c r="AH410" t="s">
        <v>35</v>
      </c>
    </row>
    <row r="411" spans="1:34" x14ac:dyDescent="0.3">
      <c r="A411">
        <v>410</v>
      </c>
      <c r="B411" s="2" t="s">
        <v>478</v>
      </c>
      <c r="C411" s="2" t="s">
        <v>99</v>
      </c>
      <c r="D411" s="2" t="s">
        <v>52</v>
      </c>
      <c r="E411">
        <v>28</v>
      </c>
      <c r="F411">
        <v>8</v>
      </c>
      <c r="G411">
        <v>5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24</v>
      </c>
      <c r="R411">
        <v>14</v>
      </c>
      <c r="S411">
        <v>84</v>
      </c>
      <c r="T411">
        <v>6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22.4</v>
      </c>
      <c r="AC411">
        <v>22.4</v>
      </c>
      <c r="AD411">
        <v>15.4</v>
      </c>
      <c r="AF411">
        <v>80</v>
      </c>
      <c r="AH411" t="s">
        <v>35</v>
      </c>
    </row>
    <row r="412" spans="1:34" x14ac:dyDescent="0.3">
      <c r="A412">
        <v>411</v>
      </c>
      <c r="B412" s="2" t="s">
        <v>479</v>
      </c>
      <c r="C412" s="2" t="s">
        <v>54</v>
      </c>
      <c r="D412" s="2" t="s">
        <v>49</v>
      </c>
      <c r="E412">
        <v>24</v>
      </c>
      <c r="F412">
        <v>16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10</v>
      </c>
      <c r="R412">
        <v>4</v>
      </c>
      <c r="S412">
        <v>76</v>
      </c>
      <c r="T412">
        <v>19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11.6</v>
      </c>
      <c r="AC412">
        <v>11.6</v>
      </c>
      <c r="AD412">
        <v>9.6</v>
      </c>
      <c r="AF412">
        <v>164</v>
      </c>
      <c r="AH412" t="s">
        <v>35</v>
      </c>
    </row>
    <row r="413" spans="1:34" x14ac:dyDescent="0.3">
      <c r="A413">
        <v>412</v>
      </c>
      <c r="B413" s="2" t="s">
        <v>480</v>
      </c>
      <c r="C413" s="2" t="s">
        <v>116</v>
      </c>
      <c r="D413" s="2" t="s">
        <v>49</v>
      </c>
      <c r="E413">
        <v>23</v>
      </c>
      <c r="F413">
        <v>16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</v>
      </c>
      <c r="R413">
        <v>4</v>
      </c>
      <c r="S413">
        <v>80</v>
      </c>
      <c r="T413">
        <v>20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</v>
      </c>
      <c r="AC413">
        <v>12</v>
      </c>
      <c r="AD413">
        <v>10</v>
      </c>
      <c r="AF413">
        <v>163</v>
      </c>
      <c r="AH413" t="s">
        <v>35</v>
      </c>
    </row>
    <row r="414" spans="1:34" x14ac:dyDescent="0.3">
      <c r="A414">
        <v>413</v>
      </c>
      <c r="B414" s="2" t="s">
        <v>481</v>
      </c>
      <c r="C414" s="2" t="s">
        <v>78</v>
      </c>
      <c r="D414" s="2" t="s">
        <v>49</v>
      </c>
      <c r="E414">
        <v>22</v>
      </c>
      <c r="F414">
        <v>10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16</v>
      </c>
      <c r="R414">
        <v>9</v>
      </c>
      <c r="S414">
        <v>82</v>
      </c>
      <c r="T414">
        <v>9.11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17.2</v>
      </c>
      <c r="AC414">
        <v>17.2</v>
      </c>
      <c r="AD414">
        <v>12.7</v>
      </c>
      <c r="AF414">
        <v>162</v>
      </c>
      <c r="AH414" t="s">
        <v>35</v>
      </c>
    </row>
    <row r="415" spans="1:34" x14ac:dyDescent="0.3">
      <c r="A415">
        <v>414</v>
      </c>
      <c r="B415" s="2" t="s">
        <v>482</v>
      </c>
      <c r="C415" s="2" t="s">
        <v>61</v>
      </c>
      <c r="D415" s="2" t="s">
        <v>52</v>
      </c>
      <c r="E415">
        <v>29</v>
      </c>
      <c r="F415">
        <v>8</v>
      </c>
      <c r="G415">
        <v>7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8</v>
      </c>
      <c r="S415">
        <v>79</v>
      </c>
      <c r="T415">
        <v>9.8800000000000008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15.9</v>
      </c>
      <c r="AC415">
        <v>15.9</v>
      </c>
      <c r="AD415">
        <v>11.9</v>
      </c>
      <c r="AF415">
        <v>81</v>
      </c>
      <c r="AH415" t="s">
        <v>35</v>
      </c>
    </row>
    <row r="416" spans="1:34" x14ac:dyDescent="0.3">
      <c r="A416">
        <v>415</v>
      </c>
      <c r="B416" s="2" t="s">
        <v>483</v>
      </c>
      <c r="C416" s="2" t="s">
        <v>46</v>
      </c>
      <c r="D416" s="2" t="s">
        <v>49</v>
      </c>
      <c r="E416">
        <v>25</v>
      </c>
      <c r="F416">
        <v>3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2</v>
      </c>
      <c r="R416">
        <v>2</v>
      </c>
      <c r="S416">
        <v>70</v>
      </c>
      <c r="T416">
        <v>35</v>
      </c>
      <c r="U416">
        <v>0</v>
      </c>
      <c r="V416">
        <v>3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9</v>
      </c>
      <c r="AC416">
        <v>9</v>
      </c>
      <c r="AD416">
        <v>8</v>
      </c>
      <c r="AF416">
        <v>166</v>
      </c>
      <c r="AH416" t="s">
        <v>35</v>
      </c>
    </row>
    <row r="417" spans="1:34" x14ac:dyDescent="0.3">
      <c r="A417">
        <v>416</v>
      </c>
      <c r="B417" s="2" t="s">
        <v>484</v>
      </c>
      <c r="C417" s="2" t="s">
        <v>51</v>
      </c>
      <c r="D417" s="2" t="s">
        <v>52</v>
      </c>
      <c r="E417">
        <v>28</v>
      </c>
      <c r="F417">
        <v>15</v>
      </c>
      <c r="G417">
        <v>7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15</v>
      </c>
      <c r="R417">
        <v>8</v>
      </c>
      <c r="S417">
        <v>67</v>
      </c>
      <c r="T417">
        <v>8.3800000000000008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14.7</v>
      </c>
      <c r="AC417">
        <v>14.7</v>
      </c>
      <c r="AD417">
        <v>10.7</v>
      </c>
      <c r="AF417">
        <v>83</v>
      </c>
      <c r="AH417" t="s">
        <v>35</v>
      </c>
    </row>
    <row r="418" spans="1:34" x14ac:dyDescent="0.3">
      <c r="A418">
        <v>417</v>
      </c>
      <c r="B418" s="2" t="s">
        <v>485</v>
      </c>
      <c r="C418" s="2" t="s">
        <v>114</v>
      </c>
      <c r="D418" s="2" t="s">
        <v>34</v>
      </c>
      <c r="E418">
        <v>27</v>
      </c>
      <c r="F418">
        <v>16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2</v>
      </c>
      <c r="N418">
        <v>9</v>
      </c>
      <c r="O418">
        <v>4.5</v>
      </c>
      <c r="P418">
        <v>0</v>
      </c>
      <c r="Q418">
        <v>9</v>
      </c>
      <c r="R418">
        <v>6</v>
      </c>
      <c r="S418">
        <v>57</v>
      </c>
      <c r="T418">
        <v>9.5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12.6</v>
      </c>
      <c r="AC418">
        <v>12.6</v>
      </c>
      <c r="AD418">
        <v>9.6</v>
      </c>
      <c r="AF418">
        <v>118</v>
      </c>
      <c r="AH418" t="s">
        <v>35</v>
      </c>
    </row>
    <row r="419" spans="1:34" x14ac:dyDescent="0.3">
      <c r="A419">
        <v>418</v>
      </c>
      <c r="B419" s="2" t="s">
        <v>486</v>
      </c>
      <c r="C419" s="2" t="s">
        <v>111</v>
      </c>
      <c r="D419" s="2" t="s">
        <v>34</v>
      </c>
      <c r="E419">
        <v>27</v>
      </c>
      <c r="F419">
        <v>3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18</v>
      </c>
      <c r="N419">
        <v>48</v>
      </c>
      <c r="O419">
        <v>2.67</v>
      </c>
      <c r="P419">
        <v>0</v>
      </c>
      <c r="Q419">
        <v>4</v>
      </c>
      <c r="R419">
        <v>4</v>
      </c>
      <c r="S419">
        <v>18</v>
      </c>
      <c r="T419">
        <v>4.5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10.6</v>
      </c>
      <c r="AC419">
        <v>10.6</v>
      </c>
      <c r="AD419">
        <v>8.6</v>
      </c>
      <c r="AF419">
        <v>116</v>
      </c>
      <c r="AH419" t="s">
        <v>35</v>
      </c>
    </row>
    <row r="420" spans="1:34" x14ac:dyDescent="0.3">
      <c r="A420">
        <v>419</v>
      </c>
      <c r="B420" s="2" t="s">
        <v>487</v>
      </c>
      <c r="C420" s="2" t="s">
        <v>78</v>
      </c>
      <c r="D420" s="2" t="s">
        <v>52</v>
      </c>
      <c r="E420">
        <v>24</v>
      </c>
      <c r="F420">
        <v>15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3</v>
      </c>
      <c r="R420">
        <v>2</v>
      </c>
      <c r="S420">
        <v>13</v>
      </c>
      <c r="T420">
        <v>6.5</v>
      </c>
      <c r="U420">
        <v>1</v>
      </c>
      <c r="V420">
        <v>0</v>
      </c>
      <c r="W420">
        <v>0</v>
      </c>
      <c r="X420">
        <v>1</v>
      </c>
      <c r="Y420">
        <v>0</v>
      </c>
      <c r="Z420">
        <v>0</v>
      </c>
      <c r="AA420">
        <v>7</v>
      </c>
      <c r="AB420">
        <v>9.3000000000000007</v>
      </c>
      <c r="AC420">
        <v>9.3000000000000007</v>
      </c>
      <c r="AD420">
        <v>8.3000000000000007</v>
      </c>
      <c r="AF420">
        <v>82</v>
      </c>
      <c r="AH420" t="s">
        <v>35</v>
      </c>
    </row>
    <row r="421" spans="1:34" x14ac:dyDescent="0.3">
      <c r="A421">
        <v>420</v>
      </c>
      <c r="B421" s="2" t="s">
        <v>488</v>
      </c>
      <c r="C421" s="2" t="s">
        <v>33</v>
      </c>
      <c r="D421" s="2" t="s">
        <v>49</v>
      </c>
      <c r="E421">
        <v>32</v>
      </c>
      <c r="F421">
        <v>7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15</v>
      </c>
      <c r="R421">
        <v>8</v>
      </c>
      <c r="S421">
        <v>67</v>
      </c>
      <c r="T421">
        <v>8.3800000000000008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14.7</v>
      </c>
      <c r="AC421">
        <v>14.7</v>
      </c>
      <c r="AD421">
        <v>10.7</v>
      </c>
      <c r="AF421">
        <v>168</v>
      </c>
      <c r="AH421" t="s">
        <v>35</v>
      </c>
    </row>
    <row r="422" spans="1:34" x14ac:dyDescent="0.3">
      <c r="A422">
        <v>421</v>
      </c>
      <c r="B422" s="2" t="s">
        <v>489</v>
      </c>
      <c r="C422" s="2" t="s">
        <v>56</v>
      </c>
      <c r="D422" s="2" t="s">
        <v>34</v>
      </c>
      <c r="E422">
        <v>26</v>
      </c>
      <c r="F422">
        <v>14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10</v>
      </c>
      <c r="N422">
        <v>20</v>
      </c>
      <c r="O422">
        <v>2</v>
      </c>
      <c r="P422">
        <v>0</v>
      </c>
      <c r="Q422">
        <v>3</v>
      </c>
      <c r="R422">
        <v>2</v>
      </c>
      <c r="S422">
        <v>14</v>
      </c>
      <c r="T422">
        <v>7</v>
      </c>
      <c r="U422">
        <v>1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7</v>
      </c>
      <c r="AB422">
        <v>9.4</v>
      </c>
      <c r="AC422">
        <v>10.4</v>
      </c>
      <c r="AD422">
        <v>8.4</v>
      </c>
      <c r="AF422">
        <v>113</v>
      </c>
      <c r="AH422" t="s">
        <v>35</v>
      </c>
    </row>
    <row r="423" spans="1:34" x14ac:dyDescent="0.3">
      <c r="A423">
        <v>422</v>
      </c>
      <c r="B423" s="2" t="s">
        <v>490</v>
      </c>
      <c r="C423" s="2" t="s">
        <v>99</v>
      </c>
      <c r="D423" s="2" t="s">
        <v>49</v>
      </c>
      <c r="E423">
        <v>23</v>
      </c>
      <c r="F423">
        <v>5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7</v>
      </c>
      <c r="R423">
        <v>6</v>
      </c>
      <c r="S423">
        <v>69</v>
      </c>
      <c r="T423">
        <v>11.5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12.9</v>
      </c>
      <c r="AC423">
        <v>12.9</v>
      </c>
      <c r="AD423">
        <v>9.9</v>
      </c>
      <c r="AF423">
        <v>167</v>
      </c>
      <c r="AH423" t="s">
        <v>35</v>
      </c>
    </row>
    <row r="424" spans="1:34" x14ac:dyDescent="0.3">
      <c r="A424">
        <v>423</v>
      </c>
      <c r="B424" s="2" t="s">
        <v>491</v>
      </c>
      <c r="C424" s="2" t="s">
        <v>99</v>
      </c>
      <c r="D424" s="2" t="s">
        <v>34</v>
      </c>
      <c r="E424">
        <v>25</v>
      </c>
      <c r="F424">
        <v>8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13</v>
      </c>
      <c r="R424">
        <v>9</v>
      </c>
      <c r="S424">
        <v>74</v>
      </c>
      <c r="T424">
        <v>8.2200000000000006</v>
      </c>
      <c r="U424">
        <v>0</v>
      </c>
      <c r="V424">
        <v>1</v>
      </c>
      <c r="W424">
        <v>1</v>
      </c>
      <c r="X424">
        <v>0</v>
      </c>
      <c r="Y424">
        <v>1</v>
      </c>
      <c r="Z424">
        <v>0</v>
      </c>
      <c r="AA424">
        <v>7</v>
      </c>
      <c r="AB424">
        <v>16.399999999999999</v>
      </c>
      <c r="AC424">
        <v>17.399999999999999</v>
      </c>
      <c r="AD424">
        <v>11.9</v>
      </c>
      <c r="AF424">
        <v>114</v>
      </c>
      <c r="AH424" t="s">
        <v>35</v>
      </c>
    </row>
    <row r="425" spans="1:34" x14ac:dyDescent="0.3">
      <c r="A425">
        <v>424</v>
      </c>
      <c r="B425" s="2" t="s">
        <v>492</v>
      </c>
      <c r="C425" s="2" t="s">
        <v>86</v>
      </c>
      <c r="D425" s="2" t="s">
        <v>52</v>
      </c>
      <c r="E425">
        <v>24</v>
      </c>
      <c r="F425">
        <v>16</v>
      </c>
      <c r="G425">
        <v>14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14</v>
      </c>
      <c r="R425">
        <v>7</v>
      </c>
      <c r="S425">
        <v>65</v>
      </c>
      <c r="T425">
        <v>9.2899999999999991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13.5</v>
      </c>
      <c r="AC425">
        <v>13.5</v>
      </c>
      <c r="AD425">
        <v>10</v>
      </c>
      <c r="AF425">
        <v>85</v>
      </c>
      <c r="AH425" t="s">
        <v>35</v>
      </c>
    </row>
    <row r="426" spans="1:34" x14ac:dyDescent="0.3">
      <c r="A426">
        <v>425</v>
      </c>
      <c r="B426" s="2" t="s">
        <v>493</v>
      </c>
      <c r="C426" s="2" t="s">
        <v>88</v>
      </c>
      <c r="D426" s="2" t="s">
        <v>52</v>
      </c>
      <c r="E426">
        <v>26</v>
      </c>
      <c r="F426">
        <v>6</v>
      </c>
      <c r="G426">
        <v>2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17</v>
      </c>
      <c r="R426">
        <v>13</v>
      </c>
      <c r="S426">
        <v>65</v>
      </c>
      <c r="T426">
        <v>5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19.5</v>
      </c>
      <c r="AC426">
        <v>19.5</v>
      </c>
      <c r="AD426">
        <v>13</v>
      </c>
      <c r="AF426">
        <v>84</v>
      </c>
      <c r="AH426" t="s">
        <v>35</v>
      </c>
    </row>
    <row r="427" spans="1:34" x14ac:dyDescent="0.3">
      <c r="A427">
        <v>426</v>
      </c>
      <c r="B427" s="2" t="s">
        <v>494</v>
      </c>
      <c r="C427" s="2" t="s">
        <v>51</v>
      </c>
      <c r="D427" s="2" t="s">
        <v>34</v>
      </c>
      <c r="E427">
        <v>28</v>
      </c>
      <c r="F427">
        <v>3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17</v>
      </c>
      <c r="N427">
        <v>51</v>
      </c>
      <c r="O427">
        <v>3</v>
      </c>
      <c r="P427">
        <v>0</v>
      </c>
      <c r="Q427">
        <v>7</v>
      </c>
      <c r="R427">
        <v>5</v>
      </c>
      <c r="S427">
        <v>22</v>
      </c>
      <c r="T427">
        <v>4.4000000000000004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12.3</v>
      </c>
      <c r="AC427">
        <v>12.3</v>
      </c>
      <c r="AD427">
        <v>9.8000000000000007</v>
      </c>
      <c r="AF427">
        <v>115</v>
      </c>
      <c r="AH427" t="s">
        <v>35</v>
      </c>
    </row>
    <row r="428" spans="1:34" x14ac:dyDescent="0.3">
      <c r="A428">
        <v>427</v>
      </c>
      <c r="B428" s="2" t="s">
        <v>495</v>
      </c>
      <c r="C428" s="2" t="s">
        <v>48</v>
      </c>
      <c r="D428" s="2" t="s">
        <v>34</v>
      </c>
      <c r="E428">
        <v>25</v>
      </c>
      <c r="F428">
        <v>16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8</v>
      </c>
      <c r="N428">
        <v>60</v>
      </c>
      <c r="O428">
        <v>7.5</v>
      </c>
      <c r="P428">
        <v>0</v>
      </c>
      <c r="Q428">
        <v>1</v>
      </c>
      <c r="R428">
        <v>1</v>
      </c>
      <c r="S428">
        <v>6</v>
      </c>
      <c r="T428">
        <v>6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7</v>
      </c>
      <c r="AB428">
        <v>7.6</v>
      </c>
      <c r="AC428">
        <v>7.6</v>
      </c>
      <c r="AD428">
        <v>7.1</v>
      </c>
      <c r="AF428">
        <v>117</v>
      </c>
      <c r="AH428" t="s">
        <v>35</v>
      </c>
    </row>
    <row r="429" spans="1:34" x14ac:dyDescent="0.3">
      <c r="A429">
        <v>428</v>
      </c>
      <c r="B429" s="2" t="s">
        <v>496</v>
      </c>
      <c r="C429" s="2" t="s">
        <v>107</v>
      </c>
      <c r="D429" s="2" t="s">
        <v>38</v>
      </c>
      <c r="E429">
        <v>29</v>
      </c>
      <c r="F429">
        <v>2</v>
      </c>
      <c r="G429">
        <v>0</v>
      </c>
      <c r="H429">
        <v>27</v>
      </c>
      <c r="I429">
        <v>51</v>
      </c>
      <c r="J429">
        <v>359</v>
      </c>
      <c r="K429">
        <v>0</v>
      </c>
      <c r="L429">
        <v>3</v>
      </c>
      <c r="M429">
        <v>2</v>
      </c>
      <c r="N429">
        <v>-4</v>
      </c>
      <c r="O429">
        <v>-2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3</v>
      </c>
      <c r="W429">
        <v>1</v>
      </c>
      <c r="X429">
        <v>0</v>
      </c>
      <c r="Y429">
        <v>0</v>
      </c>
      <c r="Z429">
        <v>0</v>
      </c>
      <c r="AA429">
        <v>6</v>
      </c>
      <c r="AB429">
        <v>6</v>
      </c>
      <c r="AC429">
        <v>13</v>
      </c>
      <c r="AD429">
        <v>9</v>
      </c>
      <c r="AF429">
        <v>57</v>
      </c>
      <c r="AH429" t="s">
        <v>35</v>
      </c>
    </row>
    <row r="430" spans="1:34" x14ac:dyDescent="0.3">
      <c r="A430">
        <v>429</v>
      </c>
      <c r="B430" s="2" t="s">
        <v>497</v>
      </c>
      <c r="C430" s="2" t="s">
        <v>46</v>
      </c>
      <c r="D430" s="2" t="s">
        <v>52</v>
      </c>
      <c r="E430">
        <v>24</v>
      </c>
      <c r="F430">
        <v>15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10</v>
      </c>
      <c r="R430">
        <v>8</v>
      </c>
      <c r="S430">
        <v>58</v>
      </c>
      <c r="T430">
        <v>7.25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13.8</v>
      </c>
      <c r="AC430">
        <v>13.8</v>
      </c>
      <c r="AD430">
        <v>9.8000000000000007</v>
      </c>
      <c r="AF430">
        <v>87</v>
      </c>
      <c r="AH430" t="s">
        <v>35</v>
      </c>
    </row>
    <row r="431" spans="1:34" x14ac:dyDescent="0.3">
      <c r="A431">
        <v>430</v>
      </c>
      <c r="B431" s="2" t="s">
        <v>498</v>
      </c>
      <c r="C431" s="2" t="s">
        <v>116</v>
      </c>
      <c r="D431" s="2" t="s">
        <v>38</v>
      </c>
      <c r="E431">
        <v>26</v>
      </c>
      <c r="F431">
        <v>3</v>
      </c>
      <c r="G431">
        <v>0</v>
      </c>
      <c r="H431">
        <v>5</v>
      </c>
      <c r="I431">
        <v>11</v>
      </c>
      <c r="J431">
        <v>49</v>
      </c>
      <c r="K431">
        <v>0</v>
      </c>
      <c r="L431">
        <v>0</v>
      </c>
      <c r="M431">
        <v>7</v>
      </c>
      <c r="N431">
        <v>41</v>
      </c>
      <c r="O431">
        <v>5.86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6.1</v>
      </c>
      <c r="AC431">
        <v>6.1</v>
      </c>
      <c r="AD431">
        <v>6.1</v>
      </c>
      <c r="AF431">
        <v>55</v>
      </c>
      <c r="AH431" t="s">
        <v>35</v>
      </c>
    </row>
    <row r="432" spans="1:34" x14ac:dyDescent="0.3">
      <c r="A432">
        <v>431</v>
      </c>
      <c r="B432" s="2" t="s">
        <v>499</v>
      </c>
      <c r="C432" s="2" t="s">
        <v>180</v>
      </c>
      <c r="D432" s="2" t="s">
        <v>49</v>
      </c>
      <c r="E432">
        <v>27</v>
      </c>
      <c r="F432">
        <v>5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10</v>
      </c>
      <c r="R432">
        <v>4</v>
      </c>
      <c r="S432">
        <v>61</v>
      </c>
      <c r="T432">
        <v>15.25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10.1</v>
      </c>
      <c r="AC432">
        <v>10.1</v>
      </c>
      <c r="AD432">
        <v>8.1</v>
      </c>
      <c r="AF432">
        <v>169</v>
      </c>
      <c r="AH432" t="s">
        <v>35</v>
      </c>
    </row>
    <row r="433" spans="1:34" x14ac:dyDescent="0.3">
      <c r="A433">
        <v>432</v>
      </c>
      <c r="B433" s="2" t="s">
        <v>500</v>
      </c>
      <c r="C433" s="2" t="s">
        <v>72</v>
      </c>
      <c r="D433" s="2" t="s">
        <v>49</v>
      </c>
      <c r="E433">
        <v>23</v>
      </c>
      <c r="F433">
        <v>7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10</v>
      </c>
      <c r="R433">
        <v>3</v>
      </c>
      <c r="S433">
        <v>60</v>
      </c>
      <c r="T433">
        <v>20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</v>
      </c>
      <c r="AC433">
        <v>9</v>
      </c>
      <c r="AD433">
        <v>7.5</v>
      </c>
      <c r="AF433">
        <v>170</v>
      </c>
      <c r="AH433" t="s">
        <v>35</v>
      </c>
    </row>
    <row r="434" spans="1:34" x14ac:dyDescent="0.3">
      <c r="A434">
        <v>433</v>
      </c>
      <c r="B434" s="2" t="s">
        <v>501</v>
      </c>
      <c r="C434" s="2" t="s">
        <v>48</v>
      </c>
      <c r="D434" s="2" t="s">
        <v>34</v>
      </c>
      <c r="E434">
        <v>29</v>
      </c>
      <c r="F434">
        <v>12</v>
      </c>
      <c r="G434">
        <v>2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7</v>
      </c>
      <c r="N434">
        <v>20</v>
      </c>
      <c r="O434">
        <v>2.86</v>
      </c>
      <c r="P434">
        <v>0</v>
      </c>
      <c r="Q434">
        <v>10</v>
      </c>
      <c r="R434">
        <v>6</v>
      </c>
      <c r="S434">
        <v>36</v>
      </c>
      <c r="T434">
        <v>6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11.6</v>
      </c>
      <c r="AC434">
        <v>11.6</v>
      </c>
      <c r="AD434">
        <v>8.6</v>
      </c>
      <c r="AF434">
        <v>119</v>
      </c>
      <c r="AH434" t="s">
        <v>35</v>
      </c>
    </row>
    <row r="435" spans="1:34" x14ac:dyDescent="0.3">
      <c r="A435">
        <v>434</v>
      </c>
      <c r="B435" s="2" t="s">
        <v>502</v>
      </c>
      <c r="C435" s="2" t="s">
        <v>56</v>
      </c>
      <c r="D435" s="2" t="s">
        <v>49</v>
      </c>
      <c r="E435">
        <v>25</v>
      </c>
      <c r="F435">
        <v>13</v>
      </c>
      <c r="G435">
        <v>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17</v>
      </c>
      <c r="R435">
        <v>6</v>
      </c>
      <c r="S435">
        <v>56</v>
      </c>
      <c r="T435">
        <v>9.33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11.6</v>
      </c>
      <c r="AC435">
        <v>11.6</v>
      </c>
      <c r="AD435">
        <v>8.6</v>
      </c>
      <c r="AF435">
        <v>171</v>
      </c>
      <c r="AH435" t="s">
        <v>35</v>
      </c>
    </row>
    <row r="436" spans="1:34" x14ac:dyDescent="0.3">
      <c r="A436">
        <v>435</v>
      </c>
      <c r="B436" s="2" t="s">
        <v>503</v>
      </c>
      <c r="C436" s="2" t="s">
        <v>56</v>
      </c>
      <c r="D436" s="2" t="s">
        <v>38</v>
      </c>
      <c r="E436">
        <v>30</v>
      </c>
      <c r="F436">
        <v>8</v>
      </c>
      <c r="G436">
        <v>0</v>
      </c>
      <c r="H436">
        <v>4</v>
      </c>
      <c r="I436">
        <v>6</v>
      </c>
      <c r="J436">
        <v>33</v>
      </c>
      <c r="K436">
        <v>1</v>
      </c>
      <c r="L436">
        <v>0</v>
      </c>
      <c r="M436">
        <v>10</v>
      </c>
      <c r="N436">
        <v>7</v>
      </c>
      <c r="O436">
        <v>0.7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6</v>
      </c>
      <c r="AC436">
        <v>6</v>
      </c>
      <c r="AD436">
        <v>6</v>
      </c>
      <c r="AF436">
        <v>56</v>
      </c>
      <c r="AH436" t="s">
        <v>35</v>
      </c>
    </row>
    <row r="437" spans="1:34" x14ac:dyDescent="0.3">
      <c r="A437">
        <v>436</v>
      </c>
      <c r="B437" s="2" t="s">
        <v>504</v>
      </c>
      <c r="C437" s="2" t="s">
        <v>86</v>
      </c>
      <c r="D437" s="2" t="s">
        <v>52</v>
      </c>
      <c r="E437">
        <v>28</v>
      </c>
      <c r="F437">
        <v>7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4</v>
      </c>
      <c r="O437">
        <v>0</v>
      </c>
      <c r="P437">
        <v>0</v>
      </c>
      <c r="Q437">
        <v>8</v>
      </c>
      <c r="R437">
        <v>4</v>
      </c>
      <c r="S437">
        <v>57</v>
      </c>
      <c r="T437">
        <v>14.25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6</v>
      </c>
      <c r="AB437">
        <v>10.1</v>
      </c>
      <c r="AC437">
        <v>10.1</v>
      </c>
      <c r="AD437">
        <v>8.1</v>
      </c>
      <c r="AF437">
        <v>86</v>
      </c>
      <c r="AH437" t="s">
        <v>35</v>
      </c>
    </row>
    <row r="438" spans="1:34" x14ac:dyDescent="0.3">
      <c r="A438">
        <v>437</v>
      </c>
      <c r="B438" s="2" t="s">
        <v>505</v>
      </c>
      <c r="C438" s="2" t="s">
        <v>40</v>
      </c>
      <c r="D438" s="2" t="s">
        <v>34</v>
      </c>
      <c r="E438">
        <v>23</v>
      </c>
      <c r="F438">
        <v>6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54</v>
      </c>
      <c r="T438">
        <v>13.5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9.4</v>
      </c>
      <c r="AC438">
        <v>9.4</v>
      </c>
      <c r="AD438">
        <v>7.4</v>
      </c>
      <c r="AF438">
        <v>120</v>
      </c>
      <c r="AH438" t="s">
        <v>35</v>
      </c>
    </row>
    <row r="439" spans="1:34" x14ac:dyDescent="0.3">
      <c r="A439">
        <v>438</v>
      </c>
      <c r="B439" s="2" t="s">
        <v>506</v>
      </c>
      <c r="C439" s="2" t="s">
        <v>76</v>
      </c>
      <c r="D439" s="2" t="s">
        <v>49</v>
      </c>
      <c r="E439">
        <v>22</v>
      </c>
      <c r="F439">
        <v>1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4</v>
      </c>
      <c r="R439">
        <v>2</v>
      </c>
      <c r="S439">
        <v>48</v>
      </c>
      <c r="T439">
        <v>24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6.8</v>
      </c>
      <c r="AC439">
        <v>6.8</v>
      </c>
      <c r="AD439">
        <v>5.8</v>
      </c>
      <c r="AF439">
        <v>173</v>
      </c>
      <c r="AH439" t="s">
        <v>35</v>
      </c>
    </row>
    <row r="440" spans="1:34" x14ac:dyDescent="0.3">
      <c r="A440">
        <v>439</v>
      </c>
      <c r="B440" s="2" t="s">
        <v>507</v>
      </c>
      <c r="C440" s="2" t="s">
        <v>111</v>
      </c>
      <c r="D440" s="2" t="s">
        <v>34</v>
      </c>
      <c r="E440">
        <v>26</v>
      </c>
      <c r="F440">
        <v>12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13</v>
      </c>
      <c r="N440">
        <v>27</v>
      </c>
      <c r="O440">
        <v>2.08</v>
      </c>
      <c r="P440">
        <v>0</v>
      </c>
      <c r="Q440">
        <v>8</v>
      </c>
      <c r="R440">
        <v>7</v>
      </c>
      <c r="S440">
        <v>22</v>
      </c>
      <c r="T440">
        <v>3.14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11.9</v>
      </c>
      <c r="AC440">
        <v>11.9</v>
      </c>
      <c r="AD440">
        <v>8.4</v>
      </c>
      <c r="AF440">
        <v>123</v>
      </c>
      <c r="AH440" t="s">
        <v>35</v>
      </c>
    </row>
    <row r="441" spans="1:34" x14ac:dyDescent="0.3">
      <c r="A441">
        <v>440</v>
      </c>
      <c r="B441" s="2" t="s">
        <v>508</v>
      </c>
      <c r="C441" s="2" t="s">
        <v>107</v>
      </c>
      <c r="D441" s="2" t="s">
        <v>34</v>
      </c>
      <c r="E441">
        <v>30</v>
      </c>
      <c r="F441">
        <v>16</v>
      </c>
      <c r="G441">
        <v>4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3</v>
      </c>
      <c r="N441">
        <v>7</v>
      </c>
      <c r="O441">
        <v>2.33</v>
      </c>
      <c r="P441">
        <v>0</v>
      </c>
      <c r="Q441">
        <v>7</v>
      </c>
      <c r="R441">
        <v>5</v>
      </c>
      <c r="S441">
        <v>41</v>
      </c>
      <c r="T441">
        <v>8.1999999999999993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5</v>
      </c>
      <c r="AB441">
        <v>9.8000000000000007</v>
      </c>
      <c r="AC441">
        <v>9.8000000000000007</v>
      </c>
      <c r="AD441">
        <v>7.3</v>
      </c>
      <c r="AF441">
        <v>125</v>
      </c>
      <c r="AH441" t="s">
        <v>35</v>
      </c>
    </row>
    <row r="442" spans="1:34" x14ac:dyDescent="0.3">
      <c r="A442">
        <v>441</v>
      </c>
      <c r="B442" s="2" t="s">
        <v>509</v>
      </c>
      <c r="C442" s="2" t="s">
        <v>74</v>
      </c>
      <c r="D442" s="2" t="s">
        <v>34</v>
      </c>
      <c r="E442">
        <v>24</v>
      </c>
      <c r="F442">
        <v>3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30</v>
      </c>
      <c r="N442">
        <v>91</v>
      </c>
      <c r="O442">
        <v>3.03</v>
      </c>
      <c r="P442">
        <v>0</v>
      </c>
      <c r="Q442">
        <v>4</v>
      </c>
      <c r="R442">
        <v>3</v>
      </c>
      <c r="S442">
        <v>1</v>
      </c>
      <c r="T442">
        <v>0.33</v>
      </c>
      <c r="U442">
        <v>0</v>
      </c>
      <c r="V442">
        <v>2</v>
      </c>
      <c r="W442">
        <v>2</v>
      </c>
      <c r="X442">
        <v>0</v>
      </c>
      <c r="Y442">
        <v>0</v>
      </c>
      <c r="Z442">
        <v>0</v>
      </c>
      <c r="AA442">
        <v>5</v>
      </c>
      <c r="AB442">
        <v>8.1999999999999993</v>
      </c>
      <c r="AC442">
        <v>10.199999999999999</v>
      </c>
      <c r="AD442">
        <v>6.7</v>
      </c>
      <c r="AF442">
        <v>121</v>
      </c>
      <c r="AH442" t="s">
        <v>35</v>
      </c>
    </row>
    <row r="443" spans="1:34" x14ac:dyDescent="0.3">
      <c r="A443">
        <v>442</v>
      </c>
      <c r="B443" s="2" t="s">
        <v>510</v>
      </c>
      <c r="C443" s="2" t="s">
        <v>46</v>
      </c>
      <c r="D443" s="2" t="s">
        <v>49</v>
      </c>
      <c r="E443">
        <v>23</v>
      </c>
      <c r="F443">
        <v>5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2</v>
      </c>
      <c r="S443">
        <v>46</v>
      </c>
      <c r="T443">
        <v>23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6.6</v>
      </c>
      <c r="AC443">
        <v>6.6</v>
      </c>
      <c r="AD443">
        <v>5.6</v>
      </c>
      <c r="AF443">
        <v>174</v>
      </c>
      <c r="AH443" t="s">
        <v>35</v>
      </c>
    </row>
    <row r="444" spans="1:34" x14ac:dyDescent="0.3">
      <c r="A444">
        <v>443</v>
      </c>
      <c r="B444" s="2" t="s">
        <v>511</v>
      </c>
      <c r="C444" s="2" t="s">
        <v>67</v>
      </c>
      <c r="D444" s="2" t="s">
        <v>34</v>
      </c>
      <c r="E444">
        <v>31</v>
      </c>
      <c r="F444">
        <v>11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9</v>
      </c>
      <c r="N444">
        <v>40</v>
      </c>
      <c r="O444">
        <v>4.4400000000000004</v>
      </c>
      <c r="P444">
        <v>0</v>
      </c>
      <c r="Q444">
        <v>1</v>
      </c>
      <c r="R444">
        <v>1</v>
      </c>
      <c r="S444">
        <v>9</v>
      </c>
      <c r="T444">
        <v>9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5.9</v>
      </c>
      <c r="AC444">
        <v>5.9</v>
      </c>
      <c r="AD444">
        <v>5.4</v>
      </c>
      <c r="AF444">
        <v>124</v>
      </c>
      <c r="AH444" t="s">
        <v>35</v>
      </c>
    </row>
    <row r="445" spans="1:34" x14ac:dyDescent="0.3">
      <c r="A445">
        <v>444</v>
      </c>
      <c r="B445" s="2" t="s">
        <v>512</v>
      </c>
      <c r="C445" s="2" t="s">
        <v>56</v>
      </c>
      <c r="D445" s="2" t="s">
        <v>52</v>
      </c>
      <c r="E445">
        <v>31</v>
      </c>
      <c r="F445">
        <v>12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7</v>
      </c>
      <c r="R445">
        <v>3</v>
      </c>
      <c r="S445">
        <v>50</v>
      </c>
      <c r="T445">
        <v>16.670000000000002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</v>
      </c>
      <c r="AC445">
        <v>8</v>
      </c>
      <c r="AD445">
        <v>6.5</v>
      </c>
      <c r="AF445">
        <v>90</v>
      </c>
      <c r="AH445" t="s">
        <v>35</v>
      </c>
    </row>
    <row r="446" spans="1:34" x14ac:dyDescent="0.3">
      <c r="A446">
        <v>445</v>
      </c>
      <c r="B446" s="2" t="s">
        <v>513</v>
      </c>
      <c r="C446" s="2" t="s">
        <v>88</v>
      </c>
      <c r="D446" s="2" t="s">
        <v>34</v>
      </c>
      <c r="E446">
        <v>23</v>
      </c>
      <c r="F446">
        <v>10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9</v>
      </c>
      <c r="N446">
        <v>27</v>
      </c>
      <c r="O446">
        <v>3</v>
      </c>
      <c r="P446">
        <v>0</v>
      </c>
      <c r="Q446">
        <v>5</v>
      </c>
      <c r="R446">
        <v>3</v>
      </c>
      <c r="S446">
        <v>23</v>
      </c>
      <c r="T446">
        <v>7.67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8</v>
      </c>
      <c r="AC446">
        <v>8</v>
      </c>
      <c r="AD446">
        <v>6.5</v>
      </c>
      <c r="AF446">
        <v>122</v>
      </c>
      <c r="AH446" t="s">
        <v>35</v>
      </c>
    </row>
    <row r="447" spans="1:34" x14ac:dyDescent="0.3">
      <c r="A447">
        <v>446</v>
      </c>
      <c r="B447" s="2" t="s">
        <v>514</v>
      </c>
      <c r="C447" s="2" t="s">
        <v>74</v>
      </c>
      <c r="D447" s="2" t="s">
        <v>34</v>
      </c>
      <c r="E447">
        <v>26</v>
      </c>
      <c r="F447">
        <v>16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15</v>
      </c>
      <c r="N447">
        <v>39</v>
      </c>
      <c r="O447">
        <v>2.6</v>
      </c>
      <c r="P447">
        <v>0</v>
      </c>
      <c r="Q447">
        <v>4</v>
      </c>
      <c r="R447">
        <v>2</v>
      </c>
      <c r="S447">
        <v>9</v>
      </c>
      <c r="T447">
        <v>4.5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6.8</v>
      </c>
      <c r="AC447">
        <v>6.8</v>
      </c>
      <c r="AD447">
        <v>5.8</v>
      </c>
      <c r="AF447">
        <v>126</v>
      </c>
      <c r="AH447" t="s">
        <v>35</v>
      </c>
    </row>
    <row r="448" spans="1:34" x14ac:dyDescent="0.3">
      <c r="A448">
        <v>447</v>
      </c>
      <c r="B448" s="2" t="s">
        <v>515</v>
      </c>
      <c r="C448" s="2" t="s">
        <v>84</v>
      </c>
      <c r="D448" s="2" t="s">
        <v>52</v>
      </c>
      <c r="E448">
        <v>31</v>
      </c>
      <c r="F448">
        <v>15</v>
      </c>
      <c r="G448">
        <v>9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14</v>
      </c>
      <c r="R448">
        <v>8</v>
      </c>
      <c r="S448">
        <v>53</v>
      </c>
      <c r="T448">
        <v>6.63</v>
      </c>
      <c r="U448">
        <v>0</v>
      </c>
      <c r="V448">
        <v>1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13.3</v>
      </c>
      <c r="AC448">
        <v>13.3</v>
      </c>
      <c r="AD448">
        <v>9.3000000000000007</v>
      </c>
      <c r="AF448">
        <v>88</v>
      </c>
      <c r="AH448" t="s">
        <v>35</v>
      </c>
    </row>
    <row r="449" spans="1:34" x14ac:dyDescent="0.3">
      <c r="A449">
        <v>448</v>
      </c>
      <c r="B449" s="2" t="s">
        <v>516</v>
      </c>
      <c r="C449" s="2" t="s">
        <v>130</v>
      </c>
      <c r="D449" s="2" t="s">
        <v>52</v>
      </c>
      <c r="E449">
        <v>24</v>
      </c>
      <c r="F449">
        <v>16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2</v>
      </c>
      <c r="O449">
        <v>2</v>
      </c>
      <c r="P449">
        <v>0</v>
      </c>
      <c r="Q449">
        <v>3</v>
      </c>
      <c r="R449">
        <v>2</v>
      </c>
      <c r="S449">
        <v>47</v>
      </c>
      <c r="T449">
        <v>23.5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6.9</v>
      </c>
      <c r="AC449">
        <v>6.9</v>
      </c>
      <c r="AD449">
        <v>5.9</v>
      </c>
      <c r="AF449">
        <v>91</v>
      </c>
      <c r="AH449" t="s">
        <v>35</v>
      </c>
    </row>
    <row r="450" spans="1:34" x14ac:dyDescent="0.3">
      <c r="A450">
        <v>449</v>
      </c>
      <c r="B450" s="2" t="s">
        <v>517</v>
      </c>
      <c r="C450" s="2" t="s">
        <v>33</v>
      </c>
      <c r="D450" s="2" t="s">
        <v>49</v>
      </c>
      <c r="E450">
        <v>28</v>
      </c>
      <c r="F450">
        <v>10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9</v>
      </c>
      <c r="R450">
        <v>4</v>
      </c>
      <c r="S450">
        <v>51</v>
      </c>
      <c r="T450">
        <v>12.75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9.1</v>
      </c>
      <c r="AC450">
        <v>9.1</v>
      </c>
      <c r="AD450">
        <v>7.1</v>
      </c>
      <c r="AF450">
        <v>172</v>
      </c>
      <c r="AH450" t="s">
        <v>35</v>
      </c>
    </row>
    <row r="451" spans="1:34" x14ac:dyDescent="0.3">
      <c r="A451">
        <v>450</v>
      </c>
      <c r="B451" s="2" t="s">
        <v>3194</v>
      </c>
      <c r="C451" s="2" t="s">
        <v>44</v>
      </c>
      <c r="D451" s="2" t="s">
        <v>49</v>
      </c>
      <c r="E451">
        <v>24</v>
      </c>
      <c r="F451">
        <v>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8</v>
      </c>
      <c r="R451">
        <v>5</v>
      </c>
      <c r="S451">
        <v>46</v>
      </c>
      <c r="T451">
        <v>9.1999999999999993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9.6</v>
      </c>
      <c r="AC451">
        <v>9.6</v>
      </c>
      <c r="AD451">
        <v>7.1</v>
      </c>
      <c r="AF451">
        <v>175</v>
      </c>
      <c r="AH451" t="s">
        <v>35</v>
      </c>
    </row>
    <row r="452" spans="1:34" x14ac:dyDescent="0.3">
      <c r="A452">
        <v>451</v>
      </c>
      <c r="B452" s="2" t="s">
        <v>518</v>
      </c>
      <c r="C452" s="2" t="s">
        <v>51</v>
      </c>
      <c r="D452" s="2" t="s">
        <v>52</v>
      </c>
      <c r="E452">
        <v>24</v>
      </c>
      <c r="F452">
        <v>9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4</v>
      </c>
      <c r="R452">
        <v>3</v>
      </c>
      <c r="S452">
        <v>50</v>
      </c>
      <c r="T452">
        <v>16.670000000000002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</v>
      </c>
      <c r="AC452">
        <v>8</v>
      </c>
      <c r="AD452">
        <v>6.5</v>
      </c>
      <c r="AF452">
        <v>89</v>
      </c>
      <c r="AH452" t="s">
        <v>35</v>
      </c>
    </row>
    <row r="453" spans="1:34" x14ac:dyDescent="0.3">
      <c r="A453">
        <v>452</v>
      </c>
      <c r="B453" s="2" t="s">
        <v>519</v>
      </c>
      <c r="C453" s="2" t="s">
        <v>72</v>
      </c>
      <c r="D453" s="2" t="s">
        <v>34</v>
      </c>
      <c r="E453">
        <v>28</v>
      </c>
      <c r="F453">
        <v>2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16</v>
      </c>
      <c r="N453">
        <v>43</v>
      </c>
      <c r="O453">
        <v>2.69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4.3</v>
      </c>
      <c r="AC453">
        <v>4.3</v>
      </c>
      <c r="AD453">
        <v>4.3</v>
      </c>
      <c r="AF453">
        <v>127</v>
      </c>
      <c r="AH453" t="s">
        <v>35</v>
      </c>
    </row>
    <row r="454" spans="1:34" x14ac:dyDescent="0.3">
      <c r="A454">
        <v>453</v>
      </c>
      <c r="B454" s="2" t="s">
        <v>520</v>
      </c>
      <c r="C454" s="2" t="s">
        <v>56</v>
      </c>
      <c r="D454" s="2" t="s">
        <v>49</v>
      </c>
      <c r="E454">
        <v>27</v>
      </c>
      <c r="F454">
        <v>7</v>
      </c>
      <c r="G454">
        <v>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3</v>
      </c>
      <c r="S454">
        <v>38</v>
      </c>
      <c r="T454">
        <v>12.67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6.8</v>
      </c>
      <c r="AC454">
        <v>6.8</v>
      </c>
      <c r="AD454">
        <v>5.3</v>
      </c>
      <c r="AF454">
        <v>177</v>
      </c>
      <c r="AH454" t="s">
        <v>35</v>
      </c>
    </row>
    <row r="455" spans="1:34" x14ac:dyDescent="0.3">
      <c r="A455">
        <v>454</v>
      </c>
      <c r="B455" s="2" t="s">
        <v>521</v>
      </c>
      <c r="C455" s="2" t="s">
        <v>70</v>
      </c>
      <c r="D455" s="2" t="s">
        <v>38</v>
      </c>
      <c r="E455">
        <v>30</v>
      </c>
      <c r="F455">
        <v>2</v>
      </c>
      <c r="G455">
        <v>0</v>
      </c>
      <c r="H455">
        <v>6</v>
      </c>
      <c r="I455">
        <v>10</v>
      </c>
      <c r="J455">
        <v>56</v>
      </c>
      <c r="K455">
        <v>1</v>
      </c>
      <c r="L455">
        <v>0</v>
      </c>
      <c r="M455">
        <v>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3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4.2</v>
      </c>
      <c r="AC455">
        <v>5.2</v>
      </c>
      <c r="AD455">
        <v>4.2</v>
      </c>
      <c r="AF455">
        <v>59</v>
      </c>
      <c r="AH455" t="s">
        <v>35</v>
      </c>
    </row>
    <row r="456" spans="1:34" x14ac:dyDescent="0.3">
      <c r="A456">
        <v>455</v>
      </c>
      <c r="B456" s="2" t="s">
        <v>522</v>
      </c>
      <c r="C456" s="2" t="s">
        <v>135</v>
      </c>
      <c r="D456" s="2" t="s">
        <v>38</v>
      </c>
      <c r="E456">
        <v>33</v>
      </c>
      <c r="F456">
        <v>1</v>
      </c>
      <c r="G456">
        <v>1</v>
      </c>
      <c r="H456">
        <v>18</v>
      </c>
      <c r="I456">
        <v>27</v>
      </c>
      <c r="J456">
        <v>122</v>
      </c>
      <c r="K456">
        <v>0</v>
      </c>
      <c r="L456">
        <v>1</v>
      </c>
      <c r="M456">
        <v>2</v>
      </c>
      <c r="N456">
        <v>14</v>
      </c>
      <c r="O456">
        <v>7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2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4.3</v>
      </c>
      <c r="AC456">
        <v>5.3</v>
      </c>
      <c r="AD456">
        <v>5.3</v>
      </c>
      <c r="AF456">
        <v>58</v>
      </c>
      <c r="AH456" t="s">
        <v>35</v>
      </c>
    </row>
    <row r="457" spans="1:34" x14ac:dyDescent="0.3">
      <c r="A457">
        <v>456</v>
      </c>
      <c r="B457" s="2" t="s">
        <v>523</v>
      </c>
      <c r="C457" s="2" t="s">
        <v>67</v>
      </c>
      <c r="D457" s="2" t="s">
        <v>49</v>
      </c>
      <c r="E457">
        <v>25</v>
      </c>
      <c r="F457">
        <v>3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6</v>
      </c>
      <c r="R457">
        <v>2</v>
      </c>
      <c r="S457">
        <v>37</v>
      </c>
      <c r="T457">
        <v>18.5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5.7</v>
      </c>
      <c r="AC457">
        <v>5.7</v>
      </c>
      <c r="AD457">
        <v>4.7</v>
      </c>
      <c r="AF457">
        <v>178</v>
      </c>
      <c r="AH457" t="s">
        <v>35</v>
      </c>
    </row>
    <row r="458" spans="1:34" x14ac:dyDescent="0.3">
      <c r="A458">
        <v>457</v>
      </c>
      <c r="B458" s="2" t="s">
        <v>524</v>
      </c>
      <c r="C458" s="2" t="s">
        <v>56</v>
      </c>
      <c r="D458" s="2" t="s">
        <v>49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5</v>
      </c>
      <c r="R458">
        <v>2</v>
      </c>
      <c r="S458">
        <v>43</v>
      </c>
      <c r="T458">
        <v>21.5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6.3</v>
      </c>
      <c r="AC458">
        <v>6.3</v>
      </c>
      <c r="AD458">
        <v>5.3</v>
      </c>
      <c r="AF458">
        <v>176</v>
      </c>
      <c r="AH458" t="s">
        <v>35</v>
      </c>
    </row>
    <row r="459" spans="1:34" x14ac:dyDescent="0.3">
      <c r="A459">
        <v>458</v>
      </c>
      <c r="B459" s="2" t="s">
        <v>525</v>
      </c>
      <c r="C459" s="2" t="s">
        <v>72</v>
      </c>
      <c r="D459" s="2" t="s">
        <v>34</v>
      </c>
      <c r="E459">
        <v>25</v>
      </c>
      <c r="F459">
        <v>4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12</v>
      </c>
      <c r="N459">
        <v>29</v>
      </c>
      <c r="O459">
        <v>2.42</v>
      </c>
      <c r="P459">
        <v>0</v>
      </c>
      <c r="Q459">
        <v>1</v>
      </c>
      <c r="R459">
        <v>1</v>
      </c>
      <c r="S459">
        <v>9</v>
      </c>
      <c r="T459">
        <v>9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4.8</v>
      </c>
      <c r="AC459">
        <v>4.8</v>
      </c>
      <c r="AD459">
        <v>4.3</v>
      </c>
      <c r="AF459">
        <v>128</v>
      </c>
      <c r="AH459" t="s">
        <v>35</v>
      </c>
    </row>
    <row r="460" spans="1:34" x14ac:dyDescent="0.3">
      <c r="A460">
        <v>459</v>
      </c>
      <c r="B460" s="2" t="s">
        <v>526</v>
      </c>
      <c r="C460" s="2" t="s">
        <v>76</v>
      </c>
      <c r="D460" s="2" t="s">
        <v>34</v>
      </c>
      <c r="E460">
        <v>26</v>
      </c>
      <c r="F460">
        <v>3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10</v>
      </c>
      <c r="N460">
        <v>30</v>
      </c>
      <c r="O460">
        <v>3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3</v>
      </c>
      <c r="AC460">
        <v>3</v>
      </c>
      <c r="AD460">
        <v>3</v>
      </c>
      <c r="AF460">
        <v>130</v>
      </c>
      <c r="AH460" t="s">
        <v>35</v>
      </c>
    </row>
    <row r="461" spans="1:34" x14ac:dyDescent="0.3">
      <c r="A461">
        <v>460</v>
      </c>
      <c r="B461" s="2" t="s">
        <v>527</v>
      </c>
      <c r="C461" s="2" t="s">
        <v>56</v>
      </c>
      <c r="D461" s="2" t="s">
        <v>49</v>
      </c>
      <c r="E461">
        <v>30</v>
      </c>
      <c r="F461">
        <v>5</v>
      </c>
      <c r="G461">
        <v>2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16</v>
      </c>
      <c r="R461">
        <v>6</v>
      </c>
      <c r="S461">
        <v>30</v>
      </c>
      <c r="T461">
        <v>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9</v>
      </c>
      <c r="AC461">
        <v>9</v>
      </c>
      <c r="AD461">
        <v>6</v>
      </c>
      <c r="AF461">
        <v>184</v>
      </c>
      <c r="AH461" t="s">
        <v>35</v>
      </c>
    </row>
    <row r="462" spans="1:34" x14ac:dyDescent="0.3">
      <c r="A462">
        <v>461</v>
      </c>
      <c r="B462" s="2" t="s">
        <v>528</v>
      </c>
      <c r="C462" s="2" t="s">
        <v>88</v>
      </c>
      <c r="D462" s="2" t="s">
        <v>49</v>
      </c>
      <c r="E462">
        <v>26</v>
      </c>
      <c r="F462">
        <v>4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4</v>
      </c>
      <c r="R462">
        <v>2</v>
      </c>
      <c r="S462">
        <v>31</v>
      </c>
      <c r="T462">
        <v>15.5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5.0999999999999996</v>
      </c>
      <c r="AC462">
        <v>5.0999999999999996</v>
      </c>
      <c r="AD462">
        <v>4.0999999999999996</v>
      </c>
      <c r="AF462">
        <v>182</v>
      </c>
      <c r="AH462" t="s">
        <v>35</v>
      </c>
    </row>
    <row r="463" spans="1:34" x14ac:dyDescent="0.3">
      <c r="A463">
        <v>462</v>
      </c>
      <c r="B463" s="2" t="s">
        <v>529</v>
      </c>
      <c r="C463" s="2" t="s">
        <v>54</v>
      </c>
      <c r="D463" s="2" t="s">
        <v>52</v>
      </c>
      <c r="E463">
        <v>25</v>
      </c>
      <c r="F463">
        <v>9</v>
      </c>
      <c r="G463">
        <v>6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</v>
      </c>
      <c r="R463">
        <v>2</v>
      </c>
      <c r="S463">
        <v>27</v>
      </c>
      <c r="T463">
        <v>13.5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4.7</v>
      </c>
      <c r="AC463">
        <v>4.7</v>
      </c>
      <c r="AD463">
        <v>3.7</v>
      </c>
      <c r="AF463">
        <v>94</v>
      </c>
      <c r="AH463" t="s">
        <v>35</v>
      </c>
    </row>
    <row r="464" spans="1:34" x14ac:dyDescent="0.3">
      <c r="A464">
        <v>463</v>
      </c>
      <c r="B464" s="2" t="s">
        <v>530</v>
      </c>
      <c r="C464" s="2" t="s">
        <v>74</v>
      </c>
      <c r="D464" s="2" t="s">
        <v>49</v>
      </c>
      <c r="E464">
        <v>25</v>
      </c>
      <c r="F464">
        <v>16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5</v>
      </c>
      <c r="R464">
        <v>3</v>
      </c>
      <c r="S464">
        <v>28</v>
      </c>
      <c r="T464">
        <v>9.33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5.8</v>
      </c>
      <c r="AC464">
        <v>5.8</v>
      </c>
      <c r="AD464">
        <v>4.3</v>
      </c>
      <c r="AF464">
        <v>186</v>
      </c>
      <c r="AH464" t="s">
        <v>35</v>
      </c>
    </row>
    <row r="465" spans="1:34" x14ac:dyDescent="0.3">
      <c r="A465">
        <v>464</v>
      </c>
      <c r="B465" s="2" t="s">
        <v>531</v>
      </c>
      <c r="C465" s="2" t="s">
        <v>40</v>
      </c>
      <c r="D465" s="2" t="s">
        <v>34</v>
      </c>
      <c r="E465">
        <v>25</v>
      </c>
      <c r="F465">
        <v>2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11</v>
      </c>
      <c r="N465">
        <v>26</v>
      </c>
      <c r="O465">
        <v>2.36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2.6</v>
      </c>
      <c r="AC465">
        <v>2.6</v>
      </c>
      <c r="AD465">
        <v>2.6</v>
      </c>
      <c r="AF465">
        <v>131</v>
      </c>
      <c r="AH465" t="s">
        <v>35</v>
      </c>
    </row>
    <row r="466" spans="1:34" x14ac:dyDescent="0.3">
      <c r="A466">
        <v>465</v>
      </c>
      <c r="B466" s="2" t="s">
        <v>532</v>
      </c>
      <c r="C466" s="2" t="s">
        <v>104</v>
      </c>
      <c r="D466" s="2" t="s">
        <v>49</v>
      </c>
      <c r="E466">
        <v>25</v>
      </c>
      <c r="F466">
        <v>1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5</v>
      </c>
      <c r="R466">
        <v>3</v>
      </c>
      <c r="S466">
        <v>32</v>
      </c>
      <c r="T466">
        <v>10.67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6.2</v>
      </c>
      <c r="AC466">
        <v>6.2</v>
      </c>
      <c r="AD466">
        <v>4.7</v>
      </c>
      <c r="AF466">
        <v>181</v>
      </c>
      <c r="AH466" t="s">
        <v>35</v>
      </c>
    </row>
    <row r="467" spans="1:34" x14ac:dyDescent="0.3">
      <c r="A467">
        <v>466</v>
      </c>
      <c r="B467" s="2" t="s">
        <v>533</v>
      </c>
      <c r="C467" s="2" t="s">
        <v>180</v>
      </c>
      <c r="D467" s="2" t="s">
        <v>49</v>
      </c>
      <c r="E467">
        <v>29</v>
      </c>
      <c r="F467">
        <v>16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9</v>
      </c>
      <c r="O467">
        <v>9</v>
      </c>
      <c r="P467">
        <v>0</v>
      </c>
      <c r="Q467">
        <v>15</v>
      </c>
      <c r="R467">
        <v>3</v>
      </c>
      <c r="S467">
        <v>21</v>
      </c>
      <c r="T467">
        <v>7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6</v>
      </c>
      <c r="AC467">
        <v>6</v>
      </c>
      <c r="AD467">
        <v>4.5</v>
      </c>
      <c r="AF467">
        <v>185</v>
      </c>
      <c r="AH467" t="s">
        <v>35</v>
      </c>
    </row>
    <row r="468" spans="1:34" x14ac:dyDescent="0.3">
      <c r="A468">
        <v>467</v>
      </c>
      <c r="B468" s="2" t="s">
        <v>534</v>
      </c>
      <c r="C468" s="2" t="s">
        <v>63</v>
      </c>
      <c r="D468" s="2" t="s">
        <v>52</v>
      </c>
      <c r="E468">
        <v>25</v>
      </c>
      <c r="F468">
        <v>9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5</v>
      </c>
      <c r="R468">
        <v>2</v>
      </c>
      <c r="S468">
        <v>26</v>
      </c>
      <c r="T468">
        <v>13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4.5999999999999996</v>
      </c>
      <c r="AC468">
        <v>4.5999999999999996</v>
      </c>
      <c r="AD468">
        <v>3.6</v>
      </c>
      <c r="AF468">
        <v>96</v>
      </c>
      <c r="AH468" t="s">
        <v>35</v>
      </c>
    </row>
    <row r="469" spans="1:34" x14ac:dyDescent="0.3">
      <c r="A469">
        <v>468</v>
      </c>
      <c r="B469" s="2" t="s">
        <v>535</v>
      </c>
      <c r="C469" s="2" t="s">
        <v>63</v>
      </c>
      <c r="D469" s="2" t="s">
        <v>49</v>
      </c>
      <c r="E469">
        <v>24</v>
      </c>
      <c r="F469">
        <v>2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4</v>
      </c>
      <c r="R469">
        <v>2</v>
      </c>
      <c r="S469">
        <v>34</v>
      </c>
      <c r="T469">
        <v>17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5.4</v>
      </c>
      <c r="AC469">
        <v>5.4</v>
      </c>
      <c r="AD469">
        <v>4.4000000000000004</v>
      </c>
      <c r="AF469">
        <v>179</v>
      </c>
      <c r="AH469" t="s">
        <v>35</v>
      </c>
    </row>
    <row r="470" spans="1:34" x14ac:dyDescent="0.3">
      <c r="A470">
        <v>469</v>
      </c>
      <c r="B470" s="2" t="s">
        <v>536</v>
      </c>
      <c r="C470" s="2" t="s">
        <v>111</v>
      </c>
      <c r="D470" s="2" t="s">
        <v>49</v>
      </c>
      <c r="E470">
        <v>27</v>
      </c>
      <c r="F470">
        <v>3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12</v>
      </c>
      <c r="R470">
        <v>4</v>
      </c>
      <c r="S470">
        <v>33</v>
      </c>
      <c r="T470">
        <v>8.25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7.3</v>
      </c>
      <c r="AC470">
        <v>7.3</v>
      </c>
      <c r="AD470">
        <v>5.3</v>
      </c>
      <c r="AF470">
        <v>180</v>
      </c>
      <c r="AH470" t="s">
        <v>35</v>
      </c>
    </row>
    <row r="471" spans="1:34" x14ac:dyDescent="0.3">
      <c r="A471">
        <v>470</v>
      </c>
      <c r="B471" s="2" t="s">
        <v>537</v>
      </c>
      <c r="C471" s="2" t="s">
        <v>63</v>
      </c>
      <c r="D471" s="2" t="s">
        <v>49</v>
      </c>
      <c r="E471">
        <v>27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1</v>
      </c>
      <c r="S471">
        <v>30</v>
      </c>
      <c r="T471">
        <v>30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</v>
      </c>
      <c r="AC471">
        <v>4</v>
      </c>
      <c r="AD471">
        <v>3.5</v>
      </c>
      <c r="AF471">
        <v>183</v>
      </c>
      <c r="AH471" t="s">
        <v>35</v>
      </c>
    </row>
    <row r="472" spans="1:34" x14ac:dyDescent="0.3">
      <c r="A472">
        <v>471</v>
      </c>
      <c r="B472" s="2" t="s">
        <v>538</v>
      </c>
      <c r="C472" s="2" t="s">
        <v>80</v>
      </c>
      <c r="D472" s="2" t="s">
        <v>52</v>
      </c>
      <c r="E472">
        <v>25</v>
      </c>
      <c r="F472">
        <v>13</v>
      </c>
      <c r="G472">
        <v>2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7</v>
      </c>
      <c r="R472">
        <v>4</v>
      </c>
      <c r="S472">
        <v>26</v>
      </c>
      <c r="T472">
        <v>6.5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6.6</v>
      </c>
      <c r="AC472">
        <v>6.6</v>
      </c>
      <c r="AD472">
        <v>4.5999999999999996</v>
      </c>
      <c r="AF472">
        <v>95</v>
      </c>
      <c r="AH472" t="s">
        <v>35</v>
      </c>
    </row>
    <row r="473" spans="1:34" x14ac:dyDescent="0.3">
      <c r="A473">
        <v>472</v>
      </c>
      <c r="B473" s="2" t="s">
        <v>539</v>
      </c>
      <c r="C473" s="2" t="s">
        <v>107</v>
      </c>
      <c r="D473" s="2" t="s">
        <v>49</v>
      </c>
      <c r="E473">
        <v>31</v>
      </c>
      <c r="F473">
        <v>13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7</v>
      </c>
      <c r="O473">
        <v>7</v>
      </c>
      <c r="P473">
        <v>0</v>
      </c>
      <c r="Q473">
        <v>7</v>
      </c>
      <c r="R473">
        <v>3</v>
      </c>
      <c r="S473">
        <v>20</v>
      </c>
      <c r="T473">
        <v>6.67</v>
      </c>
      <c r="U473">
        <v>0</v>
      </c>
      <c r="V473">
        <v>1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5.7</v>
      </c>
      <c r="AC473">
        <v>5.7</v>
      </c>
      <c r="AD473">
        <v>4.2</v>
      </c>
      <c r="AF473">
        <v>187</v>
      </c>
      <c r="AH473" t="s">
        <v>35</v>
      </c>
    </row>
    <row r="474" spans="1:34" x14ac:dyDescent="0.3">
      <c r="A474">
        <v>473</v>
      </c>
      <c r="B474" s="2" t="s">
        <v>540</v>
      </c>
      <c r="C474" s="2" t="s">
        <v>78</v>
      </c>
      <c r="D474" s="2" t="s">
        <v>52</v>
      </c>
      <c r="E474">
        <v>23</v>
      </c>
      <c r="F474">
        <v>9</v>
      </c>
      <c r="G474">
        <v>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6</v>
      </c>
      <c r="R474">
        <v>5</v>
      </c>
      <c r="S474">
        <v>30</v>
      </c>
      <c r="T474">
        <v>6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8</v>
      </c>
      <c r="AC474">
        <v>8</v>
      </c>
      <c r="AD474">
        <v>5.5</v>
      </c>
      <c r="AF474">
        <v>93</v>
      </c>
      <c r="AH474" t="s">
        <v>35</v>
      </c>
    </row>
    <row r="475" spans="1:34" x14ac:dyDescent="0.3">
      <c r="A475">
        <v>474</v>
      </c>
      <c r="B475" s="2" t="s">
        <v>541</v>
      </c>
      <c r="C475" s="2" t="s">
        <v>74</v>
      </c>
      <c r="D475" s="2" t="s">
        <v>49</v>
      </c>
      <c r="E475">
        <v>24</v>
      </c>
      <c r="F475">
        <v>5</v>
      </c>
      <c r="G475">
        <v>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5</v>
      </c>
      <c r="O475">
        <v>5</v>
      </c>
      <c r="P475">
        <v>0</v>
      </c>
      <c r="Q475">
        <v>3</v>
      </c>
      <c r="R475">
        <v>2</v>
      </c>
      <c r="S475">
        <v>22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4.7</v>
      </c>
      <c r="AC475">
        <v>4.7</v>
      </c>
      <c r="AD475">
        <v>3.7</v>
      </c>
      <c r="AF475">
        <v>188</v>
      </c>
      <c r="AH475" t="s">
        <v>35</v>
      </c>
    </row>
    <row r="476" spans="1:34" x14ac:dyDescent="0.3">
      <c r="A476">
        <v>475</v>
      </c>
      <c r="B476" s="2" t="s">
        <v>542</v>
      </c>
      <c r="C476" s="2" t="s">
        <v>74</v>
      </c>
      <c r="D476" s="2" t="s">
        <v>49</v>
      </c>
      <c r="E476">
        <v>29</v>
      </c>
      <c r="F476">
        <v>3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8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191</v>
      </c>
      <c r="AH476" t="s">
        <v>35</v>
      </c>
    </row>
    <row r="477" spans="1:34" x14ac:dyDescent="0.3">
      <c r="A477">
        <v>476</v>
      </c>
      <c r="B477" s="2" t="s">
        <v>543</v>
      </c>
      <c r="C477" s="2" t="s">
        <v>51</v>
      </c>
      <c r="D477" s="2" t="s">
        <v>34</v>
      </c>
      <c r="E477">
        <v>31</v>
      </c>
      <c r="F477">
        <v>16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4</v>
      </c>
      <c r="N477">
        <v>9</v>
      </c>
      <c r="O477">
        <v>2.25</v>
      </c>
      <c r="P477">
        <v>0</v>
      </c>
      <c r="Q477">
        <v>3</v>
      </c>
      <c r="R477">
        <v>2</v>
      </c>
      <c r="S477">
        <v>22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5.0999999999999996</v>
      </c>
      <c r="AC477">
        <v>5.0999999999999996</v>
      </c>
      <c r="AD477">
        <v>4.0999999999999996</v>
      </c>
      <c r="AF477">
        <v>129</v>
      </c>
      <c r="AH477" t="s">
        <v>35</v>
      </c>
    </row>
    <row r="478" spans="1:34" x14ac:dyDescent="0.3">
      <c r="A478">
        <v>477</v>
      </c>
      <c r="B478" s="2" t="s">
        <v>544</v>
      </c>
      <c r="C478" s="2" t="s">
        <v>135</v>
      </c>
      <c r="D478" s="2" t="s">
        <v>49</v>
      </c>
      <c r="E478">
        <v>23</v>
      </c>
      <c r="F478">
        <v>7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3</v>
      </c>
      <c r="R478">
        <v>2</v>
      </c>
      <c r="S478">
        <v>27</v>
      </c>
      <c r="T478">
        <v>13.5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4.7</v>
      </c>
      <c r="AC478">
        <v>4.7</v>
      </c>
      <c r="AD478">
        <v>3.7</v>
      </c>
      <c r="AF478">
        <v>189</v>
      </c>
      <c r="AH478" t="s">
        <v>35</v>
      </c>
    </row>
    <row r="479" spans="1:34" x14ac:dyDescent="0.3">
      <c r="A479">
        <v>478</v>
      </c>
      <c r="B479" s="2" t="s">
        <v>545</v>
      </c>
      <c r="C479" s="2" t="s">
        <v>180</v>
      </c>
      <c r="D479" s="2" t="s">
        <v>49</v>
      </c>
      <c r="E479">
        <v>25</v>
      </c>
      <c r="F479">
        <v>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11</v>
      </c>
      <c r="R479">
        <v>8</v>
      </c>
      <c r="S479">
        <v>27</v>
      </c>
      <c r="T479">
        <v>3.38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10.7</v>
      </c>
      <c r="AC479">
        <v>10.7</v>
      </c>
      <c r="AD479">
        <v>6.7</v>
      </c>
      <c r="AF479">
        <v>190</v>
      </c>
      <c r="AH479" t="s">
        <v>35</v>
      </c>
    </row>
    <row r="480" spans="1:34" x14ac:dyDescent="0.3">
      <c r="A480">
        <v>479</v>
      </c>
      <c r="B480" s="2" t="s">
        <v>546</v>
      </c>
      <c r="C480" s="2" t="s">
        <v>104</v>
      </c>
      <c r="D480" s="2" t="s">
        <v>52</v>
      </c>
      <c r="E480">
        <v>26</v>
      </c>
      <c r="F480">
        <v>3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6</v>
      </c>
      <c r="R480">
        <v>4</v>
      </c>
      <c r="S480">
        <v>51</v>
      </c>
      <c r="T480">
        <v>12.75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8.1</v>
      </c>
      <c r="AD480">
        <v>5.0999999999999996</v>
      </c>
      <c r="AF480">
        <v>92</v>
      </c>
      <c r="AH480" t="s">
        <v>35</v>
      </c>
    </row>
    <row r="481" spans="1:34" x14ac:dyDescent="0.3">
      <c r="A481">
        <v>480</v>
      </c>
      <c r="B481" s="2" t="s">
        <v>547</v>
      </c>
      <c r="C481" s="2" t="s">
        <v>72</v>
      </c>
      <c r="D481" s="2" t="s">
        <v>34</v>
      </c>
      <c r="E481">
        <v>23</v>
      </c>
      <c r="F481">
        <v>10</v>
      </c>
      <c r="G481">
        <v>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6</v>
      </c>
      <c r="R481">
        <v>4</v>
      </c>
      <c r="S481">
        <v>17</v>
      </c>
      <c r="T481">
        <v>4.25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5.7</v>
      </c>
      <c r="AC481">
        <v>5.7</v>
      </c>
      <c r="AD481">
        <v>3.7</v>
      </c>
      <c r="AF481">
        <v>136</v>
      </c>
      <c r="AH481" t="s">
        <v>35</v>
      </c>
    </row>
    <row r="482" spans="1:34" x14ac:dyDescent="0.3">
      <c r="A482">
        <v>481</v>
      </c>
      <c r="B482" s="2" t="s">
        <v>548</v>
      </c>
      <c r="C482" s="2" t="s">
        <v>130</v>
      </c>
      <c r="D482" s="2" t="s">
        <v>49</v>
      </c>
      <c r="E482">
        <v>30</v>
      </c>
      <c r="F482">
        <v>7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3</v>
      </c>
      <c r="R482">
        <v>2</v>
      </c>
      <c r="S482">
        <v>20</v>
      </c>
      <c r="T482">
        <v>10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</v>
      </c>
      <c r="AC482">
        <v>4</v>
      </c>
      <c r="AD482">
        <v>3</v>
      </c>
      <c r="AF482">
        <v>195</v>
      </c>
      <c r="AH482" t="s">
        <v>35</v>
      </c>
    </row>
    <row r="483" spans="1:34" x14ac:dyDescent="0.3">
      <c r="A483">
        <v>482</v>
      </c>
      <c r="B483" s="2" t="s">
        <v>549</v>
      </c>
      <c r="C483" s="2" t="s">
        <v>114</v>
      </c>
      <c r="D483" s="2" t="s">
        <v>49</v>
      </c>
      <c r="E483">
        <v>26</v>
      </c>
      <c r="F483">
        <v>13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3</v>
      </c>
      <c r="R483">
        <v>2</v>
      </c>
      <c r="S483">
        <v>21</v>
      </c>
      <c r="T483">
        <v>10.5</v>
      </c>
      <c r="U483">
        <v>0</v>
      </c>
      <c r="V483">
        <v>1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4.0999999999999996</v>
      </c>
      <c r="AC483">
        <v>4.0999999999999996</v>
      </c>
      <c r="AD483">
        <v>3.1</v>
      </c>
      <c r="AF483">
        <v>193</v>
      </c>
      <c r="AH483" t="s">
        <v>35</v>
      </c>
    </row>
    <row r="484" spans="1:34" x14ac:dyDescent="0.3">
      <c r="A484">
        <v>483</v>
      </c>
      <c r="B484" s="2" t="s">
        <v>550</v>
      </c>
      <c r="C484" s="2" t="s">
        <v>116</v>
      </c>
      <c r="D484" s="2" t="s">
        <v>49</v>
      </c>
      <c r="E484">
        <v>32</v>
      </c>
      <c r="F484">
        <v>2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5</v>
      </c>
      <c r="R484">
        <v>4</v>
      </c>
      <c r="S484">
        <v>22</v>
      </c>
      <c r="T484">
        <v>5.5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6.2</v>
      </c>
      <c r="AC484">
        <v>6.2</v>
      </c>
      <c r="AD484">
        <v>4.2</v>
      </c>
      <c r="AF484">
        <v>192</v>
      </c>
      <c r="AH484" t="s">
        <v>35</v>
      </c>
    </row>
    <row r="485" spans="1:34" x14ac:dyDescent="0.3">
      <c r="A485">
        <v>484</v>
      </c>
      <c r="B485" s="2" t="s">
        <v>551</v>
      </c>
      <c r="C485" s="2" t="s">
        <v>40</v>
      </c>
      <c r="D485" s="2" t="s">
        <v>49</v>
      </c>
      <c r="E485">
        <v>24</v>
      </c>
      <c r="F485">
        <v>1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1</v>
      </c>
      <c r="S485">
        <v>16</v>
      </c>
      <c r="T485">
        <v>16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2.6</v>
      </c>
      <c r="AC485">
        <v>2.6</v>
      </c>
      <c r="AD485">
        <v>2.1</v>
      </c>
      <c r="AF485">
        <v>203</v>
      </c>
      <c r="AH485" t="s">
        <v>35</v>
      </c>
    </row>
    <row r="486" spans="1:34" x14ac:dyDescent="0.3">
      <c r="A486">
        <v>485</v>
      </c>
      <c r="B486" s="2" t="s">
        <v>552</v>
      </c>
      <c r="C486" s="2" t="s">
        <v>111</v>
      </c>
      <c r="D486" s="2" t="s">
        <v>49</v>
      </c>
      <c r="E486">
        <v>24</v>
      </c>
      <c r="F486">
        <v>6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5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3.7</v>
      </c>
      <c r="AC486">
        <v>3.7</v>
      </c>
      <c r="AD486">
        <v>2.7</v>
      </c>
      <c r="AF486">
        <v>202</v>
      </c>
      <c r="AH486" t="s">
        <v>35</v>
      </c>
    </row>
    <row r="487" spans="1:34" x14ac:dyDescent="0.3">
      <c r="A487">
        <v>486</v>
      </c>
      <c r="B487" s="2" t="s">
        <v>553</v>
      </c>
      <c r="C487" s="2" t="s">
        <v>104</v>
      </c>
      <c r="D487" s="2" t="s">
        <v>49</v>
      </c>
      <c r="E487">
        <v>22</v>
      </c>
      <c r="F487">
        <v>13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2</v>
      </c>
      <c r="R487">
        <v>2</v>
      </c>
      <c r="S487">
        <v>17</v>
      </c>
      <c r="T487">
        <v>8.5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200</v>
      </c>
      <c r="AH487" t="s">
        <v>35</v>
      </c>
    </row>
    <row r="488" spans="1:34" x14ac:dyDescent="0.3">
      <c r="A488">
        <v>487</v>
      </c>
      <c r="B488" s="2" t="s">
        <v>554</v>
      </c>
      <c r="C488" s="2" t="s">
        <v>111</v>
      </c>
      <c r="D488" s="2" t="s">
        <v>34</v>
      </c>
      <c r="E488">
        <v>26</v>
      </c>
      <c r="F488">
        <v>10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10</v>
      </c>
      <c r="O488">
        <v>10</v>
      </c>
      <c r="P488">
        <v>0</v>
      </c>
      <c r="Q488">
        <v>4</v>
      </c>
      <c r="R488">
        <v>2</v>
      </c>
      <c r="S488">
        <v>11</v>
      </c>
      <c r="T488">
        <v>5.5</v>
      </c>
      <c r="U488">
        <v>0</v>
      </c>
      <c r="V488">
        <v>2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4.0999999999999996</v>
      </c>
      <c r="AC488">
        <v>4.0999999999999996</v>
      </c>
      <c r="AD488">
        <v>3.1</v>
      </c>
      <c r="AF488">
        <v>134</v>
      </c>
      <c r="AH488" t="s">
        <v>35</v>
      </c>
    </row>
    <row r="489" spans="1:34" x14ac:dyDescent="0.3">
      <c r="A489">
        <v>488</v>
      </c>
      <c r="B489" s="2" t="s">
        <v>555</v>
      </c>
      <c r="C489" s="2" t="s">
        <v>40</v>
      </c>
      <c r="D489" s="2" t="s">
        <v>49</v>
      </c>
      <c r="E489">
        <v>27</v>
      </c>
      <c r="F489">
        <v>8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2</v>
      </c>
      <c r="S489">
        <v>17</v>
      </c>
      <c r="T489">
        <v>8.5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3.7</v>
      </c>
      <c r="AC489">
        <v>3.7</v>
      </c>
      <c r="AD489">
        <v>2.7</v>
      </c>
      <c r="AF489">
        <v>199</v>
      </c>
      <c r="AH489" t="s">
        <v>35</v>
      </c>
    </row>
    <row r="490" spans="1:34" x14ac:dyDescent="0.3">
      <c r="A490">
        <v>489</v>
      </c>
      <c r="B490" s="2" t="s">
        <v>556</v>
      </c>
      <c r="C490" s="2" t="s">
        <v>88</v>
      </c>
      <c r="D490" s="2" t="s">
        <v>49</v>
      </c>
      <c r="E490">
        <v>28</v>
      </c>
      <c r="F490">
        <v>6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</v>
      </c>
      <c r="O490">
        <v>1</v>
      </c>
      <c r="P490">
        <v>0</v>
      </c>
      <c r="Q490">
        <v>4</v>
      </c>
      <c r="R490">
        <v>3</v>
      </c>
      <c r="S490">
        <v>18</v>
      </c>
      <c r="T490">
        <v>6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4.9000000000000004</v>
      </c>
      <c r="AC490">
        <v>4.9000000000000004</v>
      </c>
      <c r="AD490">
        <v>3.4</v>
      </c>
      <c r="AF490">
        <v>196</v>
      </c>
      <c r="AH490" t="s">
        <v>35</v>
      </c>
    </row>
    <row r="491" spans="1:34" x14ac:dyDescent="0.3">
      <c r="A491">
        <v>490</v>
      </c>
      <c r="B491" s="2" t="s">
        <v>557</v>
      </c>
      <c r="C491" s="2" t="s">
        <v>63</v>
      </c>
      <c r="D491" s="2" t="s">
        <v>34</v>
      </c>
      <c r="E491">
        <v>25</v>
      </c>
      <c r="F491">
        <v>12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3</v>
      </c>
      <c r="N491">
        <v>10</v>
      </c>
      <c r="O491">
        <v>3.33</v>
      </c>
      <c r="P491">
        <v>0</v>
      </c>
      <c r="Q491">
        <v>3</v>
      </c>
      <c r="R491">
        <v>2</v>
      </c>
      <c r="S491">
        <v>13</v>
      </c>
      <c r="T491">
        <v>6.5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4.3</v>
      </c>
      <c r="AC491">
        <v>4.3</v>
      </c>
      <c r="AD491">
        <v>3.3</v>
      </c>
      <c r="AF491">
        <v>132</v>
      </c>
      <c r="AH491" t="s">
        <v>35</v>
      </c>
    </row>
    <row r="492" spans="1:34" x14ac:dyDescent="0.3">
      <c r="A492">
        <v>491</v>
      </c>
      <c r="B492" s="2" t="s">
        <v>558</v>
      </c>
      <c r="C492" s="2" t="s">
        <v>111</v>
      </c>
      <c r="D492" s="2" t="s">
        <v>49</v>
      </c>
      <c r="E492">
        <v>26</v>
      </c>
      <c r="F492">
        <v>8</v>
      </c>
      <c r="G492">
        <v>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15</v>
      </c>
      <c r="R492">
        <v>4</v>
      </c>
      <c r="S492">
        <v>18</v>
      </c>
      <c r="T492">
        <v>4.5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5.8</v>
      </c>
      <c r="AC492">
        <v>5.8</v>
      </c>
      <c r="AD492">
        <v>3.8</v>
      </c>
      <c r="AF492">
        <v>198</v>
      </c>
      <c r="AH492" t="s">
        <v>35</v>
      </c>
    </row>
    <row r="493" spans="1:34" x14ac:dyDescent="0.3">
      <c r="A493">
        <v>492</v>
      </c>
      <c r="B493" s="2" t="s">
        <v>559</v>
      </c>
      <c r="C493" s="2" t="s">
        <v>37</v>
      </c>
      <c r="D493" s="2" t="s">
        <v>49</v>
      </c>
      <c r="E493">
        <v>26</v>
      </c>
      <c r="F493">
        <v>14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5</v>
      </c>
      <c r="R493">
        <v>3</v>
      </c>
      <c r="S493">
        <v>21</v>
      </c>
      <c r="T493">
        <v>7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5.0999999999999996</v>
      </c>
      <c r="AC493">
        <v>5.0999999999999996</v>
      </c>
      <c r="AD493">
        <v>3.6</v>
      </c>
      <c r="AF493">
        <v>194</v>
      </c>
      <c r="AH493" t="s">
        <v>35</v>
      </c>
    </row>
    <row r="494" spans="1:34" x14ac:dyDescent="0.3">
      <c r="A494">
        <v>493</v>
      </c>
      <c r="B494" s="2" t="s">
        <v>560</v>
      </c>
      <c r="C494" s="2" t="s">
        <v>78</v>
      </c>
      <c r="D494" s="2" t="s">
        <v>49</v>
      </c>
      <c r="E494">
        <v>23</v>
      </c>
      <c r="F494">
        <v>11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10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197</v>
      </c>
      <c r="AH494" t="s">
        <v>35</v>
      </c>
    </row>
    <row r="495" spans="1:34" x14ac:dyDescent="0.3">
      <c r="A495">
        <v>494</v>
      </c>
      <c r="B495" s="2" t="s">
        <v>561</v>
      </c>
      <c r="C495" s="2" t="s">
        <v>88</v>
      </c>
      <c r="D495" s="2" t="s">
        <v>52</v>
      </c>
      <c r="E495">
        <v>22</v>
      </c>
      <c r="F495">
        <v>4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</v>
      </c>
      <c r="R495">
        <v>3</v>
      </c>
      <c r="S495">
        <v>15</v>
      </c>
      <c r="T495">
        <v>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4.5</v>
      </c>
      <c r="AC495">
        <v>4.5</v>
      </c>
      <c r="AD495">
        <v>3</v>
      </c>
      <c r="AF495">
        <v>98</v>
      </c>
      <c r="AH495" t="s">
        <v>35</v>
      </c>
    </row>
    <row r="496" spans="1:34" x14ac:dyDescent="0.3">
      <c r="A496">
        <v>495</v>
      </c>
      <c r="B496" s="2" t="s">
        <v>562</v>
      </c>
      <c r="C496" s="2" t="s">
        <v>111</v>
      </c>
      <c r="D496" s="2" t="s">
        <v>34</v>
      </c>
      <c r="E496">
        <v>24</v>
      </c>
      <c r="F496">
        <v>7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5</v>
      </c>
      <c r="N496">
        <v>16</v>
      </c>
      <c r="O496">
        <v>3.2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1.6</v>
      </c>
      <c r="AC496">
        <v>1.6</v>
      </c>
      <c r="AD496">
        <v>1.6</v>
      </c>
      <c r="AF496">
        <v>137</v>
      </c>
      <c r="AH496" t="s">
        <v>35</v>
      </c>
    </row>
    <row r="497" spans="1:34" x14ac:dyDescent="0.3">
      <c r="A497">
        <v>496</v>
      </c>
      <c r="B497" s="2" t="s">
        <v>563</v>
      </c>
      <c r="C497" s="2" t="s">
        <v>99</v>
      </c>
      <c r="D497" s="2" t="s">
        <v>52</v>
      </c>
      <c r="E497">
        <v>25</v>
      </c>
      <c r="F497">
        <v>2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3</v>
      </c>
      <c r="R497">
        <v>2</v>
      </c>
      <c r="S497">
        <v>21</v>
      </c>
      <c r="T497">
        <v>10.5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4.0999999999999996</v>
      </c>
      <c r="AC497">
        <v>4.0999999999999996</v>
      </c>
      <c r="AD497">
        <v>3.1</v>
      </c>
      <c r="AF497">
        <v>97</v>
      </c>
      <c r="AH497" t="s">
        <v>35</v>
      </c>
    </row>
    <row r="498" spans="1:34" x14ac:dyDescent="0.3">
      <c r="A498">
        <v>497</v>
      </c>
      <c r="B498" s="2" t="s">
        <v>564</v>
      </c>
      <c r="C498" s="2" t="s">
        <v>84</v>
      </c>
      <c r="D498" s="2" t="s">
        <v>34</v>
      </c>
      <c r="E498">
        <v>27</v>
      </c>
      <c r="F498">
        <v>16</v>
      </c>
      <c r="G498">
        <v>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5</v>
      </c>
      <c r="N498">
        <v>8</v>
      </c>
      <c r="O498">
        <v>1.6</v>
      </c>
      <c r="P498">
        <v>0</v>
      </c>
      <c r="Q498">
        <v>3</v>
      </c>
      <c r="R498">
        <v>1</v>
      </c>
      <c r="S498">
        <v>13</v>
      </c>
      <c r="T498">
        <v>13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3.1</v>
      </c>
      <c r="AC498">
        <v>3.1</v>
      </c>
      <c r="AD498">
        <v>2.6</v>
      </c>
      <c r="AF498">
        <v>133</v>
      </c>
      <c r="AH498" t="s">
        <v>35</v>
      </c>
    </row>
    <row r="499" spans="1:34" x14ac:dyDescent="0.3">
      <c r="A499">
        <v>498</v>
      </c>
      <c r="B499" s="2" t="s">
        <v>565</v>
      </c>
      <c r="C499" s="2" t="s">
        <v>114</v>
      </c>
      <c r="D499" s="2" t="s">
        <v>49</v>
      </c>
      <c r="E499">
        <v>27</v>
      </c>
      <c r="F499">
        <v>16</v>
      </c>
      <c r="G499">
        <v>2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3</v>
      </c>
      <c r="N499">
        <v>6</v>
      </c>
      <c r="O499">
        <v>2</v>
      </c>
      <c r="P499">
        <v>0</v>
      </c>
      <c r="Q499">
        <v>8</v>
      </c>
      <c r="R499">
        <v>6</v>
      </c>
      <c r="S499">
        <v>31</v>
      </c>
      <c r="T499">
        <v>5.17</v>
      </c>
      <c r="U499">
        <v>0</v>
      </c>
      <c r="V499">
        <v>3</v>
      </c>
      <c r="W499">
        <v>1</v>
      </c>
      <c r="X499">
        <v>0</v>
      </c>
      <c r="Y499">
        <v>0</v>
      </c>
      <c r="Z499">
        <v>0</v>
      </c>
      <c r="AA499">
        <v>2</v>
      </c>
      <c r="AB499">
        <v>7.7</v>
      </c>
      <c r="AC499">
        <v>8.6999999999999993</v>
      </c>
      <c r="AD499">
        <v>4.7</v>
      </c>
      <c r="AF499">
        <v>201</v>
      </c>
      <c r="AH499" t="s">
        <v>35</v>
      </c>
    </row>
    <row r="500" spans="1:34" x14ac:dyDescent="0.3">
      <c r="A500">
        <v>499</v>
      </c>
      <c r="B500" s="2" t="s">
        <v>566</v>
      </c>
      <c r="C500" s="2" t="s">
        <v>63</v>
      </c>
      <c r="D500" s="2" t="s">
        <v>49</v>
      </c>
      <c r="E500">
        <v>24</v>
      </c>
      <c r="F500">
        <v>6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11</v>
      </c>
      <c r="R500">
        <v>3</v>
      </c>
      <c r="S500">
        <v>35</v>
      </c>
      <c r="T500">
        <v>11.67</v>
      </c>
      <c r="U500">
        <v>0</v>
      </c>
      <c r="V500">
        <v>3</v>
      </c>
      <c r="W500">
        <v>1</v>
      </c>
      <c r="X500">
        <v>0</v>
      </c>
      <c r="Y500">
        <v>0</v>
      </c>
      <c r="Z500">
        <v>0</v>
      </c>
      <c r="AA500">
        <v>2</v>
      </c>
      <c r="AB500">
        <v>4.5</v>
      </c>
      <c r="AC500">
        <v>5.5</v>
      </c>
      <c r="AD500">
        <v>3</v>
      </c>
      <c r="AF500">
        <v>204</v>
      </c>
      <c r="AH500" t="s">
        <v>35</v>
      </c>
    </row>
    <row r="501" spans="1:34" x14ac:dyDescent="0.3">
      <c r="A501">
        <v>500</v>
      </c>
      <c r="B501" s="2" t="s">
        <v>567</v>
      </c>
      <c r="C501" s="2" t="s">
        <v>403</v>
      </c>
      <c r="D501" s="2" t="s">
        <v>34</v>
      </c>
      <c r="E501">
        <v>28</v>
      </c>
      <c r="F501">
        <v>5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-2</v>
      </c>
      <c r="O501">
        <v>-0.67</v>
      </c>
      <c r="P501">
        <v>0</v>
      </c>
      <c r="Q501">
        <v>3</v>
      </c>
      <c r="R501">
        <v>2</v>
      </c>
      <c r="S501">
        <v>19</v>
      </c>
      <c r="T501">
        <v>9.5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135</v>
      </c>
      <c r="AH501" t="s">
        <v>35</v>
      </c>
    </row>
    <row r="502" spans="1:34" x14ac:dyDescent="0.3">
      <c r="A502">
        <v>501</v>
      </c>
      <c r="B502" s="2" t="s">
        <v>568</v>
      </c>
      <c r="C502" s="2" t="s">
        <v>130</v>
      </c>
      <c r="D502" s="2" t="s">
        <v>34</v>
      </c>
      <c r="E502">
        <v>23</v>
      </c>
      <c r="F502">
        <v>3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8</v>
      </c>
      <c r="N502">
        <v>12</v>
      </c>
      <c r="O502">
        <v>1.5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1.2</v>
      </c>
      <c r="AC502">
        <v>1.2</v>
      </c>
      <c r="AD502">
        <v>1.2</v>
      </c>
      <c r="AF502">
        <v>138</v>
      </c>
      <c r="AH502" t="s">
        <v>35</v>
      </c>
    </row>
    <row r="503" spans="1:34" x14ac:dyDescent="0.3">
      <c r="A503">
        <v>502</v>
      </c>
      <c r="B503" s="2" t="s">
        <v>569</v>
      </c>
      <c r="C503" s="2" t="s">
        <v>63</v>
      </c>
      <c r="D503" s="2" t="s">
        <v>52</v>
      </c>
      <c r="E503">
        <v>26</v>
      </c>
      <c r="F503">
        <v>8</v>
      </c>
      <c r="G503">
        <v>5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1</v>
      </c>
      <c r="S503">
        <v>11</v>
      </c>
      <c r="T503">
        <v>11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2.1</v>
      </c>
      <c r="AC503">
        <v>2.1</v>
      </c>
      <c r="AD503">
        <v>1.6</v>
      </c>
      <c r="AF503">
        <v>103</v>
      </c>
      <c r="AH503" t="s">
        <v>35</v>
      </c>
    </row>
    <row r="504" spans="1:34" x14ac:dyDescent="0.3">
      <c r="A504">
        <v>503</v>
      </c>
      <c r="B504" s="2" t="s">
        <v>570</v>
      </c>
      <c r="C504" s="2" t="s">
        <v>180</v>
      </c>
      <c r="D504" s="2" t="s">
        <v>34</v>
      </c>
      <c r="E504">
        <v>25</v>
      </c>
      <c r="F504">
        <v>3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8</v>
      </c>
      <c r="N504">
        <v>7</v>
      </c>
      <c r="O504">
        <v>0.88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0.7</v>
      </c>
      <c r="AC504">
        <v>0.7</v>
      </c>
      <c r="AD504">
        <v>0.7</v>
      </c>
      <c r="AF504">
        <v>147</v>
      </c>
      <c r="AH504" t="s">
        <v>35</v>
      </c>
    </row>
    <row r="505" spans="1:34" x14ac:dyDescent="0.3">
      <c r="A505">
        <v>504</v>
      </c>
      <c r="B505" s="2" t="s">
        <v>571</v>
      </c>
      <c r="C505" s="2" t="s">
        <v>48</v>
      </c>
      <c r="D505" s="2" t="s">
        <v>49</v>
      </c>
      <c r="E505">
        <v>26</v>
      </c>
      <c r="F505">
        <v>6</v>
      </c>
      <c r="G505">
        <v>3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9</v>
      </c>
      <c r="T505">
        <v>9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1.9</v>
      </c>
      <c r="AC505">
        <v>1.9</v>
      </c>
      <c r="AD505">
        <v>1.4</v>
      </c>
      <c r="AF505">
        <v>212</v>
      </c>
      <c r="AH505" t="s">
        <v>35</v>
      </c>
    </row>
    <row r="506" spans="1:34" x14ac:dyDescent="0.3">
      <c r="A506">
        <v>505</v>
      </c>
      <c r="B506" s="2" t="s">
        <v>572</v>
      </c>
      <c r="C506" s="2" t="s">
        <v>56</v>
      </c>
      <c r="D506" s="2" t="s">
        <v>52</v>
      </c>
      <c r="E506">
        <v>26</v>
      </c>
      <c r="F506">
        <v>4</v>
      </c>
      <c r="G506">
        <v>2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2</v>
      </c>
      <c r="R506">
        <v>1</v>
      </c>
      <c r="S506">
        <v>12</v>
      </c>
      <c r="T506">
        <v>12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2.2000000000000002</v>
      </c>
      <c r="AC506">
        <v>2.2000000000000002</v>
      </c>
      <c r="AD506">
        <v>1.7</v>
      </c>
      <c r="AF506">
        <v>100</v>
      </c>
      <c r="AH506" t="s">
        <v>35</v>
      </c>
    </row>
    <row r="507" spans="1:34" x14ac:dyDescent="0.3">
      <c r="A507">
        <v>506</v>
      </c>
      <c r="B507" s="2" t="s">
        <v>573</v>
      </c>
      <c r="C507" s="2" t="s">
        <v>135</v>
      </c>
      <c r="D507" s="2" t="s">
        <v>34</v>
      </c>
      <c r="E507">
        <v>26</v>
      </c>
      <c r="F507">
        <v>2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3</v>
      </c>
      <c r="N507">
        <v>9</v>
      </c>
      <c r="O507">
        <v>3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0.9</v>
      </c>
      <c r="AC507">
        <v>0.9</v>
      </c>
      <c r="AD507">
        <v>0.9</v>
      </c>
      <c r="AF507">
        <v>144</v>
      </c>
      <c r="AH507" t="s">
        <v>35</v>
      </c>
    </row>
    <row r="508" spans="1:34" x14ac:dyDescent="0.3">
      <c r="A508">
        <v>507</v>
      </c>
      <c r="B508" s="2" t="s">
        <v>575</v>
      </c>
      <c r="C508" s="2" t="s">
        <v>70</v>
      </c>
      <c r="D508" s="2" t="s">
        <v>49</v>
      </c>
      <c r="E508">
        <v>29</v>
      </c>
      <c r="F508">
        <v>2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9</v>
      </c>
      <c r="R508">
        <v>4</v>
      </c>
      <c r="S508">
        <v>14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5.4</v>
      </c>
      <c r="AC508">
        <v>5.4</v>
      </c>
      <c r="AD508">
        <v>3.4</v>
      </c>
      <c r="AF508">
        <v>207</v>
      </c>
      <c r="AH508" t="s">
        <v>35</v>
      </c>
    </row>
    <row r="509" spans="1:34" x14ac:dyDescent="0.3">
      <c r="A509">
        <v>508</v>
      </c>
      <c r="B509" s="2" t="s">
        <v>576</v>
      </c>
      <c r="C509" s="2" t="s">
        <v>33</v>
      </c>
      <c r="D509" s="2" t="s">
        <v>38</v>
      </c>
      <c r="E509">
        <v>24</v>
      </c>
      <c r="F509">
        <v>2</v>
      </c>
      <c r="G509">
        <v>2</v>
      </c>
      <c r="H509">
        <v>28</v>
      </c>
      <c r="I509">
        <v>52</v>
      </c>
      <c r="J509">
        <v>228</v>
      </c>
      <c r="K509">
        <v>0</v>
      </c>
      <c r="L509">
        <v>4</v>
      </c>
      <c r="M509">
        <v>7</v>
      </c>
      <c r="N509">
        <v>22</v>
      </c>
      <c r="O509">
        <v>3.14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1.3</v>
      </c>
      <c r="AC509">
        <v>6.3</v>
      </c>
      <c r="AD509">
        <v>5.3</v>
      </c>
      <c r="AF509">
        <v>60</v>
      </c>
      <c r="AH509" t="s">
        <v>35</v>
      </c>
    </row>
    <row r="510" spans="1:34" x14ac:dyDescent="0.3">
      <c r="A510">
        <v>509</v>
      </c>
      <c r="B510" s="2" t="s">
        <v>252</v>
      </c>
      <c r="C510" s="2" t="s">
        <v>63</v>
      </c>
      <c r="D510" s="2" t="s">
        <v>38</v>
      </c>
      <c r="E510">
        <v>30</v>
      </c>
      <c r="F510">
        <v>2</v>
      </c>
      <c r="G510">
        <v>0</v>
      </c>
      <c r="H510">
        <v>2</v>
      </c>
      <c r="I510">
        <v>4</v>
      </c>
      <c r="J510">
        <v>18</v>
      </c>
      <c r="K510">
        <v>0</v>
      </c>
      <c r="L510">
        <v>0</v>
      </c>
      <c r="M510">
        <v>4</v>
      </c>
      <c r="N510">
        <v>-1</v>
      </c>
      <c r="O510">
        <v>-0.25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0.6</v>
      </c>
      <c r="AC510">
        <v>0.6</v>
      </c>
      <c r="AD510">
        <v>0.6</v>
      </c>
      <c r="AF510">
        <v>62</v>
      </c>
      <c r="AH510" t="s">
        <v>35</v>
      </c>
    </row>
    <row r="511" spans="1:34" x14ac:dyDescent="0.3">
      <c r="A511">
        <v>510</v>
      </c>
      <c r="B511" s="2" t="s">
        <v>577</v>
      </c>
      <c r="C511" s="2" t="s">
        <v>101</v>
      </c>
      <c r="D511" s="2" t="s">
        <v>34</v>
      </c>
      <c r="E511">
        <v>22</v>
      </c>
      <c r="F511">
        <v>2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4</v>
      </c>
      <c r="N511">
        <v>12</v>
      </c>
      <c r="O511">
        <v>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1.2</v>
      </c>
      <c r="AC511">
        <v>1.2</v>
      </c>
      <c r="AD511">
        <v>1.2</v>
      </c>
      <c r="AF511">
        <v>139</v>
      </c>
      <c r="AH511" t="s">
        <v>35</v>
      </c>
    </row>
    <row r="512" spans="1:34" x14ac:dyDescent="0.3">
      <c r="A512">
        <v>511</v>
      </c>
      <c r="B512" s="2" t="s">
        <v>578</v>
      </c>
      <c r="C512" s="2" t="s">
        <v>70</v>
      </c>
      <c r="D512" s="2" t="s">
        <v>49</v>
      </c>
      <c r="E512">
        <v>32</v>
      </c>
      <c r="F512">
        <v>3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213</v>
      </c>
      <c r="AH512" t="s">
        <v>35</v>
      </c>
    </row>
    <row r="513" spans="1:34" x14ac:dyDescent="0.3">
      <c r="A513">
        <v>512</v>
      </c>
      <c r="B513" s="2" t="s">
        <v>579</v>
      </c>
      <c r="C513" s="2" t="s">
        <v>130</v>
      </c>
      <c r="D513" s="2" t="s">
        <v>52</v>
      </c>
      <c r="E513">
        <v>23</v>
      </c>
      <c r="F513">
        <v>1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1</v>
      </c>
      <c r="S513">
        <v>7</v>
      </c>
      <c r="T513">
        <v>7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1.7</v>
      </c>
      <c r="AC513">
        <v>1.7</v>
      </c>
      <c r="AD513">
        <v>1.2</v>
      </c>
      <c r="AF513">
        <v>107</v>
      </c>
      <c r="AH513" t="s">
        <v>35</v>
      </c>
    </row>
    <row r="514" spans="1:34" x14ac:dyDescent="0.3">
      <c r="A514">
        <v>513</v>
      </c>
      <c r="B514" s="2" t="s">
        <v>580</v>
      </c>
      <c r="C514" s="2" t="s">
        <v>40</v>
      </c>
      <c r="D514" s="2" t="s">
        <v>49</v>
      </c>
      <c r="E514">
        <v>26</v>
      </c>
      <c r="F514">
        <v>5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2</v>
      </c>
      <c r="R514">
        <v>2</v>
      </c>
      <c r="S514">
        <v>13</v>
      </c>
      <c r="T514">
        <v>6.5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3.3</v>
      </c>
      <c r="AC514">
        <v>3.3</v>
      </c>
      <c r="AD514">
        <v>2.2999999999999998</v>
      </c>
      <c r="AF514">
        <v>208</v>
      </c>
      <c r="AH514" t="s">
        <v>35</v>
      </c>
    </row>
    <row r="515" spans="1:34" x14ac:dyDescent="0.3">
      <c r="A515">
        <v>514</v>
      </c>
      <c r="B515" s="2" t="s">
        <v>581</v>
      </c>
      <c r="C515" s="2" t="s">
        <v>67</v>
      </c>
      <c r="D515" s="2" t="s">
        <v>34</v>
      </c>
      <c r="E515">
        <v>23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5</v>
      </c>
      <c r="N515">
        <v>10</v>
      </c>
      <c r="O515">
        <v>2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F515">
        <v>141</v>
      </c>
      <c r="AH515" t="s">
        <v>35</v>
      </c>
    </row>
    <row r="516" spans="1:34" x14ac:dyDescent="0.3">
      <c r="A516">
        <v>515</v>
      </c>
      <c r="B516" s="2" t="s">
        <v>582</v>
      </c>
      <c r="C516" s="2" t="s">
        <v>101</v>
      </c>
      <c r="D516" s="2" t="s">
        <v>34</v>
      </c>
      <c r="E516">
        <v>25</v>
      </c>
      <c r="F516">
        <v>4</v>
      </c>
      <c r="G516">
        <v>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149</v>
      </c>
      <c r="AH516" t="s">
        <v>35</v>
      </c>
    </row>
    <row r="517" spans="1:34" x14ac:dyDescent="0.3">
      <c r="A517">
        <v>516</v>
      </c>
      <c r="B517" s="2" t="s">
        <v>583</v>
      </c>
      <c r="C517" s="2" t="s">
        <v>88</v>
      </c>
      <c r="D517" s="2" t="s">
        <v>52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5</v>
      </c>
      <c r="T517">
        <v>5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</v>
      </c>
      <c r="AF517">
        <v>110</v>
      </c>
      <c r="AH517" t="s">
        <v>35</v>
      </c>
    </row>
    <row r="518" spans="1:34" x14ac:dyDescent="0.3">
      <c r="A518">
        <v>517</v>
      </c>
      <c r="B518" s="2" t="s">
        <v>584</v>
      </c>
      <c r="C518" s="2" t="s">
        <v>80</v>
      </c>
      <c r="D518" s="2" t="s">
        <v>34</v>
      </c>
      <c r="E518">
        <v>23</v>
      </c>
      <c r="F518">
        <v>4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3</v>
      </c>
      <c r="N518">
        <v>9</v>
      </c>
      <c r="O518">
        <v>3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0.9</v>
      </c>
      <c r="AC518">
        <v>0.9</v>
      </c>
      <c r="AD518">
        <v>0.9</v>
      </c>
      <c r="AF518">
        <v>143</v>
      </c>
      <c r="AH518" t="s">
        <v>35</v>
      </c>
    </row>
    <row r="519" spans="1:34" x14ac:dyDescent="0.3">
      <c r="A519">
        <v>518</v>
      </c>
      <c r="B519" s="2" t="s">
        <v>585</v>
      </c>
      <c r="C519" s="2" t="s">
        <v>88</v>
      </c>
      <c r="D519" s="2" t="s">
        <v>52</v>
      </c>
      <c r="E519">
        <v>26</v>
      </c>
      <c r="F519">
        <v>11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</v>
      </c>
      <c r="R519">
        <v>1</v>
      </c>
      <c r="S519">
        <v>9</v>
      </c>
      <c r="T519">
        <v>9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1.9</v>
      </c>
      <c r="AC519">
        <v>1.9</v>
      </c>
      <c r="AD519">
        <v>1.4</v>
      </c>
      <c r="AF519">
        <v>105</v>
      </c>
      <c r="AH519" t="s">
        <v>35</v>
      </c>
    </row>
    <row r="520" spans="1:34" x14ac:dyDescent="0.3">
      <c r="A520">
        <v>519</v>
      </c>
      <c r="B520" s="2" t="s">
        <v>586</v>
      </c>
      <c r="C520" s="2" t="s">
        <v>33</v>
      </c>
      <c r="D520" s="2" t="s">
        <v>52</v>
      </c>
      <c r="E520">
        <v>27</v>
      </c>
      <c r="F520">
        <v>15</v>
      </c>
      <c r="G520">
        <v>6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</v>
      </c>
      <c r="R520">
        <v>1</v>
      </c>
      <c r="S520">
        <v>11</v>
      </c>
      <c r="T520">
        <v>11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2.1</v>
      </c>
      <c r="AC520">
        <v>2.1</v>
      </c>
      <c r="AD520">
        <v>1.6</v>
      </c>
      <c r="AF520">
        <v>102</v>
      </c>
      <c r="AH520" t="s">
        <v>35</v>
      </c>
    </row>
    <row r="521" spans="1:34" x14ac:dyDescent="0.3">
      <c r="A521">
        <v>520</v>
      </c>
      <c r="B521" s="2" t="s">
        <v>587</v>
      </c>
      <c r="C521" s="2" t="s">
        <v>76</v>
      </c>
      <c r="D521" s="2" t="s">
        <v>38</v>
      </c>
      <c r="E521">
        <v>40</v>
      </c>
      <c r="F521">
        <v>3</v>
      </c>
      <c r="G521">
        <v>0</v>
      </c>
      <c r="H521">
        <v>3</v>
      </c>
      <c r="I521">
        <v>5</v>
      </c>
      <c r="J521">
        <v>24</v>
      </c>
      <c r="K521">
        <v>0</v>
      </c>
      <c r="L521">
        <v>0</v>
      </c>
      <c r="M521">
        <v>2</v>
      </c>
      <c r="N521">
        <v>-2</v>
      </c>
      <c r="O521">
        <v>-1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61</v>
      </c>
      <c r="AH521" t="s">
        <v>35</v>
      </c>
    </row>
    <row r="522" spans="1:34" x14ac:dyDescent="0.3">
      <c r="A522">
        <v>521</v>
      </c>
      <c r="B522" s="2" t="s">
        <v>588</v>
      </c>
      <c r="C522" s="2" t="s">
        <v>99</v>
      </c>
      <c r="D522" s="2" t="s">
        <v>34</v>
      </c>
      <c r="E522">
        <v>24</v>
      </c>
      <c r="F522">
        <v>8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2</v>
      </c>
      <c r="N522">
        <v>8</v>
      </c>
      <c r="O522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0.8</v>
      </c>
      <c r="AC522">
        <v>0.8</v>
      </c>
      <c r="AD522">
        <v>0.8</v>
      </c>
      <c r="AF522">
        <v>145</v>
      </c>
      <c r="AH522" t="s">
        <v>35</v>
      </c>
    </row>
    <row r="523" spans="1:34" x14ac:dyDescent="0.3">
      <c r="A523">
        <v>522</v>
      </c>
      <c r="B523" s="2" t="s">
        <v>589</v>
      </c>
      <c r="C523" s="2" t="s">
        <v>72</v>
      </c>
      <c r="D523" s="2" t="s">
        <v>52</v>
      </c>
      <c r="E523">
        <v>22</v>
      </c>
      <c r="F523">
        <v>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3</v>
      </c>
      <c r="R523">
        <v>2</v>
      </c>
      <c r="S523">
        <v>13</v>
      </c>
      <c r="T523">
        <v>6.5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3.3</v>
      </c>
      <c r="AC523">
        <v>3.3</v>
      </c>
      <c r="AD523">
        <v>2.2999999999999998</v>
      </c>
      <c r="AF523">
        <v>99</v>
      </c>
      <c r="AH523" t="s">
        <v>35</v>
      </c>
    </row>
    <row r="524" spans="1:34" x14ac:dyDescent="0.3">
      <c r="A524">
        <v>523</v>
      </c>
      <c r="B524" s="2" t="s">
        <v>590</v>
      </c>
      <c r="C524" s="2" t="s">
        <v>101</v>
      </c>
      <c r="D524" s="2" t="s">
        <v>49</v>
      </c>
      <c r="E524">
        <v>23</v>
      </c>
      <c r="F524">
        <v>8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4</v>
      </c>
      <c r="R524">
        <v>2</v>
      </c>
      <c r="S524">
        <v>34</v>
      </c>
      <c r="T524">
        <v>17</v>
      </c>
      <c r="U524">
        <v>0</v>
      </c>
      <c r="V524">
        <v>1</v>
      </c>
      <c r="W524">
        <v>1</v>
      </c>
      <c r="X524">
        <v>0</v>
      </c>
      <c r="Y524">
        <v>0</v>
      </c>
      <c r="Z524">
        <v>0</v>
      </c>
      <c r="AA524">
        <v>1</v>
      </c>
      <c r="AB524">
        <v>3.4</v>
      </c>
      <c r="AC524">
        <v>4.4000000000000004</v>
      </c>
      <c r="AD524">
        <v>2.4</v>
      </c>
      <c r="AF524">
        <v>206</v>
      </c>
      <c r="AH524" t="s">
        <v>35</v>
      </c>
    </row>
    <row r="525" spans="1:34" x14ac:dyDescent="0.3">
      <c r="A525">
        <v>524</v>
      </c>
      <c r="B525" s="2" t="s">
        <v>591</v>
      </c>
      <c r="C525" s="2" t="s">
        <v>48</v>
      </c>
      <c r="D525" s="2" t="s">
        <v>34</v>
      </c>
      <c r="E525">
        <v>25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1</v>
      </c>
      <c r="S525">
        <v>8</v>
      </c>
      <c r="T525">
        <v>8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1.8</v>
      </c>
      <c r="AC525">
        <v>1.8</v>
      </c>
      <c r="AD525">
        <v>1.3</v>
      </c>
      <c r="AF525">
        <v>146</v>
      </c>
      <c r="AH525" t="s">
        <v>35</v>
      </c>
    </row>
    <row r="526" spans="1:34" x14ac:dyDescent="0.3">
      <c r="A526">
        <v>525</v>
      </c>
      <c r="B526" s="2" t="s">
        <v>592</v>
      </c>
      <c r="C526" s="2" t="s">
        <v>33</v>
      </c>
      <c r="D526" s="2" t="s">
        <v>34</v>
      </c>
      <c r="E526">
        <v>23</v>
      </c>
      <c r="F526">
        <v>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9</v>
      </c>
      <c r="O526">
        <v>2.25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0.9</v>
      </c>
      <c r="AC526">
        <v>0.9</v>
      </c>
      <c r="AD526">
        <v>0.9</v>
      </c>
      <c r="AF526">
        <v>142</v>
      </c>
      <c r="AH526" t="s">
        <v>35</v>
      </c>
    </row>
    <row r="527" spans="1:34" x14ac:dyDescent="0.3">
      <c r="A527">
        <v>526</v>
      </c>
      <c r="B527" s="2" t="s">
        <v>593</v>
      </c>
      <c r="C527" s="2" t="s">
        <v>44</v>
      </c>
      <c r="D527" s="2" t="s">
        <v>52</v>
      </c>
      <c r="E527">
        <v>23</v>
      </c>
      <c r="F527">
        <v>16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2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108</v>
      </c>
      <c r="AH527" t="s">
        <v>35</v>
      </c>
    </row>
    <row r="528" spans="1:34" x14ac:dyDescent="0.3">
      <c r="A528">
        <v>527</v>
      </c>
      <c r="B528" s="2" t="s">
        <v>594</v>
      </c>
      <c r="C528" s="2" t="s">
        <v>37</v>
      </c>
      <c r="D528" s="2" t="s">
        <v>49</v>
      </c>
      <c r="E528">
        <v>24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</v>
      </c>
      <c r="R528">
        <v>1</v>
      </c>
      <c r="S528">
        <v>6</v>
      </c>
      <c r="T528">
        <v>6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1.6</v>
      </c>
      <c r="AC528">
        <v>1.6</v>
      </c>
      <c r="AD528">
        <v>1.1000000000000001</v>
      </c>
      <c r="AF528">
        <v>214</v>
      </c>
      <c r="AH528" t="s">
        <v>35</v>
      </c>
    </row>
    <row r="529" spans="1:34" x14ac:dyDescent="0.3">
      <c r="A529">
        <v>528</v>
      </c>
      <c r="B529" s="2" t="s">
        <v>595</v>
      </c>
      <c r="C529" s="2" t="s">
        <v>74</v>
      </c>
      <c r="D529" s="2" t="s">
        <v>52</v>
      </c>
      <c r="E529">
        <v>27</v>
      </c>
      <c r="F529">
        <v>5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2</v>
      </c>
      <c r="S529">
        <v>11</v>
      </c>
      <c r="T529">
        <v>5.5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3.1</v>
      </c>
      <c r="AC529">
        <v>3.1</v>
      </c>
      <c r="AD529">
        <v>2.1</v>
      </c>
      <c r="AF529">
        <v>101</v>
      </c>
      <c r="AH529" t="s">
        <v>35</v>
      </c>
    </row>
    <row r="530" spans="1:34" x14ac:dyDescent="0.3">
      <c r="A530">
        <v>529</v>
      </c>
      <c r="B530" s="2" t="s">
        <v>596</v>
      </c>
      <c r="C530" s="2" t="s">
        <v>130</v>
      </c>
      <c r="D530" s="2" t="s">
        <v>49</v>
      </c>
      <c r="E530">
        <v>22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2</v>
      </c>
      <c r="R530">
        <v>1</v>
      </c>
      <c r="S530">
        <v>12</v>
      </c>
      <c r="T530">
        <v>12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2.2000000000000002</v>
      </c>
      <c r="AC530">
        <v>2.2000000000000002</v>
      </c>
      <c r="AD530">
        <v>1.7</v>
      </c>
      <c r="AF530">
        <v>209</v>
      </c>
      <c r="AH530" t="s">
        <v>35</v>
      </c>
    </row>
    <row r="531" spans="1:34" x14ac:dyDescent="0.3">
      <c r="A531">
        <v>530</v>
      </c>
      <c r="B531" s="2" t="s">
        <v>597</v>
      </c>
      <c r="C531" s="2" t="s">
        <v>61</v>
      </c>
      <c r="D531" s="2" t="s">
        <v>52</v>
      </c>
      <c r="E531">
        <v>25</v>
      </c>
      <c r="F531">
        <v>5</v>
      </c>
      <c r="G531">
        <v>2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5</v>
      </c>
      <c r="T531">
        <v>5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1.5</v>
      </c>
      <c r="AC531">
        <v>1.5</v>
      </c>
      <c r="AD531">
        <v>1</v>
      </c>
      <c r="AF531">
        <v>109</v>
      </c>
      <c r="AH531" t="s">
        <v>35</v>
      </c>
    </row>
    <row r="532" spans="1:34" x14ac:dyDescent="0.3">
      <c r="A532">
        <v>531</v>
      </c>
      <c r="B532" s="2" t="s">
        <v>598</v>
      </c>
      <c r="C532" s="2" t="s">
        <v>111</v>
      </c>
      <c r="D532" s="2" t="s">
        <v>49</v>
      </c>
      <c r="E532">
        <v>26</v>
      </c>
      <c r="F532">
        <v>14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</v>
      </c>
      <c r="N532">
        <v>5</v>
      </c>
      <c r="O532">
        <v>2.5</v>
      </c>
      <c r="P532">
        <v>0</v>
      </c>
      <c r="Q532">
        <v>2</v>
      </c>
      <c r="R532">
        <v>1</v>
      </c>
      <c r="S532">
        <v>6</v>
      </c>
      <c r="T532">
        <v>6</v>
      </c>
      <c r="U532">
        <v>0</v>
      </c>
      <c r="V532">
        <v>3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2.1</v>
      </c>
      <c r="AC532">
        <v>2.1</v>
      </c>
      <c r="AD532">
        <v>1.6</v>
      </c>
      <c r="AF532">
        <v>210</v>
      </c>
      <c r="AH532" t="s">
        <v>35</v>
      </c>
    </row>
    <row r="533" spans="1:34" x14ac:dyDescent="0.3">
      <c r="A533">
        <v>532</v>
      </c>
      <c r="B533" s="2" t="s">
        <v>599</v>
      </c>
      <c r="C533" s="2" t="s">
        <v>67</v>
      </c>
      <c r="D533" s="2" t="s">
        <v>52</v>
      </c>
      <c r="E533">
        <v>23</v>
      </c>
      <c r="F533">
        <v>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3</v>
      </c>
      <c r="R533">
        <v>1</v>
      </c>
      <c r="S533">
        <v>8</v>
      </c>
      <c r="T533">
        <v>8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1.8</v>
      </c>
      <c r="AC533">
        <v>1.8</v>
      </c>
      <c r="AD533">
        <v>1.3</v>
      </c>
      <c r="AF533">
        <v>106</v>
      </c>
      <c r="AH533" t="s">
        <v>35</v>
      </c>
    </row>
    <row r="534" spans="1:34" x14ac:dyDescent="0.3">
      <c r="A534">
        <v>533</v>
      </c>
      <c r="B534" s="2" t="s">
        <v>600</v>
      </c>
      <c r="C534" s="2" t="s">
        <v>80</v>
      </c>
      <c r="D534" s="2" t="s">
        <v>49</v>
      </c>
      <c r="E534">
        <v>25</v>
      </c>
      <c r="F534">
        <v>16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5</v>
      </c>
      <c r="R534">
        <v>2</v>
      </c>
      <c r="S534">
        <v>14</v>
      </c>
      <c r="T534">
        <v>7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3.4</v>
      </c>
      <c r="AC534">
        <v>3.4</v>
      </c>
      <c r="AD534">
        <v>2.4</v>
      </c>
      <c r="AF534">
        <v>205</v>
      </c>
      <c r="AH534" t="s">
        <v>35</v>
      </c>
    </row>
    <row r="535" spans="1:34" x14ac:dyDescent="0.3">
      <c r="A535">
        <v>534</v>
      </c>
      <c r="B535" s="2" t="s">
        <v>601</v>
      </c>
      <c r="C535" s="2" t="s">
        <v>65</v>
      </c>
      <c r="D535" s="2" t="s">
        <v>52</v>
      </c>
      <c r="E535">
        <v>28</v>
      </c>
      <c r="F535">
        <v>13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2</v>
      </c>
      <c r="R535">
        <v>2</v>
      </c>
      <c r="S535">
        <v>10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3</v>
      </c>
      <c r="AC535">
        <v>3</v>
      </c>
      <c r="AD535">
        <v>2</v>
      </c>
      <c r="AF535">
        <v>104</v>
      </c>
      <c r="AH535" t="s">
        <v>35</v>
      </c>
    </row>
    <row r="536" spans="1:34" x14ac:dyDescent="0.3">
      <c r="A536">
        <v>535</v>
      </c>
      <c r="B536" s="2" t="s">
        <v>602</v>
      </c>
      <c r="C536" s="2" t="s">
        <v>86</v>
      </c>
      <c r="D536" s="2" t="s">
        <v>34</v>
      </c>
      <c r="E536">
        <v>24</v>
      </c>
      <c r="F536">
        <v>8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6</v>
      </c>
      <c r="O536">
        <v>1.5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0.6</v>
      </c>
      <c r="AC536">
        <v>0.6</v>
      </c>
      <c r="AD536">
        <v>0.6</v>
      </c>
      <c r="AF536">
        <v>148</v>
      </c>
      <c r="AH536" t="s">
        <v>35</v>
      </c>
    </row>
    <row r="537" spans="1:34" x14ac:dyDescent="0.3">
      <c r="A537">
        <v>536</v>
      </c>
      <c r="B537" s="2" t="s">
        <v>603</v>
      </c>
      <c r="C537" s="2" t="s">
        <v>61</v>
      </c>
      <c r="D537" s="2" t="s">
        <v>49</v>
      </c>
      <c r="E537">
        <v>25</v>
      </c>
      <c r="F537">
        <v>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11</v>
      </c>
      <c r="T537">
        <v>11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2.1</v>
      </c>
      <c r="AC537">
        <v>2.1</v>
      </c>
      <c r="AD537">
        <v>1.6</v>
      </c>
      <c r="AF537">
        <v>211</v>
      </c>
      <c r="AH537" t="s">
        <v>35</v>
      </c>
    </row>
    <row r="538" spans="1:34" x14ac:dyDescent="0.3">
      <c r="A538">
        <v>537</v>
      </c>
      <c r="B538" s="2" t="s">
        <v>604</v>
      </c>
      <c r="C538" s="2" t="s">
        <v>42</v>
      </c>
      <c r="D538" s="2" t="s">
        <v>34</v>
      </c>
      <c r="E538">
        <v>22</v>
      </c>
      <c r="F538">
        <v>4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5</v>
      </c>
      <c r="N538">
        <v>11</v>
      </c>
      <c r="O538">
        <v>2.2000000000000002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1.1000000000000001</v>
      </c>
      <c r="AC538">
        <v>1.1000000000000001</v>
      </c>
      <c r="AD538">
        <v>1.1000000000000001</v>
      </c>
      <c r="AF538">
        <v>140</v>
      </c>
      <c r="AH538" t="s">
        <v>35</v>
      </c>
    </row>
    <row r="539" spans="1:34" x14ac:dyDescent="0.3">
      <c r="A539">
        <v>538</v>
      </c>
      <c r="B539" s="2" t="s">
        <v>605</v>
      </c>
      <c r="C539" s="2" t="s">
        <v>67</v>
      </c>
      <c r="D539" s="2"/>
      <c r="E539">
        <v>27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119</v>
      </c>
      <c r="AH539" t="s">
        <v>35</v>
      </c>
    </row>
    <row r="540" spans="1:34" x14ac:dyDescent="0.3">
      <c r="A540">
        <v>539</v>
      </c>
      <c r="B540" s="2" t="s">
        <v>606</v>
      </c>
      <c r="C540" s="2" t="s">
        <v>56</v>
      </c>
      <c r="D540" s="2"/>
      <c r="E540">
        <v>26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131</v>
      </c>
      <c r="AH540" t="s">
        <v>35</v>
      </c>
    </row>
    <row r="541" spans="1:34" x14ac:dyDescent="0.3">
      <c r="A541">
        <v>540</v>
      </c>
      <c r="B541" s="2" t="s">
        <v>607</v>
      </c>
      <c r="C541" s="2" t="s">
        <v>42</v>
      </c>
      <c r="D541" s="2"/>
      <c r="E541">
        <v>26</v>
      </c>
      <c r="F541">
        <v>5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118</v>
      </c>
      <c r="AH541" t="s">
        <v>35</v>
      </c>
    </row>
    <row r="542" spans="1:34" x14ac:dyDescent="0.3">
      <c r="A542">
        <v>541</v>
      </c>
      <c r="B542" s="2" t="s">
        <v>608</v>
      </c>
      <c r="C542" s="2" t="s">
        <v>80</v>
      </c>
      <c r="D542" s="2"/>
      <c r="E542">
        <v>24</v>
      </c>
      <c r="F542">
        <v>1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127</v>
      </c>
      <c r="AH542" t="s">
        <v>35</v>
      </c>
    </row>
    <row r="543" spans="1:34" x14ac:dyDescent="0.3">
      <c r="A543">
        <v>542</v>
      </c>
      <c r="B543" s="2" t="s">
        <v>609</v>
      </c>
      <c r="C543" s="2" t="s">
        <v>42</v>
      </c>
      <c r="D543" s="2" t="s">
        <v>38</v>
      </c>
      <c r="E543">
        <v>25</v>
      </c>
      <c r="F543">
        <v>3</v>
      </c>
      <c r="G543">
        <v>0</v>
      </c>
      <c r="H543">
        <v>3</v>
      </c>
      <c r="I543">
        <v>4</v>
      </c>
      <c r="J543">
        <v>15</v>
      </c>
      <c r="K543">
        <v>0</v>
      </c>
      <c r="L543">
        <v>0</v>
      </c>
      <c r="M543">
        <v>5</v>
      </c>
      <c r="N543">
        <v>-7</v>
      </c>
      <c r="O543">
        <v>-1.4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B543">
        <v>-0.1</v>
      </c>
      <c r="AC543">
        <v>-0.1</v>
      </c>
      <c r="AD543">
        <v>-0.1</v>
      </c>
      <c r="AF543">
        <v>68</v>
      </c>
      <c r="AH543" t="s">
        <v>35</v>
      </c>
    </row>
    <row r="544" spans="1:34" x14ac:dyDescent="0.3">
      <c r="A544">
        <v>543</v>
      </c>
      <c r="B544" s="2" t="s">
        <v>610</v>
      </c>
      <c r="C544" s="2" t="s">
        <v>44</v>
      </c>
      <c r="D544" s="2"/>
      <c r="E544">
        <v>25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222</v>
      </c>
      <c r="AH544" t="s">
        <v>35</v>
      </c>
    </row>
    <row r="545" spans="1:34" x14ac:dyDescent="0.3">
      <c r="A545">
        <v>544</v>
      </c>
      <c r="B545" s="2" t="s">
        <v>611</v>
      </c>
      <c r="C545" s="2" t="s">
        <v>130</v>
      </c>
      <c r="D545" s="2"/>
      <c r="E545">
        <v>25</v>
      </c>
      <c r="F545">
        <v>4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154</v>
      </c>
      <c r="AH545" t="s">
        <v>35</v>
      </c>
    </row>
    <row r="546" spans="1:34" x14ac:dyDescent="0.3">
      <c r="A546">
        <v>545</v>
      </c>
      <c r="B546" s="2" t="s">
        <v>612</v>
      </c>
      <c r="C546" s="2" t="s">
        <v>65</v>
      </c>
      <c r="D546" s="2"/>
      <c r="E546">
        <v>31</v>
      </c>
      <c r="F546">
        <v>5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126</v>
      </c>
      <c r="AH546" t="s">
        <v>35</v>
      </c>
    </row>
    <row r="547" spans="1:34" x14ac:dyDescent="0.3">
      <c r="A547">
        <v>546</v>
      </c>
      <c r="B547" s="2" t="s">
        <v>613</v>
      </c>
      <c r="C547" s="2" t="s">
        <v>44</v>
      </c>
      <c r="D547" s="2"/>
      <c r="E547">
        <v>24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161</v>
      </c>
      <c r="AH547" t="s">
        <v>35</v>
      </c>
    </row>
    <row r="548" spans="1:34" x14ac:dyDescent="0.3">
      <c r="A548">
        <v>547</v>
      </c>
      <c r="B548" s="2" t="s">
        <v>614</v>
      </c>
      <c r="C548" s="2" t="s">
        <v>86</v>
      </c>
      <c r="D548" s="2"/>
      <c r="E548">
        <v>23</v>
      </c>
      <c r="F548">
        <v>13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156</v>
      </c>
      <c r="AH548" t="s">
        <v>35</v>
      </c>
    </row>
    <row r="549" spans="1:34" x14ac:dyDescent="0.3">
      <c r="A549">
        <v>548</v>
      </c>
      <c r="B549" s="2" t="s">
        <v>615</v>
      </c>
      <c r="C549" s="2" t="s">
        <v>114</v>
      </c>
      <c r="D549" s="2"/>
      <c r="E549">
        <v>25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224</v>
      </c>
      <c r="AH549" t="s">
        <v>35</v>
      </c>
    </row>
    <row r="550" spans="1:34" x14ac:dyDescent="0.3">
      <c r="A550">
        <v>549</v>
      </c>
      <c r="B550" s="2" t="s">
        <v>616</v>
      </c>
      <c r="C550" s="2" t="s">
        <v>135</v>
      </c>
      <c r="D550" s="2"/>
      <c r="E550">
        <v>28</v>
      </c>
      <c r="F550">
        <v>2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122</v>
      </c>
      <c r="AH550" t="s">
        <v>35</v>
      </c>
    </row>
    <row r="551" spans="1:34" x14ac:dyDescent="0.3">
      <c r="A551">
        <v>550</v>
      </c>
      <c r="B551" s="2" t="s">
        <v>617</v>
      </c>
      <c r="C551" s="2" t="s">
        <v>116</v>
      </c>
      <c r="D551" s="2" t="s">
        <v>52</v>
      </c>
      <c r="E551">
        <v>25</v>
      </c>
      <c r="F551">
        <v>11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3</v>
      </c>
      <c r="R551">
        <v>1</v>
      </c>
      <c r="S551">
        <v>4</v>
      </c>
      <c r="T551">
        <v>4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B551">
        <v>1.4</v>
      </c>
      <c r="AC551">
        <v>1.4</v>
      </c>
      <c r="AD551">
        <v>0.9</v>
      </c>
      <c r="AF551">
        <v>111</v>
      </c>
      <c r="AH551" t="s">
        <v>35</v>
      </c>
    </row>
    <row r="552" spans="1:34" x14ac:dyDescent="0.3">
      <c r="A552">
        <v>551</v>
      </c>
      <c r="B552" s="2" t="s">
        <v>618</v>
      </c>
      <c r="C552" s="2" t="s">
        <v>46</v>
      </c>
      <c r="D552" s="2"/>
      <c r="E552">
        <v>23</v>
      </c>
      <c r="F552">
        <v>2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218</v>
      </c>
      <c r="AH552" t="s">
        <v>35</v>
      </c>
    </row>
    <row r="553" spans="1:34" x14ac:dyDescent="0.3">
      <c r="A553">
        <v>552</v>
      </c>
      <c r="B553" s="2" t="s">
        <v>619</v>
      </c>
      <c r="C553" s="2" t="s">
        <v>101</v>
      </c>
      <c r="D553" s="2" t="s">
        <v>52</v>
      </c>
      <c r="E553">
        <v>31</v>
      </c>
      <c r="F553">
        <v>2</v>
      </c>
      <c r="G553">
        <v>2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2</v>
      </c>
      <c r="N553">
        <v>3</v>
      </c>
      <c r="O553">
        <v>1.5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0.3</v>
      </c>
      <c r="AC553">
        <v>0.3</v>
      </c>
      <c r="AD553">
        <v>0.3</v>
      </c>
      <c r="AF553">
        <v>113</v>
      </c>
      <c r="AH553" t="s">
        <v>35</v>
      </c>
    </row>
    <row r="554" spans="1:34" x14ac:dyDescent="0.3">
      <c r="A554">
        <v>553</v>
      </c>
      <c r="B554" s="2" t="s">
        <v>620</v>
      </c>
      <c r="C554" s="2" t="s">
        <v>74</v>
      </c>
      <c r="D554" s="2"/>
      <c r="E554">
        <v>24</v>
      </c>
      <c r="F554">
        <v>4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129</v>
      </c>
      <c r="AH554" t="s">
        <v>35</v>
      </c>
    </row>
    <row r="555" spans="1:34" x14ac:dyDescent="0.3">
      <c r="A555">
        <v>554</v>
      </c>
      <c r="B555" s="2" t="s">
        <v>621</v>
      </c>
      <c r="C555" s="2" t="s">
        <v>51</v>
      </c>
      <c r="D555" s="2"/>
      <c r="E555">
        <v>26</v>
      </c>
      <c r="F555">
        <v>2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229</v>
      </c>
      <c r="AH555" t="s">
        <v>35</v>
      </c>
    </row>
    <row r="556" spans="1:34" x14ac:dyDescent="0.3">
      <c r="A556">
        <v>555</v>
      </c>
      <c r="B556" s="2" t="s">
        <v>622</v>
      </c>
      <c r="C556" s="2" t="s">
        <v>46</v>
      </c>
      <c r="D556" s="2"/>
      <c r="E556">
        <v>22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128</v>
      </c>
      <c r="AH556" t="s">
        <v>35</v>
      </c>
    </row>
    <row r="557" spans="1:34" x14ac:dyDescent="0.3">
      <c r="A557">
        <v>556</v>
      </c>
      <c r="B557" s="2" t="s">
        <v>623</v>
      </c>
      <c r="C557" s="2" t="s">
        <v>46</v>
      </c>
      <c r="D557" s="2"/>
      <c r="E557">
        <v>27</v>
      </c>
      <c r="F557">
        <v>1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230</v>
      </c>
      <c r="AH557" t="s">
        <v>35</v>
      </c>
    </row>
    <row r="558" spans="1:34" x14ac:dyDescent="0.3">
      <c r="A558">
        <v>557</v>
      </c>
      <c r="B558" s="2" t="s">
        <v>624</v>
      </c>
      <c r="C558" s="2" t="s">
        <v>76</v>
      </c>
      <c r="D558" s="2"/>
      <c r="E558">
        <v>26</v>
      </c>
      <c r="F558">
        <v>3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121</v>
      </c>
      <c r="AH558" t="s">
        <v>35</v>
      </c>
    </row>
    <row r="559" spans="1:34" x14ac:dyDescent="0.3">
      <c r="A559">
        <v>558</v>
      </c>
      <c r="B559" s="2" t="s">
        <v>625</v>
      </c>
      <c r="C559" s="2" t="s">
        <v>130</v>
      </c>
      <c r="D559" s="2"/>
      <c r="E559">
        <v>29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67</v>
      </c>
      <c r="AH559" t="s">
        <v>35</v>
      </c>
    </row>
    <row r="560" spans="1:34" x14ac:dyDescent="0.3">
      <c r="A560">
        <v>559</v>
      </c>
      <c r="B560" s="2" t="s">
        <v>626</v>
      </c>
      <c r="C560" s="2" t="s">
        <v>40</v>
      </c>
      <c r="D560" s="2"/>
      <c r="E560">
        <v>27</v>
      </c>
      <c r="F560">
        <v>2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159</v>
      </c>
      <c r="AH560" t="s">
        <v>35</v>
      </c>
    </row>
    <row r="561" spans="1:34" x14ac:dyDescent="0.3">
      <c r="A561">
        <v>560</v>
      </c>
      <c r="B561" s="2" t="s">
        <v>627</v>
      </c>
      <c r="C561" s="2" t="s">
        <v>116</v>
      </c>
      <c r="D561" s="2"/>
      <c r="E561">
        <v>26</v>
      </c>
      <c r="F561">
        <v>6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160</v>
      </c>
      <c r="AH561" t="s">
        <v>35</v>
      </c>
    </row>
    <row r="562" spans="1:34" x14ac:dyDescent="0.3">
      <c r="A562">
        <v>561</v>
      </c>
      <c r="B562" s="2" t="s">
        <v>628</v>
      </c>
      <c r="C562" s="2" t="s">
        <v>72</v>
      </c>
      <c r="D562" s="2"/>
      <c r="E562">
        <v>24</v>
      </c>
      <c r="F562">
        <v>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228</v>
      </c>
      <c r="AH562" t="s">
        <v>35</v>
      </c>
    </row>
    <row r="563" spans="1:34" x14ac:dyDescent="0.3">
      <c r="A563">
        <v>562</v>
      </c>
      <c r="B563" s="2" t="s">
        <v>629</v>
      </c>
      <c r="C563" s="2" t="s">
        <v>180</v>
      </c>
      <c r="D563" s="2" t="s">
        <v>52</v>
      </c>
      <c r="E563">
        <v>23</v>
      </c>
      <c r="F563">
        <v>4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</v>
      </c>
      <c r="R563">
        <v>1</v>
      </c>
      <c r="S563">
        <v>4</v>
      </c>
      <c r="T563">
        <v>4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1.4</v>
      </c>
      <c r="AC563">
        <v>1.4</v>
      </c>
      <c r="AD563">
        <v>0.9</v>
      </c>
      <c r="AF563">
        <v>112</v>
      </c>
      <c r="AH563" t="s">
        <v>35</v>
      </c>
    </row>
    <row r="564" spans="1:34" x14ac:dyDescent="0.3">
      <c r="A564">
        <v>563</v>
      </c>
      <c r="B564" s="2" t="s">
        <v>630</v>
      </c>
      <c r="C564" s="2" t="s">
        <v>54</v>
      </c>
      <c r="D564" s="2" t="s">
        <v>38</v>
      </c>
      <c r="E564">
        <v>28</v>
      </c>
      <c r="F564">
        <v>5</v>
      </c>
      <c r="G564">
        <v>0</v>
      </c>
      <c r="H564">
        <v>0</v>
      </c>
      <c r="I564">
        <v>3</v>
      </c>
      <c r="J564">
        <v>0</v>
      </c>
      <c r="K564">
        <v>0</v>
      </c>
      <c r="L564">
        <v>0</v>
      </c>
      <c r="M564">
        <v>3</v>
      </c>
      <c r="N564">
        <v>-3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B564">
        <v>-0.3</v>
      </c>
      <c r="AC564">
        <v>-0.3</v>
      </c>
      <c r="AD564">
        <v>-0.3</v>
      </c>
      <c r="AF564">
        <v>70</v>
      </c>
      <c r="AH564" t="s">
        <v>35</v>
      </c>
    </row>
    <row r="565" spans="1:34" x14ac:dyDescent="0.3">
      <c r="A565">
        <v>564</v>
      </c>
      <c r="B565" s="2" t="s">
        <v>631</v>
      </c>
      <c r="C565" s="2" t="s">
        <v>67</v>
      </c>
      <c r="D565" s="2"/>
      <c r="E565">
        <v>24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162</v>
      </c>
      <c r="AH565" t="s">
        <v>35</v>
      </c>
    </row>
    <row r="566" spans="1:34" x14ac:dyDescent="0.3">
      <c r="A566">
        <v>565</v>
      </c>
      <c r="B566" s="2" t="s">
        <v>632</v>
      </c>
      <c r="C566" s="2" t="s">
        <v>44</v>
      </c>
      <c r="D566" s="2"/>
      <c r="E566">
        <v>29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219</v>
      </c>
      <c r="AH566" t="s">
        <v>35</v>
      </c>
    </row>
    <row r="567" spans="1:34" x14ac:dyDescent="0.3">
      <c r="A567">
        <v>566</v>
      </c>
      <c r="B567" s="2" t="s">
        <v>633</v>
      </c>
      <c r="C567" s="2" t="s">
        <v>63</v>
      </c>
      <c r="D567" s="2" t="s">
        <v>49</v>
      </c>
      <c r="E567">
        <v>26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216</v>
      </c>
      <c r="AH567" t="s">
        <v>35</v>
      </c>
    </row>
    <row r="568" spans="1:34" x14ac:dyDescent="0.3">
      <c r="A568">
        <v>567</v>
      </c>
      <c r="B568" s="2" t="s">
        <v>634</v>
      </c>
      <c r="C568" s="2" t="s">
        <v>180</v>
      </c>
      <c r="D568" s="2" t="s">
        <v>52</v>
      </c>
      <c r="E568">
        <v>27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</v>
      </c>
      <c r="R568">
        <v>1</v>
      </c>
      <c r="S568">
        <v>3</v>
      </c>
      <c r="T568">
        <v>3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B568">
        <v>1.3</v>
      </c>
      <c r="AC568">
        <v>1.3</v>
      </c>
      <c r="AD568">
        <v>0.8</v>
      </c>
      <c r="AF568">
        <v>114</v>
      </c>
      <c r="AH568" t="s">
        <v>35</v>
      </c>
    </row>
    <row r="569" spans="1:34" x14ac:dyDescent="0.3">
      <c r="A569">
        <v>568</v>
      </c>
      <c r="B569" s="2" t="s">
        <v>635</v>
      </c>
      <c r="C569" s="2" t="s">
        <v>56</v>
      </c>
      <c r="D569" s="2"/>
      <c r="E569">
        <v>22</v>
      </c>
      <c r="F569">
        <v>3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234</v>
      </c>
      <c r="AH569" t="s">
        <v>35</v>
      </c>
    </row>
    <row r="570" spans="1:34" x14ac:dyDescent="0.3">
      <c r="A570">
        <v>569</v>
      </c>
      <c r="B570" s="2" t="s">
        <v>636</v>
      </c>
      <c r="C570" s="2" t="s">
        <v>48</v>
      </c>
      <c r="D570" s="2"/>
      <c r="E570">
        <v>25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240</v>
      </c>
      <c r="AH570" t="s">
        <v>35</v>
      </c>
    </row>
    <row r="571" spans="1:34" x14ac:dyDescent="0.3">
      <c r="A571">
        <v>570</v>
      </c>
      <c r="B571" s="2" t="s">
        <v>637</v>
      </c>
      <c r="C571" s="2" t="s">
        <v>78</v>
      </c>
      <c r="D571" s="2"/>
      <c r="E571">
        <v>35</v>
      </c>
      <c r="F571">
        <v>16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117</v>
      </c>
      <c r="AH571" t="s">
        <v>35</v>
      </c>
    </row>
    <row r="572" spans="1:34" x14ac:dyDescent="0.3">
      <c r="A572">
        <v>571</v>
      </c>
      <c r="B572" s="2" t="s">
        <v>638</v>
      </c>
      <c r="C572" s="2" t="s">
        <v>48</v>
      </c>
      <c r="D572" s="2" t="s">
        <v>49</v>
      </c>
      <c r="E572">
        <v>24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1</v>
      </c>
      <c r="S572">
        <v>4</v>
      </c>
      <c r="T572">
        <v>4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B572">
        <v>1.4</v>
      </c>
      <c r="AC572">
        <v>1.4</v>
      </c>
      <c r="AD572">
        <v>0.9</v>
      </c>
      <c r="AF572">
        <v>215</v>
      </c>
      <c r="AH572" t="s">
        <v>35</v>
      </c>
    </row>
    <row r="573" spans="1:34" x14ac:dyDescent="0.3">
      <c r="A573">
        <v>572</v>
      </c>
      <c r="B573" s="2" t="s">
        <v>639</v>
      </c>
      <c r="C573" s="2" t="s">
        <v>48</v>
      </c>
      <c r="D573" s="2"/>
      <c r="E573">
        <v>21</v>
      </c>
      <c r="F573">
        <v>5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231</v>
      </c>
      <c r="AH573" t="s">
        <v>35</v>
      </c>
    </row>
    <row r="574" spans="1:34" x14ac:dyDescent="0.3">
      <c r="A574">
        <v>573</v>
      </c>
      <c r="B574" s="2" t="s">
        <v>640</v>
      </c>
      <c r="C574" s="2" t="s">
        <v>78</v>
      </c>
      <c r="D574" s="2"/>
      <c r="E574">
        <v>24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225</v>
      </c>
      <c r="AH574" t="s">
        <v>35</v>
      </c>
    </row>
    <row r="575" spans="1:34" x14ac:dyDescent="0.3">
      <c r="A575">
        <v>574</v>
      </c>
      <c r="B575" s="2" t="s">
        <v>641</v>
      </c>
      <c r="C575" s="2" t="s">
        <v>86</v>
      </c>
      <c r="D575" s="2"/>
      <c r="E575">
        <v>22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241</v>
      </c>
      <c r="AH575" t="s">
        <v>35</v>
      </c>
    </row>
    <row r="576" spans="1:34" x14ac:dyDescent="0.3">
      <c r="A576">
        <v>575</v>
      </c>
      <c r="B576" s="2" t="s">
        <v>642</v>
      </c>
      <c r="C576" s="2" t="s">
        <v>72</v>
      </c>
      <c r="D576" s="2"/>
      <c r="E576">
        <v>23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226</v>
      </c>
      <c r="AH576" t="s">
        <v>35</v>
      </c>
    </row>
    <row r="577" spans="1:34" x14ac:dyDescent="0.3">
      <c r="A577">
        <v>576</v>
      </c>
      <c r="B577" s="2" t="s">
        <v>643</v>
      </c>
      <c r="C577" s="2" t="s">
        <v>135</v>
      </c>
      <c r="D577" s="2"/>
      <c r="E577">
        <v>24</v>
      </c>
      <c r="F577">
        <v>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239</v>
      </c>
      <c r="AH577" t="s">
        <v>35</v>
      </c>
    </row>
    <row r="578" spans="1:34" x14ac:dyDescent="0.3">
      <c r="A578">
        <v>577</v>
      </c>
      <c r="B578" s="2" t="s">
        <v>644</v>
      </c>
      <c r="C578" s="2" t="s">
        <v>48</v>
      </c>
      <c r="D578" s="2"/>
      <c r="E578">
        <v>25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235</v>
      </c>
      <c r="AH578" t="s">
        <v>35</v>
      </c>
    </row>
    <row r="579" spans="1:34" x14ac:dyDescent="0.3">
      <c r="A579">
        <v>578</v>
      </c>
      <c r="B579" s="2" t="s">
        <v>645</v>
      </c>
      <c r="C579" s="2" t="s">
        <v>104</v>
      </c>
      <c r="D579" s="2"/>
      <c r="E579">
        <v>29</v>
      </c>
      <c r="F579">
        <v>1</v>
      </c>
      <c r="G579">
        <v>1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132</v>
      </c>
      <c r="AH579" t="s">
        <v>35</v>
      </c>
    </row>
    <row r="580" spans="1:34" x14ac:dyDescent="0.3">
      <c r="A580">
        <v>579</v>
      </c>
      <c r="B580" s="2" t="s">
        <v>646</v>
      </c>
      <c r="C580" s="2" t="s">
        <v>130</v>
      </c>
      <c r="D580" s="2"/>
      <c r="E580">
        <v>23</v>
      </c>
      <c r="F580">
        <v>2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236</v>
      </c>
      <c r="AH580" t="s">
        <v>35</v>
      </c>
    </row>
    <row r="581" spans="1:34" x14ac:dyDescent="0.3">
      <c r="A581">
        <v>580</v>
      </c>
      <c r="B581" s="2" t="s">
        <v>647</v>
      </c>
      <c r="C581" s="2" t="s">
        <v>88</v>
      </c>
      <c r="D581" s="2"/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164</v>
      </c>
      <c r="AH581" t="s">
        <v>35</v>
      </c>
    </row>
    <row r="582" spans="1:34" x14ac:dyDescent="0.3">
      <c r="A582">
        <v>581</v>
      </c>
      <c r="B582" s="2" t="s">
        <v>648</v>
      </c>
      <c r="C582" s="2" t="s">
        <v>37</v>
      </c>
      <c r="D582" s="2" t="s">
        <v>38</v>
      </c>
      <c r="E582">
        <v>24</v>
      </c>
      <c r="F582">
        <v>1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1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B582">
        <v>0.1</v>
      </c>
      <c r="AC582">
        <v>0.1</v>
      </c>
      <c r="AD582">
        <v>0.1</v>
      </c>
      <c r="AF582">
        <v>64</v>
      </c>
      <c r="AH582" t="s">
        <v>35</v>
      </c>
    </row>
    <row r="583" spans="1:34" x14ac:dyDescent="0.3">
      <c r="A583">
        <v>582</v>
      </c>
      <c r="B583" s="2" t="s">
        <v>649</v>
      </c>
      <c r="C583" s="2" t="s">
        <v>84</v>
      </c>
      <c r="D583" s="2"/>
      <c r="E583">
        <v>24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124</v>
      </c>
      <c r="AH583" t="s">
        <v>35</v>
      </c>
    </row>
    <row r="584" spans="1:34" x14ac:dyDescent="0.3">
      <c r="A584">
        <v>583</v>
      </c>
      <c r="B584" s="2" t="s">
        <v>650</v>
      </c>
      <c r="C584" s="2" t="s">
        <v>63</v>
      </c>
      <c r="D584" s="2"/>
      <c r="E584">
        <v>25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221</v>
      </c>
      <c r="AH584" t="s">
        <v>35</v>
      </c>
    </row>
    <row r="585" spans="1:34" x14ac:dyDescent="0.3">
      <c r="A585">
        <v>584</v>
      </c>
      <c r="B585" s="2" t="s">
        <v>651</v>
      </c>
      <c r="C585" s="2" t="s">
        <v>116</v>
      </c>
      <c r="D585" s="2" t="s">
        <v>34</v>
      </c>
      <c r="E585">
        <v>31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4</v>
      </c>
      <c r="O585">
        <v>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0.4</v>
      </c>
      <c r="AC585">
        <v>0.4</v>
      </c>
      <c r="AD585">
        <v>0.4</v>
      </c>
      <c r="AF585">
        <v>150</v>
      </c>
      <c r="AH585" t="s">
        <v>35</v>
      </c>
    </row>
    <row r="586" spans="1:34" x14ac:dyDescent="0.3">
      <c r="A586">
        <v>585</v>
      </c>
      <c r="B586" s="2" t="s">
        <v>652</v>
      </c>
      <c r="C586" s="2" t="s">
        <v>65</v>
      </c>
      <c r="D586" s="2" t="s">
        <v>38</v>
      </c>
      <c r="E586">
        <v>24</v>
      </c>
      <c r="F586">
        <v>1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3</v>
      </c>
      <c r="N586">
        <v>-3</v>
      </c>
      <c r="O586">
        <v>-1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B586">
        <v>-0.3</v>
      </c>
      <c r="AC586">
        <v>-0.3</v>
      </c>
      <c r="AD586">
        <v>-0.3</v>
      </c>
      <c r="AF586">
        <v>69</v>
      </c>
      <c r="AH586" t="s">
        <v>35</v>
      </c>
    </row>
    <row r="587" spans="1:34" x14ac:dyDescent="0.3">
      <c r="A587">
        <v>586</v>
      </c>
      <c r="B587" s="2" t="s">
        <v>653</v>
      </c>
      <c r="C587" s="2" t="s">
        <v>80</v>
      </c>
      <c r="D587" s="2"/>
      <c r="E587">
        <v>25</v>
      </c>
      <c r="F587">
        <v>12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227</v>
      </c>
      <c r="AH587" t="s">
        <v>35</v>
      </c>
    </row>
    <row r="588" spans="1:34" x14ac:dyDescent="0.3">
      <c r="A588">
        <v>587</v>
      </c>
      <c r="B588" s="2" t="s">
        <v>654</v>
      </c>
      <c r="C588" s="2" t="s">
        <v>180</v>
      </c>
      <c r="D588" s="2" t="s">
        <v>34</v>
      </c>
      <c r="E588">
        <v>27</v>
      </c>
      <c r="F588">
        <v>3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3</v>
      </c>
      <c r="R588">
        <v>2</v>
      </c>
      <c r="S588">
        <v>4</v>
      </c>
      <c r="T588">
        <v>2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B588">
        <v>2.4</v>
      </c>
      <c r="AC588">
        <v>2.4</v>
      </c>
      <c r="AD588">
        <v>1.4</v>
      </c>
      <c r="AF588">
        <v>152</v>
      </c>
      <c r="AH588" t="s">
        <v>35</v>
      </c>
    </row>
    <row r="589" spans="1:34" x14ac:dyDescent="0.3">
      <c r="A589">
        <v>588</v>
      </c>
      <c r="B589" s="2" t="s">
        <v>656</v>
      </c>
      <c r="C589" s="2" t="s">
        <v>88</v>
      </c>
      <c r="D589" s="2"/>
      <c r="E589">
        <v>24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133</v>
      </c>
      <c r="AH589" t="s">
        <v>35</v>
      </c>
    </row>
    <row r="590" spans="1:34" x14ac:dyDescent="0.3">
      <c r="A590">
        <v>589</v>
      </c>
      <c r="B590" s="2" t="s">
        <v>657</v>
      </c>
      <c r="C590" s="2" t="s">
        <v>107</v>
      </c>
      <c r="D590" s="2" t="s">
        <v>34</v>
      </c>
      <c r="E590">
        <v>28</v>
      </c>
      <c r="F590">
        <v>11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3</v>
      </c>
      <c r="N590">
        <v>3</v>
      </c>
      <c r="O590">
        <v>1</v>
      </c>
      <c r="P590">
        <v>0</v>
      </c>
      <c r="Q590">
        <v>1</v>
      </c>
      <c r="R590">
        <v>1</v>
      </c>
      <c r="S590">
        <v>1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B590">
        <v>1.4</v>
      </c>
      <c r="AC590">
        <v>1.4</v>
      </c>
      <c r="AD590">
        <v>0.9</v>
      </c>
      <c r="AF590">
        <v>151</v>
      </c>
      <c r="AH590" t="s">
        <v>35</v>
      </c>
    </row>
    <row r="591" spans="1:34" x14ac:dyDescent="0.3">
      <c r="A591">
        <v>590</v>
      </c>
      <c r="B591" s="2" t="s">
        <v>658</v>
      </c>
      <c r="C591" s="2" t="s">
        <v>135</v>
      </c>
      <c r="D591" s="2"/>
      <c r="E591">
        <v>23</v>
      </c>
      <c r="F591">
        <v>3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155</v>
      </c>
      <c r="AH591" t="s">
        <v>35</v>
      </c>
    </row>
    <row r="592" spans="1:34" x14ac:dyDescent="0.3">
      <c r="A592">
        <v>591</v>
      </c>
      <c r="B592" s="2" t="s">
        <v>659</v>
      </c>
      <c r="C592" s="2" t="s">
        <v>76</v>
      </c>
      <c r="D592" s="2"/>
      <c r="E592">
        <v>27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125</v>
      </c>
      <c r="AH592" t="s">
        <v>35</v>
      </c>
    </row>
    <row r="593" spans="1:34" x14ac:dyDescent="0.3">
      <c r="A593">
        <v>592</v>
      </c>
      <c r="B593" s="2" t="s">
        <v>660</v>
      </c>
      <c r="C593" s="2" t="s">
        <v>44</v>
      </c>
      <c r="D593" s="2"/>
      <c r="E593">
        <v>26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66</v>
      </c>
      <c r="AH593" t="s">
        <v>35</v>
      </c>
    </row>
    <row r="594" spans="1:34" x14ac:dyDescent="0.3">
      <c r="A594">
        <v>593</v>
      </c>
      <c r="B594" s="2" t="s">
        <v>661</v>
      </c>
      <c r="C594" s="2" t="s">
        <v>63</v>
      </c>
      <c r="D594" s="2"/>
      <c r="E594">
        <v>25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237</v>
      </c>
      <c r="AH594" t="s">
        <v>35</v>
      </c>
    </row>
    <row r="595" spans="1:34" x14ac:dyDescent="0.3">
      <c r="A595">
        <v>594</v>
      </c>
      <c r="B595" s="2" t="s">
        <v>662</v>
      </c>
      <c r="C595" s="2" t="s">
        <v>78</v>
      </c>
      <c r="D595" s="2"/>
      <c r="E595">
        <v>26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116</v>
      </c>
      <c r="AH595" t="s">
        <v>35</v>
      </c>
    </row>
    <row r="596" spans="1:34" x14ac:dyDescent="0.3">
      <c r="A596">
        <v>595</v>
      </c>
      <c r="B596" s="2" t="s">
        <v>663</v>
      </c>
      <c r="C596" s="2" t="s">
        <v>130</v>
      </c>
      <c r="D596" s="2" t="s">
        <v>38</v>
      </c>
      <c r="E596">
        <v>28</v>
      </c>
      <c r="F596">
        <v>1</v>
      </c>
      <c r="G596">
        <v>1</v>
      </c>
      <c r="H596">
        <v>3</v>
      </c>
      <c r="I596">
        <v>6</v>
      </c>
      <c r="J596">
        <v>3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B596">
        <v>0.1</v>
      </c>
      <c r="AC596">
        <v>0.1</v>
      </c>
      <c r="AD596">
        <v>0.1</v>
      </c>
      <c r="AF596">
        <v>63</v>
      </c>
      <c r="AH596" t="s">
        <v>35</v>
      </c>
    </row>
    <row r="597" spans="1:34" x14ac:dyDescent="0.3">
      <c r="A597">
        <v>596</v>
      </c>
      <c r="B597" s="2" t="s">
        <v>664</v>
      </c>
      <c r="C597" s="2" t="s">
        <v>101</v>
      </c>
      <c r="D597" s="2"/>
      <c r="E597">
        <v>34</v>
      </c>
      <c r="F597">
        <v>16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238</v>
      </c>
      <c r="AH597" t="s">
        <v>35</v>
      </c>
    </row>
    <row r="598" spans="1:34" x14ac:dyDescent="0.3">
      <c r="A598">
        <v>597</v>
      </c>
      <c r="B598" s="2" t="s">
        <v>665</v>
      </c>
      <c r="C598" s="2" t="s">
        <v>111</v>
      </c>
      <c r="D598" s="2"/>
      <c r="E598">
        <v>27</v>
      </c>
      <c r="F598">
        <v>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158</v>
      </c>
      <c r="AH598" t="s">
        <v>35</v>
      </c>
    </row>
    <row r="599" spans="1:34" x14ac:dyDescent="0.3">
      <c r="A599">
        <v>598</v>
      </c>
      <c r="B599" s="2" t="s">
        <v>666</v>
      </c>
      <c r="C599" s="2" t="s">
        <v>74</v>
      </c>
      <c r="D599" s="2"/>
      <c r="E599">
        <v>31</v>
      </c>
      <c r="F599">
        <v>16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123</v>
      </c>
      <c r="AH599" t="s">
        <v>35</v>
      </c>
    </row>
    <row r="600" spans="1:34" x14ac:dyDescent="0.3">
      <c r="A600">
        <v>599</v>
      </c>
      <c r="B600" s="2" t="s">
        <v>667</v>
      </c>
      <c r="C600" s="2" t="s">
        <v>42</v>
      </c>
      <c r="D600" s="2"/>
      <c r="E600">
        <v>23</v>
      </c>
      <c r="F600">
        <v>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130</v>
      </c>
      <c r="AH600" t="s">
        <v>35</v>
      </c>
    </row>
    <row r="601" spans="1:34" x14ac:dyDescent="0.3">
      <c r="A601">
        <v>600</v>
      </c>
      <c r="B601" s="2" t="s">
        <v>668</v>
      </c>
      <c r="C601" s="2" t="s">
        <v>74</v>
      </c>
      <c r="D601" s="2" t="s">
        <v>38</v>
      </c>
      <c r="E601">
        <v>32</v>
      </c>
      <c r="F601">
        <v>1</v>
      </c>
      <c r="G601">
        <v>0</v>
      </c>
      <c r="H601">
        <v>1</v>
      </c>
      <c r="I601">
        <v>1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65</v>
      </c>
      <c r="AH601" t="s">
        <v>35</v>
      </c>
    </row>
    <row r="602" spans="1:34" x14ac:dyDescent="0.3">
      <c r="A602">
        <v>601</v>
      </c>
      <c r="B602" s="2" t="s">
        <v>669</v>
      </c>
      <c r="C602" s="2" t="s">
        <v>54</v>
      </c>
      <c r="D602" s="2"/>
      <c r="E602">
        <v>24</v>
      </c>
      <c r="F602">
        <v>3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232</v>
      </c>
      <c r="AH602" t="s">
        <v>35</v>
      </c>
    </row>
    <row r="603" spans="1:34" x14ac:dyDescent="0.3">
      <c r="A603">
        <v>602</v>
      </c>
      <c r="B603" s="2" t="s">
        <v>670</v>
      </c>
      <c r="C603" s="2" t="s">
        <v>403</v>
      </c>
      <c r="D603" s="2" t="s">
        <v>52</v>
      </c>
      <c r="E603">
        <v>27</v>
      </c>
      <c r="F603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B603">
        <v>1.1000000000000001</v>
      </c>
      <c r="AC603">
        <v>1.1000000000000001</v>
      </c>
      <c r="AD603">
        <v>0.6</v>
      </c>
      <c r="AF603">
        <v>115</v>
      </c>
      <c r="AH603" t="s">
        <v>35</v>
      </c>
    </row>
    <row r="604" spans="1:34" x14ac:dyDescent="0.3">
      <c r="A604">
        <v>603</v>
      </c>
      <c r="B604" s="2" t="s">
        <v>671</v>
      </c>
      <c r="C604" s="2" t="s">
        <v>61</v>
      </c>
      <c r="D604" s="2"/>
      <c r="E604">
        <v>30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F604">
        <v>153</v>
      </c>
      <c r="AH604" t="s">
        <v>35</v>
      </c>
    </row>
    <row r="605" spans="1:34" x14ac:dyDescent="0.3">
      <c r="A605">
        <v>604</v>
      </c>
      <c r="B605" s="2" t="s">
        <v>672</v>
      </c>
      <c r="C605" s="2" t="s">
        <v>48</v>
      </c>
      <c r="D605" s="2"/>
      <c r="E605">
        <v>27</v>
      </c>
      <c r="F605">
        <v>2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120</v>
      </c>
      <c r="AH605" t="s">
        <v>35</v>
      </c>
    </row>
    <row r="606" spans="1:34" x14ac:dyDescent="0.3">
      <c r="A606">
        <v>605</v>
      </c>
      <c r="B606" s="2" t="s">
        <v>673</v>
      </c>
      <c r="C606" s="2" t="s">
        <v>74</v>
      </c>
      <c r="D606" s="2"/>
      <c r="E606">
        <v>23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163</v>
      </c>
      <c r="AH606" t="s">
        <v>35</v>
      </c>
    </row>
    <row r="607" spans="1:34" x14ac:dyDescent="0.3">
      <c r="A607">
        <v>606</v>
      </c>
      <c r="B607" s="2" t="s">
        <v>674</v>
      </c>
      <c r="C607" s="2" t="s">
        <v>135</v>
      </c>
      <c r="D607" s="2"/>
      <c r="E607">
        <v>24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217</v>
      </c>
      <c r="AH607" t="s">
        <v>35</v>
      </c>
    </row>
    <row r="608" spans="1:34" x14ac:dyDescent="0.3">
      <c r="A608">
        <v>607</v>
      </c>
      <c r="B608" s="2" t="s">
        <v>675</v>
      </c>
      <c r="C608" s="2" t="s">
        <v>80</v>
      </c>
      <c r="D608" s="2"/>
      <c r="E608">
        <v>23</v>
      </c>
      <c r="F608">
        <v>5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F608">
        <v>233</v>
      </c>
      <c r="AH608" t="s">
        <v>35</v>
      </c>
    </row>
    <row r="609" spans="1:34" x14ac:dyDescent="0.3">
      <c r="A609">
        <v>608</v>
      </c>
      <c r="B609" s="2" t="s">
        <v>676</v>
      </c>
      <c r="C609" s="2" t="s">
        <v>104</v>
      </c>
      <c r="D609" s="2"/>
      <c r="E609">
        <v>25</v>
      </c>
      <c r="F609">
        <v>1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220</v>
      </c>
      <c r="AH609" t="s">
        <v>35</v>
      </c>
    </row>
    <row r="610" spans="1:34" x14ac:dyDescent="0.3">
      <c r="A610">
        <v>609</v>
      </c>
      <c r="B610" s="2" t="s">
        <v>677</v>
      </c>
      <c r="C610" s="2" t="s">
        <v>78</v>
      </c>
      <c r="D610" s="2"/>
      <c r="E610">
        <v>22</v>
      </c>
      <c r="F610">
        <v>11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157</v>
      </c>
      <c r="AH610" t="s">
        <v>35</v>
      </c>
    </row>
    <row r="611" spans="1:34" x14ac:dyDescent="0.3">
      <c r="A611">
        <v>610</v>
      </c>
      <c r="B611" s="2" t="s">
        <v>678</v>
      </c>
      <c r="C611" s="2" t="s">
        <v>114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223</v>
      </c>
      <c r="AH611" t="s">
        <v>35</v>
      </c>
    </row>
    <row r="612" spans="1:34" x14ac:dyDescent="0.3">
      <c r="A612">
        <v>611</v>
      </c>
      <c r="B612" s="2" t="s">
        <v>679</v>
      </c>
      <c r="C612" s="2" t="s">
        <v>80</v>
      </c>
      <c r="D612" s="2" t="s">
        <v>38</v>
      </c>
      <c r="E612">
        <v>27</v>
      </c>
      <c r="F612">
        <v>3</v>
      </c>
      <c r="G612">
        <v>0</v>
      </c>
      <c r="H612">
        <v>1</v>
      </c>
      <c r="I612">
        <v>2</v>
      </c>
      <c r="J612">
        <v>3</v>
      </c>
      <c r="K612">
        <v>0</v>
      </c>
      <c r="L612">
        <v>0</v>
      </c>
      <c r="M612">
        <v>2</v>
      </c>
      <c r="N612">
        <v>-9</v>
      </c>
      <c r="O612">
        <v>-4.5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-0.8</v>
      </c>
      <c r="AC612">
        <v>-0.8</v>
      </c>
      <c r="AD612">
        <v>-0.8</v>
      </c>
      <c r="AF612">
        <v>71</v>
      </c>
      <c r="AH612" t="s">
        <v>35</v>
      </c>
    </row>
    <row r="613" spans="1:34" x14ac:dyDescent="0.3">
      <c r="A613">
        <v>612</v>
      </c>
      <c r="B613" s="2" t="s">
        <v>680</v>
      </c>
      <c r="C613" s="2" t="s">
        <v>46</v>
      </c>
      <c r="D613" s="2" t="s">
        <v>38</v>
      </c>
      <c r="E613">
        <v>27</v>
      </c>
      <c r="F613">
        <v>3</v>
      </c>
      <c r="G613">
        <v>1</v>
      </c>
      <c r="H613">
        <v>12</v>
      </c>
      <c r="I613">
        <v>21</v>
      </c>
      <c r="J613">
        <v>126</v>
      </c>
      <c r="K613">
        <v>0</v>
      </c>
      <c r="L613">
        <v>2</v>
      </c>
      <c r="M613">
        <v>6</v>
      </c>
      <c r="N613">
        <v>-5</v>
      </c>
      <c r="O613">
        <v>-0.83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0</v>
      </c>
      <c r="Y613">
        <v>0</v>
      </c>
      <c r="Z613">
        <v>0</v>
      </c>
      <c r="AA613">
        <v>-1</v>
      </c>
      <c r="AB613">
        <v>-1.5</v>
      </c>
      <c r="AC613">
        <v>1.5</v>
      </c>
      <c r="AD613">
        <v>0.5</v>
      </c>
      <c r="AF613">
        <v>72</v>
      </c>
      <c r="AH613" t="s">
        <v>35</v>
      </c>
    </row>
    <row r="614" spans="1:34" x14ac:dyDescent="0.3">
      <c r="A614">
        <v>613</v>
      </c>
      <c r="B614" s="2" t="s">
        <v>681</v>
      </c>
      <c r="C614" s="2" t="s">
        <v>33</v>
      </c>
      <c r="D614" s="2"/>
      <c r="E614">
        <v>21</v>
      </c>
      <c r="F614">
        <v>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-2</v>
      </c>
      <c r="AB614">
        <v>-2</v>
      </c>
      <c r="AC614">
        <v>-1</v>
      </c>
      <c r="AD614">
        <v>-2</v>
      </c>
      <c r="AF614">
        <v>243</v>
      </c>
      <c r="AH614" t="s">
        <v>35</v>
      </c>
    </row>
    <row r="615" spans="1:34" x14ac:dyDescent="0.3">
      <c r="A615">
        <v>614</v>
      </c>
      <c r="B615" s="2" t="s">
        <v>682</v>
      </c>
      <c r="C615" s="2" t="s">
        <v>130</v>
      </c>
      <c r="D615" s="2" t="s">
        <v>49</v>
      </c>
      <c r="E615">
        <v>27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</v>
      </c>
      <c r="R615">
        <v>1</v>
      </c>
      <c r="S615">
        <v>-4</v>
      </c>
      <c r="T615">
        <v>-4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-1.4</v>
      </c>
      <c r="AC615">
        <v>-0.4</v>
      </c>
      <c r="AD615">
        <v>-1.9</v>
      </c>
      <c r="AF615">
        <v>245</v>
      </c>
      <c r="AH615" t="s">
        <v>35</v>
      </c>
    </row>
    <row r="616" spans="1:34" x14ac:dyDescent="0.3">
      <c r="A616">
        <v>615</v>
      </c>
      <c r="B616" s="2" t="s">
        <v>683</v>
      </c>
      <c r="C616" s="2" t="s">
        <v>33</v>
      </c>
      <c r="D616" s="2"/>
      <c r="E616">
        <v>23</v>
      </c>
      <c r="F616">
        <v>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3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-2</v>
      </c>
      <c r="AC616">
        <v>-1</v>
      </c>
      <c r="AD616">
        <v>-2</v>
      </c>
      <c r="AF616">
        <v>244</v>
      </c>
      <c r="AH616" t="s">
        <v>35</v>
      </c>
    </row>
    <row r="617" spans="1:34" x14ac:dyDescent="0.3">
      <c r="A617">
        <v>616</v>
      </c>
      <c r="B617" s="2" t="s">
        <v>684</v>
      </c>
      <c r="C617" s="2" t="s">
        <v>42</v>
      </c>
      <c r="D617" s="2" t="s">
        <v>49</v>
      </c>
      <c r="E617">
        <v>24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</v>
      </c>
      <c r="R617">
        <v>1</v>
      </c>
      <c r="S617">
        <v>1</v>
      </c>
      <c r="T617">
        <v>1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-0.9</v>
      </c>
      <c r="AC617">
        <v>0.1</v>
      </c>
      <c r="AD617">
        <v>-1.4</v>
      </c>
      <c r="AF617">
        <v>242</v>
      </c>
      <c r="AH617" t="s">
        <v>35</v>
      </c>
    </row>
    <row r="618" spans="1:34" x14ac:dyDescent="0.3">
      <c r="A618">
        <v>617</v>
      </c>
      <c r="B618" s="2" t="s">
        <v>685</v>
      </c>
      <c r="C618" s="2" t="s">
        <v>101</v>
      </c>
      <c r="D618" s="2" t="s">
        <v>38</v>
      </c>
      <c r="E618">
        <v>23</v>
      </c>
      <c r="F618">
        <v>3</v>
      </c>
      <c r="G618">
        <v>0</v>
      </c>
      <c r="H618">
        <v>2</v>
      </c>
      <c r="I618">
        <v>4</v>
      </c>
      <c r="J618">
        <v>14</v>
      </c>
      <c r="K618">
        <v>0</v>
      </c>
      <c r="L618">
        <v>1</v>
      </c>
      <c r="M618">
        <v>2</v>
      </c>
      <c r="N618">
        <v>-2</v>
      </c>
      <c r="O618">
        <v>-1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-2</v>
      </c>
      <c r="AB618">
        <v>-1.6</v>
      </c>
      <c r="AC618">
        <v>-0.6</v>
      </c>
      <c r="AD618">
        <v>-0.6</v>
      </c>
      <c r="AF618">
        <v>73</v>
      </c>
      <c r="AH618" t="s">
        <v>35</v>
      </c>
    </row>
    <row r="619" spans="1:34" x14ac:dyDescent="0.3">
      <c r="A619">
        <v>618</v>
      </c>
      <c r="B619" s="2" t="s">
        <v>686</v>
      </c>
      <c r="C619" s="2" t="s">
        <v>88</v>
      </c>
      <c r="D619" s="2" t="s">
        <v>49</v>
      </c>
      <c r="E619">
        <v>23</v>
      </c>
      <c r="F619">
        <v>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</v>
      </c>
      <c r="R619">
        <v>2</v>
      </c>
      <c r="S619">
        <v>15</v>
      </c>
      <c r="T619">
        <v>7.5</v>
      </c>
      <c r="U619">
        <v>0</v>
      </c>
      <c r="V619">
        <v>2</v>
      </c>
      <c r="W619">
        <v>2</v>
      </c>
      <c r="X619">
        <v>0</v>
      </c>
      <c r="Y619">
        <v>0</v>
      </c>
      <c r="Z619">
        <v>0</v>
      </c>
      <c r="AA619">
        <v>-3</v>
      </c>
      <c r="AB619">
        <v>-0.5</v>
      </c>
      <c r="AC619">
        <v>1.5</v>
      </c>
      <c r="AD619">
        <v>-1.5</v>
      </c>
      <c r="AF619">
        <v>246</v>
      </c>
      <c r="AH619" t="s">
        <v>35</v>
      </c>
    </row>
    <row r="620" spans="1:34" x14ac:dyDescent="0.3">
      <c r="A620">
        <v>619</v>
      </c>
      <c r="B620" s="2" t="s">
        <v>687</v>
      </c>
      <c r="C620" s="2" t="s">
        <v>76</v>
      </c>
      <c r="D620" s="2"/>
      <c r="E620">
        <v>25</v>
      </c>
      <c r="F620">
        <v>4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-4</v>
      </c>
      <c r="AB620">
        <v>-4</v>
      </c>
      <c r="AC620">
        <v>-2</v>
      </c>
      <c r="AD620">
        <v>-4</v>
      </c>
      <c r="AF620">
        <v>165</v>
      </c>
      <c r="AH620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 filterMode="1">
    <tabColor rgb="FFFFC000"/>
  </sheetPr>
  <dimension ref="A1:BG796"/>
  <sheetViews>
    <sheetView zoomScale="70" zoomScaleNormal="70" workbookViewId="0">
      <pane xSplit="15" ySplit="4" topLeftCell="AX237" activePane="bottomRight" state="frozen"/>
      <selection pane="topRight" activeCell="P1" sqref="P1"/>
      <selection pane="bottomLeft" activeCell="A4" sqref="A4"/>
      <selection pane="bottomRight" activeCell="BD5" sqref="BD5:BG260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C1"/>
    </row>
    <row r="2" spans="1:59" s="4" customFormat="1" ht="43.2" x14ac:dyDescent="0.3">
      <c r="AJ2" s="4" t="s">
        <v>1134</v>
      </c>
      <c r="AK2" s="4" t="s">
        <v>1135</v>
      </c>
      <c r="AL2" s="4" t="s">
        <v>1136</v>
      </c>
      <c r="AN2" s="4" t="s">
        <v>988</v>
      </c>
      <c r="AQ2" s="4" t="s">
        <v>2578</v>
      </c>
      <c r="AR2" s="4" t="s">
        <v>2564</v>
      </c>
      <c r="AU2" s="4" t="s">
        <v>989</v>
      </c>
      <c r="AZ2" s="4" t="s">
        <v>989</v>
      </c>
      <c r="BC2" s="23"/>
    </row>
    <row r="3" spans="1:59" x14ac:dyDescent="0.3">
      <c r="A3" t="s">
        <v>2031</v>
      </c>
      <c r="O3" s="81" t="s">
        <v>993</v>
      </c>
      <c r="P3" s="81"/>
      <c r="Q3" s="3"/>
      <c r="R3" s="3"/>
      <c r="S3" s="3"/>
      <c r="T3" s="81" t="s">
        <v>2559</v>
      </c>
      <c r="U3" s="81"/>
      <c r="V3" s="81"/>
      <c r="W3" s="81"/>
      <c r="X3" s="3"/>
      <c r="Y3" s="81" t="s">
        <v>2560</v>
      </c>
      <c r="Z3" s="81"/>
      <c r="AA3" s="81"/>
      <c r="AB3" s="81"/>
      <c r="AC3" s="81"/>
      <c r="AD3" s="81" t="s">
        <v>2561</v>
      </c>
      <c r="AE3" s="81"/>
      <c r="AF3" s="81"/>
      <c r="AG3" s="81"/>
      <c r="AJ3" s="4"/>
      <c r="AK3" s="31"/>
      <c r="AL3" s="31"/>
      <c r="AM3" s="31"/>
      <c r="AN3" s="31"/>
      <c r="AO3" s="31" t="s">
        <v>2558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2623</v>
      </c>
      <c r="B4" s="6" t="s">
        <v>1002</v>
      </c>
      <c r="C4" s="6" t="s">
        <v>1003</v>
      </c>
      <c r="D4" s="6" t="s">
        <v>1861</v>
      </c>
      <c r="E4" s="6" t="s">
        <v>1004</v>
      </c>
      <c r="F4" s="6" t="s">
        <v>1005</v>
      </c>
      <c r="G4" s="6" t="s">
        <v>1006</v>
      </c>
      <c r="H4" s="6" t="s">
        <v>1007</v>
      </c>
      <c r="I4" s="6" t="s">
        <v>1008</v>
      </c>
      <c r="J4" s="6" t="s">
        <v>1009</v>
      </c>
      <c r="K4" s="6" t="s">
        <v>1010</v>
      </c>
      <c r="L4" s="6" t="s">
        <v>1011</v>
      </c>
      <c r="M4" s="6" t="s">
        <v>2624</v>
      </c>
      <c r="N4" s="6" t="s">
        <v>1862</v>
      </c>
      <c r="O4" s="4" t="s">
        <v>991</v>
      </c>
      <c r="P4" s="4" t="s">
        <v>992</v>
      </c>
      <c r="Q4" s="5" t="s">
        <v>2565</v>
      </c>
      <c r="R4" s="5" t="s">
        <v>2566</v>
      </c>
      <c r="S4" s="5" t="s">
        <v>2567</v>
      </c>
      <c r="T4" s="7" t="s">
        <v>2556</v>
      </c>
      <c r="U4" s="7" t="s">
        <v>2557</v>
      </c>
      <c r="V4" s="73" t="s">
        <v>994</v>
      </c>
      <c r="W4" s="7" t="s">
        <v>8</v>
      </c>
      <c r="X4" s="8" t="s">
        <v>2562</v>
      </c>
      <c r="Y4" s="8" t="s">
        <v>2548</v>
      </c>
      <c r="Z4" s="8" t="s">
        <v>2549</v>
      </c>
      <c r="AA4" s="8" t="s">
        <v>996</v>
      </c>
      <c r="AB4" s="8" t="s">
        <v>997</v>
      </c>
      <c r="AC4" s="8" t="s">
        <v>998</v>
      </c>
      <c r="AD4" s="9" t="s">
        <v>984</v>
      </c>
      <c r="AE4" s="9" t="s">
        <v>999</v>
      </c>
      <c r="AF4" s="9" t="s">
        <v>1137</v>
      </c>
      <c r="AG4" s="9" t="s">
        <v>1001</v>
      </c>
      <c r="AH4" s="18" t="s">
        <v>1132</v>
      </c>
      <c r="AI4" s="18" t="s">
        <v>1131</v>
      </c>
      <c r="AJ4" s="19" t="s">
        <v>1133</v>
      </c>
      <c r="AK4" s="30" t="s">
        <v>980</v>
      </c>
      <c r="AL4" s="30" t="s">
        <v>1130</v>
      </c>
      <c r="AM4" s="30" t="s">
        <v>2568</v>
      </c>
      <c r="AN4" s="30" t="s">
        <v>981</v>
      </c>
      <c r="AO4" s="28" t="s">
        <v>2547</v>
      </c>
      <c r="AP4" s="28" t="s">
        <v>1139</v>
      </c>
      <c r="AQ4" s="28" t="s">
        <v>1138</v>
      </c>
      <c r="AR4" s="35" t="s">
        <v>982</v>
      </c>
      <c r="AS4" s="35" t="s">
        <v>1129</v>
      </c>
      <c r="AT4" s="35" t="s">
        <v>1096</v>
      </c>
      <c r="AU4" s="35" t="s">
        <v>983</v>
      </c>
      <c r="AV4" s="29" t="s">
        <v>984</v>
      </c>
      <c r="AW4" s="29" t="s">
        <v>2579</v>
      </c>
      <c r="AX4" s="29" t="s">
        <v>1128</v>
      </c>
      <c r="AY4" s="29" t="s">
        <v>985</v>
      </c>
      <c r="AZ4" s="29" t="s">
        <v>986</v>
      </c>
      <c r="BA4" s="27" t="s">
        <v>987</v>
      </c>
      <c r="BB4" s="27" t="s">
        <v>990</v>
      </c>
      <c r="BC4" s="23" t="s">
        <v>2550</v>
      </c>
      <c r="BD4" s="4" t="s">
        <v>1015</v>
      </c>
      <c r="BE4" s="4" t="s">
        <v>1007</v>
      </c>
      <c r="BF4" s="4" t="s">
        <v>1002</v>
      </c>
      <c r="BG4" s="4" t="s">
        <v>2627</v>
      </c>
    </row>
    <row r="5" spans="1:59" x14ac:dyDescent="0.3">
      <c r="A5" t="s">
        <v>3777</v>
      </c>
      <c r="B5" t="s">
        <v>49</v>
      </c>
      <c r="C5" t="s">
        <v>3636</v>
      </c>
      <c r="D5" t="s">
        <v>142</v>
      </c>
      <c r="E5" t="s">
        <v>2961</v>
      </c>
      <c r="F5">
        <v>21.311111450195298</v>
      </c>
      <c r="G5">
        <v>9</v>
      </c>
      <c r="H5">
        <v>9500</v>
      </c>
      <c r="I5" t="s">
        <v>3637</v>
      </c>
      <c r="J5" t="s">
        <v>1080</v>
      </c>
      <c r="K5" t="s">
        <v>76</v>
      </c>
      <c r="O5" t="str">
        <f t="shared" ref="O5:O68" si="0">D5</f>
        <v>Davante Adams</v>
      </c>
      <c r="P5" t="str">
        <f>IFERROR(VLOOKUP(O:O,'Name Bridge'!A:B,2,FALSE),O:O)</f>
        <v>Davante Adams</v>
      </c>
      <c r="Q5" s="12">
        <f>VLOOKUP($K5,'20 Defensive Stats'!$AC:$AH,2,FALSE)</f>
        <v>6.4568245125348191</v>
      </c>
      <c r="R5" s="12">
        <f>VLOOKUP($K5,'20 Defensive Stats'!$AC:$AH,4,FALSE)</f>
        <v>4.0869565217391308</v>
      </c>
      <c r="S5" s="12">
        <f>VLOOKUP($K5,'20 Defensive Stats'!$AC:$AH,6,FALSE)</f>
        <v>9.6987447698744766</v>
      </c>
      <c r="T5" s="12">
        <f>IFERROR(VLOOKUP($P5,'20 Passing'!$C:$AF,9,FALSE)/VLOOKUP($P5,'20 Passing'!$C:$AF,5,FALSE),0)</f>
        <v>0</v>
      </c>
      <c r="U5" s="12">
        <f>IFERROR(VLOOKUP($P5,'20 Passing'!$C:$AF,11,FALSE)/VLOOKUP($P5,'20 Passing'!$C:$AF,5,FALSE),0)</f>
        <v>0</v>
      </c>
      <c r="V5" s="12">
        <f>IFERROR(VLOOKUP($P5,'20 Passing'!$C:$AF,18,FALSE),0)</f>
        <v>0</v>
      </c>
      <c r="W5" s="12">
        <f>IFERROR(VLOOKUP($P5,'20 Passing'!$C:$AF,12,FALSE)/VLOOKUP($P5,'20 Passing'!$C:$AF,5,FALSE),0)</f>
        <v>0</v>
      </c>
      <c r="X5" s="12">
        <f>IFERROR(IF(OR($B5="D",$B5="K"),0,VLOOKUP($P5,'20 Receiving'!$C:$T,7,FALSE)/VLOOKUP($P5,'20 Receiving'!$C:$T,5,FALSE)),0)*$AJ5</f>
        <v>11</v>
      </c>
      <c r="Y5" s="21">
        <f>IFERROR(VLOOKUP($P5,'20 Receiving'!$C:$T,8,FALSE)/VLOOKUP($P5,'20 Receiving'!$C:$T,5,FALSE),0)</f>
        <v>8.2222222222222214</v>
      </c>
      <c r="Z5" s="21">
        <f>IFERROR(VLOOKUP($P5,'20 Receiving'!$C:$T,10,FALSE)/VLOOKUP($P5,'20 Receiving'!$C:$T,5,FALSE),0)</f>
        <v>100.88888888888889</v>
      </c>
      <c r="AA5" s="21">
        <f>IFERROR(VLOOKUP($P5,'20 Receiving'!$C:$T,11,FALSE),0)</f>
        <v>12.3</v>
      </c>
      <c r="AB5" s="21">
        <f>IFERROR(VLOOKUP($P5,'20 Receiving'!$C:$T,14,FALSE),0)</f>
        <v>49</v>
      </c>
      <c r="AC5" s="21">
        <f>IFERROR(VLOOKUP($P5,'20 Receiving'!$C:$T,11,FALSE)/VLOOKUP($P5,'20 Receiving'!$C:$T,5,FALSE),0)</f>
        <v>1.3666666666666667</v>
      </c>
      <c r="AD5" s="12">
        <f>IFERROR(VLOOKUP($P5,'20 Rushing'!$C:$P,7,FALSE)/VLOOKUP($P5,'20 Rushing'!$C:$P,5,FALSE),0)</f>
        <v>0</v>
      </c>
      <c r="AE5" s="12">
        <f>IFERROR(VLOOKUP($P5,'20 Rushing'!$C:$P,8,FALSE)/VLOOKUP($P5,'20 Rushing'!$C:$P,5,FALSE),0)</f>
        <v>0</v>
      </c>
      <c r="AF5" s="12">
        <f>IFERROR(VLOOKUP($P5,'20 Rushing'!$C:$P,12,FALSE),0)</f>
        <v>0</v>
      </c>
      <c r="AG5" s="12">
        <f>IFERROR(VLOOKUP($P5,'20 Rushing'!$C:$P,9,FALSE)/VLOOKUP($P5,'20 Rushing'!$C:$P,5,FALSE),0)</f>
        <v>0</v>
      </c>
      <c r="AH5" s="12">
        <f>VLOOKUP($J5,'Vegas Odds'!$B:$S,18,FALSE)</f>
        <v>26.137494147398847</v>
      </c>
      <c r="AI5" s="12">
        <f>VLOOKUP($J5,'Vegas Odds'!$B:$S,17,FALSE)</f>
        <v>35.962505852601154</v>
      </c>
      <c r="AJ5">
        <v>1</v>
      </c>
      <c r="AK5" s="12">
        <f t="shared" ref="AK5:AK68" si="1">T5*AJ5</f>
        <v>0</v>
      </c>
      <c r="AL5" s="12">
        <f t="shared" ref="AL5:AL68" si="2">IF(AND(AJ5=1,B5="QB"),AH5,0)</f>
        <v>0</v>
      </c>
      <c r="AM5" s="12">
        <f>V5/Team_Defense_Table20[[#Totals],[Passing yds/att]]*'Fanduel Export'!Q5</f>
        <v>0</v>
      </c>
      <c r="AN5" s="12">
        <f>AM5*AK5</f>
        <v>0</v>
      </c>
      <c r="AO5" s="12">
        <f>IFERROR(IF(OR($B5="D",$B5="K"),0,VLOOKUP($P5,'20 Receiving'!$C:$T,7,FALSE)/VLOOKUP($P5,'20 Receiving'!$C:$T,5,FALSE)),0)*$AJ5</f>
        <v>11</v>
      </c>
      <c r="AP5" s="21">
        <f t="shared" ref="AP5:AP68" si="3">SUMIF($J:$J,$J5,AO:AO)</f>
        <v>41.406493506493518</v>
      </c>
      <c r="AQ5" s="21">
        <f t="shared" ref="AQ5:AQ68" si="4">AO5/AP5*AH5</f>
        <v>6.9436557233782317</v>
      </c>
      <c r="AR5" s="22">
        <f t="shared" ref="AR5:AR68" si="5">Y5*AJ5</f>
        <v>8.2222222222222214</v>
      </c>
      <c r="AS5" s="22">
        <f t="shared" ref="AS5:AS68" si="6">IFERROR(AR5/AO5*AQ5,0)</f>
        <v>5.1902073083837283</v>
      </c>
      <c r="AT5" s="22">
        <f>AA5/Team_Defense_Table20[[#Totals],[Yards per completion]]*'Fanduel Export'!S5</f>
        <v>11.413890325903282</v>
      </c>
      <c r="AU5" s="12">
        <f>AR5*AT5</f>
        <v>93.847542679649194</v>
      </c>
      <c r="AV5" s="12">
        <f t="shared" ref="AV5:AV68" si="7">AD5*AJ5</f>
        <v>0</v>
      </c>
      <c r="AW5" s="21">
        <f t="shared" ref="AW5:AW68" si="8">SUMIF($J:$J,$J5,AV:AV)</f>
        <v>29.644444444444446</v>
      </c>
      <c r="AX5" s="12">
        <f t="shared" ref="AX5:AX68" si="9">IFERROR(AV5/AW5*AI5,0)</f>
        <v>0</v>
      </c>
      <c r="AY5" s="12">
        <f>AF5/Team_Defense_Table20[[#Totals],[Rushing Y/A]]*R5</f>
        <v>0</v>
      </c>
      <c r="AZ5" s="12">
        <f>AY5*AV5</f>
        <v>0</v>
      </c>
      <c r="BA5" s="22">
        <f t="shared" ref="BA5:BA68" si="10">AN5/25+AU5/10+AZ5/10+AR5*0.5</f>
        <v>13.495865379076029</v>
      </c>
      <c r="BB5" s="22">
        <f t="shared" ref="BB5:BB68" si="11">BA5/(H5/1000)</f>
        <v>1.4206174083237926</v>
      </c>
      <c r="BC5" s="21">
        <f t="shared" ref="BC5:BC68" si="12">AO5/(H5/1000)</f>
        <v>1.1578947368421053</v>
      </c>
      <c r="BD5" t="str">
        <f t="shared" ref="BD5:BD68" si="13">D5</f>
        <v>Davante Adams</v>
      </c>
      <c r="BE5">
        <f t="shared" ref="BE5:BE68" si="14">H5</f>
        <v>9500</v>
      </c>
      <c r="BF5" t="str">
        <f t="shared" ref="BF5:BF68" si="15">B5</f>
        <v>WR</v>
      </c>
      <c r="BG5" s="22">
        <f t="shared" ref="BG5:BG68" si="16">BA5</f>
        <v>13.495865379076029</v>
      </c>
    </row>
    <row r="6" spans="1:59" x14ac:dyDescent="0.3">
      <c r="A6" t="s">
        <v>3778</v>
      </c>
      <c r="B6" t="s">
        <v>38</v>
      </c>
      <c r="C6" t="s">
        <v>2962</v>
      </c>
      <c r="D6" t="s">
        <v>60</v>
      </c>
      <c r="E6" t="s">
        <v>1866</v>
      </c>
      <c r="F6">
        <v>25.6854553222656</v>
      </c>
      <c r="G6">
        <v>11</v>
      </c>
      <c r="H6">
        <v>9000</v>
      </c>
      <c r="I6" t="s">
        <v>3638</v>
      </c>
      <c r="J6" t="s">
        <v>61</v>
      </c>
      <c r="K6" t="s">
        <v>74</v>
      </c>
      <c r="O6" t="str">
        <f t="shared" si="0"/>
        <v>Russell Wilson</v>
      </c>
      <c r="P6" t="str">
        <f>IFERROR(VLOOKUP(O:O,'Name Bridge'!A:B,2,FALSE),O:O)</f>
        <v>Russell Wilson</v>
      </c>
      <c r="Q6" s="12">
        <f>VLOOKUP($K6,'20 Defensive Stats'!$AC:$AH,2,FALSE)</f>
        <v>6.8849104859335037</v>
      </c>
      <c r="R6" s="12">
        <f>VLOOKUP($K6,'20 Defensive Stats'!$AC:$AH,4,FALSE)</f>
        <v>3.8851851851851853</v>
      </c>
      <c r="S6" s="12">
        <f>VLOOKUP($K6,'20 Defensive Stats'!$AC:$AH,6,FALSE)</f>
        <v>10.196969696969697</v>
      </c>
      <c r="T6" s="12">
        <f>IFERROR(VLOOKUP($P6,'20 Passing'!$C:$AF,9,FALSE)/VLOOKUP($P6,'20 Passing'!$C:$AF,5,FALSE),0)</f>
        <v>35.727272727272727</v>
      </c>
      <c r="U6" s="12">
        <f>IFERROR(VLOOKUP($P6,'20 Passing'!$C:$AF,11,FALSE)/VLOOKUP($P6,'20 Passing'!$C:$AF,5,FALSE),0)</f>
        <v>292.36363636363637</v>
      </c>
      <c r="V6" s="12" t="str">
        <f>IFERROR(VLOOKUP($P6,'20 Passing'!$C:$AF,18,FALSE),0)</f>
        <v>8.2</v>
      </c>
      <c r="W6" s="12">
        <f>IFERROR(VLOOKUP($P6,'20 Passing'!$C:$AF,12,FALSE)/VLOOKUP($P6,'20 Passing'!$C:$AF,5,FALSE),0)</f>
        <v>2.8181818181818183</v>
      </c>
      <c r="X6" s="12">
        <f>IFERROR(IF(OR($B6="D",$B6="K"),0,VLOOKUP($P6,'20 Receiving'!$C:$T,7,FALSE)/VLOOKUP($P6,'20 Receiving'!$C:$T,5,FALSE)),0)*$AJ6</f>
        <v>0</v>
      </c>
      <c r="Y6" s="21">
        <f>IFERROR(VLOOKUP($P6,'20 Receiving'!$C:$T,8,FALSE)/VLOOKUP($P6,'20 Receiving'!$C:$T,5,FALSE),0)</f>
        <v>0</v>
      </c>
      <c r="Z6" s="21">
        <f>IFERROR(VLOOKUP($P6,'20 Receiving'!$C:$T,10,FALSE)/VLOOKUP($P6,'20 Receiving'!$C:$T,5,FALSE),0)</f>
        <v>0</v>
      </c>
      <c r="AA6" s="21">
        <f>IFERROR(VLOOKUP($P6,'20 Receiving'!$C:$T,11,FALSE),0)</f>
        <v>0</v>
      </c>
      <c r="AB6" s="21">
        <f>IFERROR(VLOOKUP($P6,'20 Receiving'!$C:$T,14,FALSE),0)</f>
        <v>0</v>
      </c>
      <c r="AC6" s="21">
        <f>IFERROR(VLOOKUP($P6,'20 Receiving'!$C:$T,11,FALSE)/VLOOKUP($P6,'20 Receiving'!$C:$T,5,FALSE),0)</f>
        <v>0</v>
      </c>
      <c r="AD6" s="12">
        <f>IFERROR(VLOOKUP($P6,'20 Rushing'!$C:$P,7,FALSE)/VLOOKUP($P6,'20 Rushing'!$C:$P,5,FALSE),0)</f>
        <v>5.5454545454545459</v>
      </c>
      <c r="AE6" s="12">
        <f>IFERROR(VLOOKUP($P6,'20 Rushing'!$C:$P,8,FALSE)/VLOOKUP($P6,'20 Rushing'!$C:$P,5,FALSE),0)</f>
        <v>34.454545454545453</v>
      </c>
      <c r="AF6" s="12" t="str">
        <f>IFERROR(VLOOKUP($P6,'20 Rushing'!$C:$P,12,FALSE),0)</f>
        <v>6.2</v>
      </c>
      <c r="AG6" s="12">
        <f>IFERROR(VLOOKUP($P6,'20 Rushing'!$C:$P,9,FALSE)/VLOOKUP($P6,'20 Rushing'!$C:$P,5,FALSE),0)</f>
        <v>9.0909090909090912E-2</v>
      </c>
      <c r="AH6" s="12">
        <f>VLOOKUP($J6,'Vegas Odds'!$B:$S,18,FALSE)</f>
        <v>33.050526106749423</v>
      </c>
      <c r="AI6" s="12">
        <f>VLOOKUP($J6,'Vegas Odds'!$B:$S,17,FALSE)</f>
        <v>26.849473893250575</v>
      </c>
      <c r="AJ6">
        <v>1</v>
      </c>
      <c r="AK6" s="12">
        <f t="shared" si="1"/>
        <v>35.727272727272727</v>
      </c>
      <c r="AL6" s="12">
        <f t="shared" si="2"/>
        <v>33.050526106749423</v>
      </c>
      <c r="AM6" s="12">
        <f>V6/Team_Defense_Table20[[#Totals],[Passing yds/att]]*'Fanduel Export'!Q6</f>
        <v>8.2641535036610243</v>
      </c>
      <c r="AN6" s="12">
        <f>AM6*AK6</f>
        <v>295.25566608534388</v>
      </c>
      <c r="AO6" s="12">
        <f>IFERROR(IF(OR($B6="D",$B6="K"),0,VLOOKUP($P6,'20 Receiving'!$C:$T,7,FALSE)/VLOOKUP($P6,'20 Receiving'!$C:$T,5,FALSE)),0)*$AJ6</f>
        <v>0</v>
      </c>
      <c r="AP6" s="21">
        <f t="shared" si="3"/>
        <v>33.730880230880231</v>
      </c>
      <c r="AQ6" s="21">
        <f t="shared" si="4"/>
        <v>0</v>
      </c>
      <c r="AR6" s="22">
        <f t="shared" si="5"/>
        <v>0</v>
      </c>
      <c r="AS6" s="22">
        <f t="shared" si="6"/>
        <v>0</v>
      </c>
      <c r="AT6" s="22">
        <f>AA6/Team_Defense_Table20[[#Totals],[Yards per completion]]*'Fanduel Export'!S6</f>
        <v>0</v>
      </c>
      <c r="AU6" s="12">
        <f>AR6*AT6</f>
        <v>0</v>
      </c>
      <c r="AV6" s="12">
        <f t="shared" si="7"/>
        <v>5.5454545454545459</v>
      </c>
      <c r="AW6" s="21">
        <f t="shared" si="8"/>
        <v>42.586580086580092</v>
      </c>
      <c r="AX6" s="12">
        <f t="shared" si="9"/>
        <v>3.4962313654133661</v>
      </c>
      <c r="AY6" s="12">
        <f>AF6/Team_Defense_Table20[[#Totals],[Rushing Y/A]]*R6</f>
        <v>5.6100490592484782</v>
      </c>
      <c r="AZ6" s="12">
        <f>AY6*AV6</f>
        <v>31.110272055832471</v>
      </c>
      <c r="BA6" s="22">
        <f t="shared" si="10"/>
        <v>14.921253848997001</v>
      </c>
      <c r="BB6" s="22">
        <f t="shared" si="11"/>
        <v>1.6579170943330002</v>
      </c>
      <c r="BC6" s="21">
        <f t="shared" si="12"/>
        <v>0</v>
      </c>
      <c r="BD6" t="str">
        <f t="shared" si="13"/>
        <v>Russell Wilson</v>
      </c>
      <c r="BE6">
        <f t="shared" si="14"/>
        <v>9000</v>
      </c>
      <c r="BF6" t="str">
        <f t="shared" si="15"/>
        <v>QB</v>
      </c>
      <c r="BG6" s="22">
        <f t="shared" si="16"/>
        <v>14.921253848997001</v>
      </c>
    </row>
    <row r="7" spans="1:59" x14ac:dyDescent="0.3">
      <c r="A7" t="s">
        <v>3779</v>
      </c>
      <c r="B7" t="s">
        <v>38</v>
      </c>
      <c r="C7" t="s">
        <v>3275</v>
      </c>
      <c r="D7" t="s">
        <v>115</v>
      </c>
      <c r="E7" t="s">
        <v>2963</v>
      </c>
      <c r="F7">
        <v>27.323636141690301</v>
      </c>
      <c r="G7">
        <v>11</v>
      </c>
      <c r="H7">
        <v>8700</v>
      </c>
      <c r="I7" t="s">
        <v>3639</v>
      </c>
      <c r="J7" t="s">
        <v>116</v>
      </c>
      <c r="K7" t="s">
        <v>80</v>
      </c>
      <c r="O7" t="str">
        <f t="shared" si="0"/>
        <v>Kyler Murray</v>
      </c>
      <c r="P7" t="str">
        <f>IFERROR(VLOOKUP(O:O,'Name Bridge'!A:B,2,FALSE),O:O)</f>
        <v>Kyler Murray</v>
      </c>
      <c r="Q7" s="12">
        <f>VLOOKUP($K7,'20 Defensive Stats'!$AC:$AH,2,FALSE)</f>
        <v>5.654040404040404</v>
      </c>
      <c r="R7" s="12">
        <f>VLOOKUP($K7,'20 Defensive Stats'!$AC:$AH,4,FALSE)</f>
        <v>3.8679245283018866</v>
      </c>
      <c r="S7" s="12">
        <f>VLOOKUP($K7,'20 Defensive Stats'!$AC:$AH,6,FALSE)</f>
        <v>8.9203187250996017</v>
      </c>
      <c r="T7" s="12">
        <f>IFERROR(VLOOKUP($P7,'20 Passing'!$C:$AF,9,FALSE)/VLOOKUP($P7,'20 Passing'!$C:$AF,5,FALSE),0)</f>
        <v>35.18181818181818</v>
      </c>
      <c r="U7" s="12">
        <f>IFERROR(VLOOKUP($P7,'20 Passing'!$C:$AF,11,FALSE)/VLOOKUP($P7,'20 Passing'!$C:$AF,5,FALSE),0)</f>
        <v>255.81818181818181</v>
      </c>
      <c r="V7" s="12" t="str">
        <f>IFERROR(VLOOKUP($P7,'20 Passing'!$C:$AF,18,FALSE),0)</f>
        <v>7.3</v>
      </c>
      <c r="W7" s="12">
        <f>IFERROR(VLOOKUP($P7,'20 Passing'!$C:$AF,12,FALSE)/VLOOKUP($P7,'20 Passing'!$C:$AF,5,FALSE),0)</f>
        <v>1.7272727272727273</v>
      </c>
      <c r="X7" s="12">
        <f>IFERROR(IF(OR($B7="D",$B7="K"),0,VLOOKUP($P7,'20 Receiving'!$C:$T,7,FALSE)/VLOOKUP($P7,'20 Receiving'!$C:$T,5,FALSE)),0)*$AJ7</f>
        <v>0</v>
      </c>
      <c r="Y7" s="21">
        <f>IFERROR(VLOOKUP($P7,'20 Receiving'!$C:$T,8,FALSE)/VLOOKUP($P7,'20 Receiving'!$C:$T,5,FALSE),0)</f>
        <v>0</v>
      </c>
      <c r="Z7" s="21">
        <f>IFERROR(VLOOKUP($P7,'20 Receiving'!$C:$T,10,FALSE)/VLOOKUP($P7,'20 Receiving'!$C:$T,5,FALSE),0)</f>
        <v>0</v>
      </c>
      <c r="AA7" s="21">
        <f>IFERROR(VLOOKUP($P7,'20 Receiving'!$C:$T,11,FALSE),0)</f>
        <v>0</v>
      </c>
      <c r="AB7" s="21">
        <f>IFERROR(VLOOKUP($P7,'20 Receiving'!$C:$T,14,FALSE),0)</f>
        <v>0</v>
      </c>
      <c r="AC7" s="21">
        <f>IFERROR(VLOOKUP($P7,'20 Receiving'!$C:$T,11,FALSE)/VLOOKUP($P7,'20 Receiving'!$C:$T,5,FALSE),0)</f>
        <v>0</v>
      </c>
      <c r="AD7" s="12">
        <f>IFERROR(VLOOKUP($P7,'20 Rushing'!$C:$P,7,FALSE)/VLOOKUP($P7,'20 Rushing'!$C:$P,5,FALSE),0)</f>
        <v>8.8181818181818183</v>
      </c>
      <c r="AE7" s="12">
        <f>IFERROR(VLOOKUP($P7,'20 Rushing'!$C:$P,8,FALSE)/VLOOKUP($P7,'20 Rushing'!$C:$P,5,FALSE),0)</f>
        <v>59.090909090909093</v>
      </c>
      <c r="AF7" s="12" t="str">
        <f>IFERROR(VLOOKUP($P7,'20 Rushing'!$C:$P,12,FALSE),0)</f>
        <v>6.7</v>
      </c>
      <c r="AG7" s="12">
        <f>IFERROR(VLOOKUP($P7,'20 Rushing'!$C:$P,9,FALSE)/VLOOKUP($P7,'20 Rushing'!$C:$P,5,FALSE),0)</f>
        <v>0.90909090909090906</v>
      </c>
      <c r="AH7" s="12">
        <f>VLOOKUP($J7,'Vegas Odds'!$B:$S,18,FALSE)</f>
        <v>37.965155310939636</v>
      </c>
      <c r="AI7" s="12">
        <f>VLOOKUP($J7,'Vegas Odds'!$B:$S,17,FALSE)</f>
        <v>30.434844689060373</v>
      </c>
      <c r="AJ7">
        <v>1</v>
      </c>
      <c r="AK7" s="12">
        <f t="shared" si="1"/>
        <v>35.18181818181818</v>
      </c>
      <c r="AL7" s="12">
        <f t="shared" si="2"/>
        <v>37.965155310939636</v>
      </c>
      <c r="AM7" s="12">
        <f>V7/Team_Defense_Table20[[#Totals],[Passing yds/att]]*'Fanduel Export'!Q8</f>
        <v>6.8996660035174315</v>
      </c>
      <c r="AN7" s="12">
        <f>AM7*AK7</f>
        <v>242.74279485102235</v>
      </c>
      <c r="AO7" s="12">
        <f>IFERROR(IF(OR($B7="D",$B7="K"),0,VLOOKUP($P7,'20 Receiving'!$C:$T,7,FALSE)/VLOOKUP($P7,'20 Receiving'!$C:$T,5,FALSE)),0)*$AJ7</f>
        <v>0</v>
      </c>
      <c r="AP7" s="21">
        <f t="shared" si="3"/>
        <v>31.103030303030305</v>
      </c>
      <c r="AQ7" s="21">
        <f t="shared" si="4"/>
        <v>0</v>
      </c>
      <c r="AR7" s="22">
        <f t="shared" si="5"/>
        <v>0</v>
      </c>
      <c r="AS7" s="22">
        <f t="shared" si="6"/>
        <v>0</v>
      </c>
      <c r="AT7" s="22">
        <f>AA7/Team_Defense_Table20[[#Totals],[Yards per completion]]*'Fanduel Export'!S8</f>
        <v>0</v>
      </c>
      <c r="AU7" s="12">
        <f>AR7*AT7</f>
        <v>0</v>
      </c>
      <c r="AV7" s="12">
        <f t="shared" si="7"/>
        <v>8.8181818181818183</v>
      </c>
      <c r="AW7" s="21">
        <f t="shared" si="8"/>
        <v>32.439393939393938</v>
      </c>
      <c r="AX7" s="12">
        <f t="shared" si="9"/>
        <v>8.2732739883386923</v>
      </c>
      <c r="AY7" s="12">
        <f>AF7/Team_Defense_Table20[[#Totals],[Rushing Y/A]]*R7</f>
        <v>6.0355387108291456</v>
      </c>
      <c r="AZ7" s="12">
        <f>AY7*AV7</f>
        <v>53.222477722766101</v>
      </c>
      <c r="BA7" s="22">
        <f t="shared" si="10"/>
        <v>15.031959566317504</v>
      </c>
      <c r="BB7" s="22">
        <f t="shared" si="11"/>
        <v>1.7278114444043109</v>
      </c>
      <c r="BC7" s="21">
        <f t="shared" si="12"/>
        <v>0</v>
      </c>
      <c r="BD7" t="str">
        <f t="shared" si="13"/>
        <v>Kyler Murray</v>
      </c>
      <c r="BE7">
        <f t="shared" si="14"/>
        <v>8700</v>
      </c>
      <c r="BF7" t="str">
        <f t="shared" si="15"/>
        <v>QB</v>
      </c>
      <c r="BG7" s="22">
        <f t="shared" si="16"/>
        <v>15.031959566317504</v>
      </c>
    </row>
    <row r="8" spans="1:59" x14ac:dyDescent="0.3">
      <c r="A8" t="s">
        <v>3780</v>
      </c>
      <c r="B8" t="s">
        <v>38</v>
      </c>
      <c r="C8" t="s">
        <v>3642</v>
      </c>
      <c r="D8" t="s">
        <v>122</v>
      </c>
      <c r="E8" t="s">
        <v>3643</v>
      </c>
      <c r="F8">
        <v>23.899999445134899</v>
      </c>
      <c r="G8">
        <v>11</v>
      </c>
      <c r="H8">
        <v>8500</v>
      </c>
      <c r="I8" t="s">
        <v>3637</v>
      </c>
      <c r="J8" t="s">
        <v>1080</v>
      </c>
      <c r="K8" t="s">
        <v>76</v>
      </c>
      <c r="O8" t="str">
        <f t="shared" si="0"/>
        <v>Aaron Rodgers</v>
      </c>
      <c r="P8" t="str">
        <f>IFERROR(VLOOKUP(O:O,'Name Bridge'!A:B,2,FALSE),O:O)</f>
        <v>Aaron Rodgers</v>
      </c>
      <c r="Q8" s="12">
        <f>VLOOKUP($K8,'20 Defensive Stats'!$AC:$AH,2,FALSE)</f>
        <v>6.4568245125348191</v>
      </c>
      <c r="R8" s="12">
        <f>VLOOKUP($K8,'20 Defensive Stats'!$AC:$AH,4,FALSE)</f>
        <v>4.0869565217391308</v>
      </c>
      <c r="S8" s="12">
        <f>VLOOKUP($K8,'20 Defensive Stats'!$AC:$AH,6,FALSE)</f>
        <v>9.6987447698744766</v>
      </c>
      <c r="T8" s="12">
        <f>IFERROR(VLOOKUP($P8,'20 Passing'!$C:$AF,9,FALSE)/VLOOKUP($P8,'20 Passing'!$C:$AF,5,FALSE),0)</f>
        <v>34.636363636363633</v>
      </c>
      <c r="U8" s="12">
        <f>IFERROR(VLOOKUP($P8,'20 Passing'!$C:$AF,11,FALSE)/VLOOKUP($P8,'20 Passing'!$C:$AF,5,FALSE),0)</f>
        <v>281.81818181818181</v>
      </c>
      <c r="V8" s="12" t="str">
        <f>IFERROR(VLOOKUP($P8,'20 Passing'!$C:$AF,18,FALSE),0)</f>
        <v>8.1</v>
      </c>
      <c r="W8" s="12">
        <f>IFERROR(VLOOKUP($P8,'20 Passing'!$C:$AF,12,FALSE)/VLOOKUP($P8,'20 Passing'!$C:$AF,5,FALSE),0)</f>
        <v>3</v>
      </c>
      <c r="X8" s="12">
        <f>IFERROR(IF(OR($B8="D",$B8="K"),0,VLOOKUP($P8,'20 Receiving'!$C:$T,7,FALSE)/VLOOKUP($P8,'20 Receiving'!$C:$T,5,FALSE)),0)*$AJ8</f>
        <v>9.0909090909090912E-2</v>
      </c>
      <c r="Y8" s="21">
        <f>IFERROR(VLOOKUP($P8,'20 Receiving'!$C:$T,8,FALSE)/VLOOKUP($P8,'20 Receiving'!$C:$T,5,FALSE),0)</f>
        <v>9.0909090909090912E-2</v>
      </c>
      <c r="Z8" s="21">
        <f>IFERROR(VLOOKUP($P8,'20 Receiving'!$C:$T,10,FALSE)/VLOOKUP($P8,'20 Receiving'!$C:$T,5,FALSE),0)</f>
        <v>-0.54545454545454541</v>
      </c>
      <c r="AA8" s="21">
        <f>IFERROR(VLOOKUP($P8,'20 Receiving'!$C:$T,11,FALSE),0)</f>
        <v>-6</v>
      </c>
      <c r="AB8" s="21">
        <f>IFERROR(VLOOKUP($P8,'20 Receiving'!$C:$T,14,FALSE),0)</f>
        <v>-6</v>
      </c>
      <c r="AC8" s="21">
        <f>IFERROR(VLOOKUP($P8,'20 Receiving'!$C:$T,11,FALSE)/VLOOKUP($P8,'20 Receiving'!$C:$T,5,FALSE),0)</f>
        <v>-0.54545454545454541</v>
      </c>
      <c r="AD8" s="12">
        <f>IFERROR(VLOOKUP($P8,'20 Rushing'!$C:$P,7,FALSE)/VLOOKUP($P8,'20 Rushing'!$C:$P,5,FALSE),0)</f>
        <v>1.7272727272727273</v>
      </c>
      <c r="AE8" s="12">
        <f>IFERROR(VLOOKUP($P8,'20 Rushing'!$C:$P,8,FALSE)/VLOOKUP($P8,'20 Rushing'!$C:$P,5,FALSE),0)</f>
        <v>8.1818181818181817</v>
      </c>
      <c r="AF8" s="12" t="str">
        <f>IFERROR(VLOOKUP($P8,'20 Rushing'!$C:$P,12,FALSE),0)</f>
        <v>4.7</v>
      </c>
      <c r="AG8" s="12">
        <f>IFERROR(VLOOKUP($P8,'20 Rushing'!$C:$P,9,FALSE)/VLOOKUP($P8,'20 Rushing'!$C:$P,5,FALSE),0)</f>
        <v>9.0909090909090912E-2</v>
      </c>
      <c r="AH8" s="12">
        <f>VLOOKUP($J8,'Vegas Odds'!$B:$S,18,FALSE)</f>
        <v>26.137494147398847</v>
      </c>
      <c r="AI8" s="12">
        <f>VLOOKUP($J8,'Vegas Odds'!$B:$S,17,FALSE)</f>
        <v>35.962505852601154</v>
      </c>
      <c r="AJ8">
        <v>1</v>
      </c>
      <c r="AK8" s="12">
        <f t="shared" si="1"/>
        <v>34.636363636363633</v>
      </c>
      <c r="AL8" s="12">
        <f t="shared" si="2"/>
        <v>26.137494147398847</v>
      </c>
      <c r="AM8" s="12">
        <f>V8/Team_Defense_Table20[[#Totals],[Passing yds/att]]*'Fanduel Export'!Q9</f>
        <v>8.1633711438602816</v>
      </c>
      <c r="AN8" s="12">
        <f>AM8*AK8</f>
        <v>282.74949143734244</v>
      </c>
      <c r="AO8" s="12">
        <f>IFERROR(IF(OR($B8="D",$B8="K"),0,VLOOKUP($P8,'20 Receiving'!$C:$T,7,FALSE)/VLOOKUP($P8,'20 Receiving'!$C:$T,5,FALSE)),0)*$AJ8</f>
        <v>9.0909090909090912E-2</v>
      </c>
      <c r="AP8" s="21">
        <f t="shared" si="3"/>
        <v>41.406493506493518</v>
      </c>
      <c r="AQ8" s="21">
        <f t="shared" si="4"/>
        <v>5.7385584490729197E-2</v>
      </c>
      <c r="AR8" s="22">
        <f t="shared" si="5"/>
        <v>9.0909090909090912E-2</v>
      </c>
      <c r="AS8" s="22">
        <f t="shared" si="6"/>
        <v>5.7385584490729197E-2</v>
      </c>
      <c r="AT8" s="22">
        <f>AA8/Team_Defense_Table20[[#Totals],[Yards per completion]]*'Fanduel Export'!S9</f>
        <v>-5.8537670011758145</v>
      </c>
      <c r="AU8" s="12">
        <f>AR8*AT8</f>
        <v>-0.53216063647052858</v>
      </c>
      <c r="AV8" s="12">
        <f t="shared" si="7"/>
        <v>1.7272727272727273</v>
      </c>
      <c r="AW8" s="21">
        <f t="shared" si="8"/>
        <v>29.644444444444446</v>
      </c>
      <c r="AX8" s="12">
        <f t="shared" si="9"/>
        <v>2.0954029238090492</v>
      </c>
      <c r="AY8" s="12">
        <f>AF8/Team_Defense_Table20[[#Totals],[Rushing Y/A]]*R8</f>
        <v>4.4736409088032412</v>
      </c>
      <c r="AZ8" s="12">
        <f>AY8*AV8</f>
        <v>7.7271979333874166</v>
      </c>
      <c r="BA8" s="22">
        <f t="shared" si="10"/>
        <v>12.07493793263993</v>
      </c>
      <c r="BB8" s="22">
        <f t="shared" si="11"/>
        <v>1.4205809332517565</v>
      </c>
      <c r="BC8" s="21">
        <f t="shared" si="12"/>
        <v>1.0695187165775402E-2</v>
      </c>
      <c r="BD8" t="str">
        <f t="shared" si="13"/>
        <v>Aaron Rodgers</v>
      </c>
      <c r="BE8">
        <f t="shared" si="14"/>
        <v>8500</v>
      </c>
      <c r="BF8" t="str">
        <f t="shared" si="15"/>
        <v>QB</v>
      </c>
      <c r="BG8" s="22">
        <f t="shared" si="16"/>
        <v>12.07493793263993</v>
      </c>
    </row>
    <row r="9" spans="1:59" x14ac:dyDescent="0.3">
      <c r="A9" t="s">
        <v>3781</v>
      </c>
      <c r="B9" t="s">
        <v>49</v>
      </c>
      <c r="C9" t="s">
        <v>3640</v>
      </c>
      <c r="D9" t="s">
        <v>1887</v>
      </c>
      <c r="E9" t="s">
        <v>3641</v>
      </c>
      <c r="F9">
        <v>16.809090354225798</v>
      </c>
      <c r="G9">
        <v>11</v>
      </c>
      <c r="H9">
        <v>8500</v>
      </c>
      <c r="I9" t="s">
        <v>3638</v>
      </c>
      <c r="J9" t="s">
        <v>61</v>
      </c>
      <c r="K9" t="s">
        <v>74</v>
      </c>
      <c r="O9" t="str">
        <f t="shared" si="0"/>
        <v>DK Metcalf</v>
      </c>
      <c r="P9" t="str">
        <f>IFERROR(VLOOKUP(O:O,'Name Bridge'!A:B,2,FALSE),O:O)</f>
        <v>D.K. Metcalf</v>
      </c>
      <c r="Q9" s="12">
        <f>VLOOKUP($K9,'20 Defensive Stats'!$AC:$AH,2,FALSE)</f>
        <v>6.8849104859335037</v>
      </c>
      <c r="R9" s="12">
        <f>VLOOKUP($K9,'20 Defensive Stats'!$AC:$AH,4,FALSE)</f>
        <v>3.8851851851851853</v>
      </c>
      <c r="S9" s="12">
        <f>VLOOKUP($K9,'20 Defensive Stats'!$AC:$AH,6,FALSE)</f>
        <v>10.196969696969697</v>
      </c>
      <c r="T9" s="12">
        <f>IFERROR(VLOOKUP($P9,'20 Passing'!$C:$AF,9,FALSE)/VLOOKUP($P9,'20 Passing'!$C:$AF,5,FALSE),0)</f>
        <v>0</v>
      </c>
      <c r="U9" s="12">
        <f>IFERROR(VLOOKUP($P9,'20 Passing'!$C:$AF,11,FALSE)/VLOOKUP($P9,'20 Passing'!$C:$AF,5,FALSE),0)</f>
        <v>0</v>
      </c>
      <c r="V9" s="12">
        <f>IFERROR(VLOOKUP($P9,'20 Passing'!$C:$AF,18,FALSE),0)</f>
        <v>0</v>
      </c>
      <c r="W9" s="12">
        <f>IFERROR(VLOOKUP($P9,'20 Passing'!$C:$AF,12,FALSE)/VLOOKUP($P9,'20 Passing'!$C:$AF,5,FALSE),0)</f>
        <v>0</v>
      </c>
      <c r="X9" s="12">
        <f>IFERROR(IF(OR($B9="D",$B9="K"),0,VLOOKUP($P9,'20 Receiving'!$C:$T,7,FALSE)/VLOOKUP($P9,'20 Receiving'!$C:$T,5,FALSE)),0)*$AJ9</f>
        <v>8.1818181818181817</v>
      </c>
      <c r="Y9" s="21">
        <f>IFERROR(VLOOKUP($P9,'20 Receiving'!$C:$T,8,FALSE)/VLOOKUP($P9,'20 Receiving'!$C:$T,5,FALSE),0)</f>
        <v>5.2727272727272725</v>
      </c>
      <c r="Z9" s="21">
        <f>IFERROR(VLOOKUP($P9,'20 Receiving'!$C:$T,10,FALSE)/VLOOKUP($P9,'20 Receiving'!$C:$T,5,FALSE),0)</f>
        <v>94.454545454545453</v>
      </c>
      <c r="AA9" s="21">
        <f>IFERROR(VLOOKUP($P9,'20 Receiving'!$C:$T,11,FALSE),0)</f>
        <v>17.899999999999999</v>
      </c>
      <c r="AB9" s="21">
        <f>IFERROR(VLOOKUP($P9,'20 Receiving'!$C:$T,14,FALSE),0)</f>
        <v>62</v>
      </c>
      <c r="AC9" s="21">
        <f>IFERROR(VLOOKUP($P9,'20 Receiving'!$C:$T,11,FALSE)/VLOOKUP($P9,'20 Receiving'!$C:$T,5,FALSE),0)</f>
        <v>1.6272727272727272</v>
      </c>
      <c r="AD9" s="12">
        <f>IFERROR(VLOOKUP($P9,'20 Rushing'!$C:$P,7,FALSE)/VLOOKUP($P9,'20 Rushing'!$C:$P,5,FALSE),0)</f>
        <v>0</v>
      </c>
      <c r="AE9" s="12">
        <f>IFERROR(VLOOKUP($P9,'20 Rushing'!$C:$P,8,FALSE)/VLOOKUP($P9,'20 Rushing'!$C:$P,5,FALSE),0)</f>
        <v>0</v>
      </c>
      <c r="AF9" s="12">
        <f>IFERROR(VLOOKUP($P9,'20 Rushing'!$C:$P,12,FALSE),0)</f>
        <v>0</v>
      </c>
      <c r="AG9" s="12">
        <f>IFERROR(VLOOKUP($P9,'20 Rushing'!$C:$P,9,FALSE)/VLOOKUP($P9,'20 Rushing'!$C:$P,5,FALSE),0)</f>
        <v>0</v>
      </c>
      <c r="AH9" s="12">
        <f>VLOOKUP($J9,'Vegas Odds'!$B:$S,18,FALSE)</f>
        <v>33.050526106749423</v>
      </c>
      <c r="AI9" s="12">
        <f>VLOOKUP($J9,'Vegas Odds'!$B:$S,17,FALSE)</f>
        <v>26.849473893250575</v>
      </c>
      <c r="AJ9">
        <v>1</v>
      </c>
      <c r="AK9" s="12">
        <f t="shared" si="1"/>
        <v>0</v>
      </c>
      <c r="AL9" s="12">
        <f t="shared" si="2"/>
        <v>0</v>
      </c>
      <c r="AM9" s="12">
        <f>V9/Team_Defense_Table20[[#Totals],[Passing yds/att]]*'Fanduel Export'!Q7</f>
        <v>0</v>
      </c>
      <c r="AN9" s="12">
        <f>AM9*AK9</f>
        <v>0</v>
      </c>
      <c r="AO9" s="12">
        <f>IFERROR(IF(OR($B9="D",$B9="K"),0,VLOOKUP($P9,'20 Receiving'!$C:$T,7,FALSE)/VLOOKUP($P9,'20 Receiving'!$C:$T,5,FALSE)),0)*$AJ9</f>
        <v>8.1818181818181817</v>
      </c>
      <c r="AP9" s="21">
        <f t="shared" si="3"/>
        <v>33.730880230880231</v>
      </c>
      <c r="AQ9" s="21">
        <f t="shared" si="4"/>
        <v>8.0167903585065226</v>
      </c>
      <c r="AR9" s="22">
        <f t="shared" si="5"/>
        <v>5.2727272727272725</v>
      </c>
      <c r="AS9" s="22">
        <f t="shared" si="6"/>
        <v>5.1663760088153143</v>
      </c>
      <c r="AT9" s="22">
        <f>AA9/Team_Defense_Table20[[#Totals],[Yards per completion]]*'Fanduel Export'!S7</f>
        <v>15.277294694908734</v>
      </c>
      <c r="AU9" s="12">
        <f>AR9*AT9</f>
        <v>80.553008391336959</v>
      </c>
      <c r="AV9" s="12">
        <f t="shared" si="7"/>
        <v>0</v>
      </c>
      <c r="AW9" s="21">
        <f t="shared" si="8"/>
        <v>42.586580086580092</v>
      </c>
      <c r="AX9" s="12">
        <f t="shared" si="9"/>
        <v>0</v>
      </c>
      <c r="AY9" s="12">
        <f>AF9/Team_Defense_Table20[[#Totals],[Rushing Y/A]]*R9</f>
        <v>0</v>
      </c>
      <c r="AZ9" s="12">
        <f>AY9*AV9</f>
        <v>0</v>
      </c>
      <c r="BA9" s="22">
        <f t="shared" si="10"/>
        <v>10.691664475497333</v>
      </c>
      <c r="BB9" s="22">
        <f t="shared" si="11"/>
        <v>1.2578428794702745</v>
      </c>
      <c r="BC9" s="21">
        <f t="shared" si="12"/>
        <v>0.96256684491978606</v>
      </c>
      <c r="BD9" t="str">
        <f t="shared" si="13"/>
        <v>DK Metcalf</v>
      </c>
      <c r="BE9">
        <f t="shared" si="14"/>
        <v>8500</v>
      </c>
      <c r="BF9" t="str">
        <f t="shared" si="15"/>
        <v>WR</v>
      </c>
      <c r="BG9" s="22">
        <f t="shared" si="16"/>
        <v>10.691664475497333</v>
      </c>
    </row>
    <row r="10" spans="1:59" x14ac:dyDescent="0.3">
      <c r="A10" t="s">
        <v>3782</v>
      </c>
      <c r="B10" t="s">
        <v>34</v>
      </c>
      <c r="C10" t="s">
        <v>3642</v>
      </c>
      <c r="D10" t="s">
        <v>41</v>
      </c>
      <c r="E10" t="s">
        <v>1868</v>
      </c>
      <c r="F10">
        <v>17</v>
      </c>
      <c r="G10">
        <v>9</v>
      </c>
      <c r="H10">
        <v>8400</v>
      </c>
      <c r="I10" t="s">
        <v>3637</v>
      </c>
      <c r="J10" t="s">
        <v>1080</v>
      </c>
      <c r="K10" t="s">
        <v>76</v>
      </c>
      <c r="O10" t="str">
        <f t="shared" si="0"/>
        <v>Aaron Jones</v>
      </c>
      <c r="P10" t="str">
        <f>IFERROR(VLOOKUP(O:O,'Name Bridge'!A:B,2,FALSE),O:O)</f>
        <v>Aaron Jones</v>
      </c>
      <c r="Q10" s="12">
        <f>VLOOKUP($K10,'20 Defensive Stats'!$AC:$AH,2,FALSE)</f>
        <v>6.4568245125348191</v>
      </c>
      <c r="R10" s="12">
        <f>VLOOKUP($K10,'20 Defensive Stats'!$AC:$AH,4,FALSE)</f>
        <v>4.0869565217391308</v>
      </c>
      <c r="S10" s="12">
        <f>VLOOKUP($K10,'20 Defensive Stats'!$AC:$AH,6,FALSE)</f>
        <v>9.6987447698744766</v>
      </c>
      <c r="T10" s="12">
        <f>IFERROR(VLOOKUP($P10,'20 Passing'!$C:$AF,9,FALSE)/VLOOKUP($P10,'20 Passing'!$C:$AF,5,FALSE),0)</f>
        <v>0</v>
      </c>
      <c r="U10" s="12">
        <f>IFERROR(VLOOKUP($P10,'20 Passing'!$C:$AF,11,FALSE)/VLOOKUP($P10,'20 Passing'!$C:$AF,5,FALSE),0)</f>
        <v>0</v>
      </c>
      <c r="V10" s="12">
        <f>IFERROR(VLOOKUP($P10,'20 Passing'!$C:$AF,18,FALSE),0)</f>
        <v>0</v>
      </c>
      <c r="W10" s="12">
        <f>IFERROR(VLOOKUP($P10,'20 Passing'!$C:$AF,12,FALSE)/VLOOKUP($P10,'20 Passing'!$C:$AF,5,FALSE),0)</f>
        <v>0</v>
      </c>
      <c r="X10" s="12">
        <f>IFERROR(IF(OR($B10="D",$B10="K"),0,VLOOKUP($P10,'20 Receiving'!$C:$T,7,FALSE)/VLOOKUP($P10,'20 Receiving'!$C:$T,5,FALSE)),0)*$AJ10</f>
        <v>5</v>
      </c>
      <c r="Y10" s="21">
        <f>IFERROR(VLOOKUP($P10,'20 Receiving'!$C:$T,8,FALSE)/VLOOKUP($P10,'20 Receiving'!$C:$T,5,FALSE),0)</f>
        <v>3.6666666666666665</v>
      </c>
      <c r="Z10" s="21">
        <f>IFERROR(VLOOKUP($P10,'20 Receiving'!$C:$T,10,FALSE)/VLOOKUP($P10,'20 Receiving'!$C:$T,5,FALSE),0)</f>
        <v>29</v>
      </c>
      <c r="AA10" s="21">
        <f>IFERROR(VLOOKUP($P10,'20 Receiving'!$C:$T,11,FALSE),0)</f>
        <v>7.9</v>
      </c>
      <c r="AB10" s="21">
        <f>IFERROR(VLOOKUP($P10,'20 Receiving'!$C:$T,14,FALSE),0)</f>
        <v>30</v>
      </c>
      <c r="AC10" s="21">
        <f>IFERROR(VLOOKUP($P10,'20 Receiving'!$C:$T,11,FALSE)/VLOOKUP($P10,'20 Receiving'!$C:$T,5,FALSE),0)</f>
        <v>0.87777777777777777</v>
      </c>
      <c r="AD10" s="12">
        <f>IFERROR(VLOOKUP($P10,'20 Rushing'!$C:$P,7,FALSE)/VLOOKUP($P10,'20 Rushing'!$C:$P,5,FALSE),0)</f>
        <v>14.444444444444445</v>
      </c>
      <c r="AE10" s="12">
        <f>IFERROR(VLOOKUP($P10,'20 Rushing'!$C:$P,8,FALSE)/VLOOKUP($P10,'20 Rushing'!$C:$P,5,FALSE),0)</f>
        <v>69.333333333333329</v>
      </c>
      <c r="AF10" s="12" t="str">
        <f>IFERROR(VLOOKUP($P10,'20 Rushing'!$C:$P,12,FALSE),0)</f>
        <v>4.8</v>
      </c>
      <c r="AG10" s="12">
        <f>IFERROR(VLOOKUP($P10,'20 Rushing'!$C:$P,9,FALSE)/VLOOKUP($P10,'20 Rushing'!$C:$P,5,FALSE),0)</f>
        <v>0.66666666666666663</v>
      </c>
      <c r="AH10" s="12">
        <f>VLOOKUP($J10,'Vegas Odds'!$B:$S,18,FALSE)</f>
        <v>26.137494147398847</v>
      </c>
      <c r="AI10" s="12">
        <f>VLOOKUP($J10,'Vegas Odds'!$B:$S,17,FALSE)</f>
        <v>35.962505852601154</v>
      </c>
      <c r="AJ10">
        <v>1</v>
      </c>
      <c r="AK10" s="12">
        <f t="shared" si="1"/>
        <v>0</v>
      </c>
      <c r="AL10" s="12">
        <f t="shared" si="2"/>
        <v>0</v>
      </c>
      <c r="AM10" s="12">
        <f>V10/Team_Defense_Table20[[#Totals],[Passing yds/att]]*'Fanduel Export'!Q11</f>
        <v>0</v>
      </c>
      <c r="AN10" s="12">
        <f>AM10*AL10</f>
        <v>0</v>
      </c>
      <c r="AO10" s="12">
        <f>IFERROR(IF(OR($B10="D",$B10="K"),0,VLOOKUP($P10,'20 Receiving'!$C:$T,7,FALSE)/VLOOKUP($P10,'20 Receiving'!$C:$T,5,FALSE)),0)*$AJ10</f>
        <v>5</v>
      </c>
      <c r="AP10" s="21">
        <f t="shared" si="3"/>
        <v>41.406493506493518</v>
      </c>
      <c r="AQ10" s="21">
        <f t="shared" si="4"/>
        <v>3.1562071469901052</v>
      </c>
      <c r="AR10" s="22">
        <f t="shared" si="5"/>
        <v>3.6666666666666665</v>
      </c>
      <c r="AS10" s="22">
        <f t="shared" si="6"/>
        <v>2.3145519077927434</v>
      </c>
      <c r="AT10" s="22">
        <f>AA10/Team_Defense_Table20[[#Totals],[Yards per completion]]*'Fanduel Export'!S11</f>
        <v>8.7409069373467521</v>
      </c>
      <c r="AU10" s="12">
        <f>AS10*AT10</f>
        <v>20.23128282767475</v>
      </c>
      <c r="AV10" s="12">
        <f t="shared" si="7"/>
        <v>14.444444444444445</v>
      </c>
      <c r="AW10" s="21">
        <f t="shared" si="8"/>
        <v>29.644444444444446</v>
      </c>
      <c r="AX10" s="12">
        <f t="shared" si="9"/>
        <v>17.522960123081521</v>
      </c>
      <c r="AY10" s="12">
        <f>AF10/Team_Defense_Table20[[#Totals],[Rushing Y/A]]*R10</f>
        <v>4.5688247579267145</v>
      </c>
      <c r="AZ10" s="12">
        <f>AY10*AX10</f>
        <v>80.059334042497397</v>
      </c>
      <c r="BA10" s="22">
        <f t="shared" si="10"/>
        <v>11.862395020350549</v>
      </c>
      <c r="BB10" s="22">
        <f t="shared" si="11"/>
        <v>1.4121898833750652</v>
      </c>
      <c r="BC10" s="21">
        <f t="shared" si="12"/>
        <v>0.59523809523809523</v>
      </c>
      <c r="BD10" t="str">
        <f t="shared" si="13"/>
        <v>Aaron Jones</v>
      </c>
      <c r="BE10">
        <f t="shared" si="14"/>
        <v>8400</v>
      </c>
      <c r="BF10" t="str">
        <f t="shared" si="15"/>
        <v>RB</v>
      </c>
      <c r="BG10" s="22">
        <f t="shared" si="16"/>
        <v>11.862395020350549</v>
      </c>
    </row>
    <row r="11" spans="1:59" x14ac:dyDescent="0.3">
      <c r="A11" t="s">
        <v>3783</v>
      </c>
      <c r="B11" t="s">
        <v>49</v>
      </c>
      <c r="C11" t="s">
        <v>2966</v>
      </c>
      <c r="D11" t="s">
        <v>96</v>
      </c>
      <c r="E11" t="s">
        <v>1869</v>
      </c>
      <c r="F11">
        <v>15.4545454545454</v>
      </c>
      <c r="G11">
        <v>11</v>
      </c>
      <c r="H11">
        <v>8100</v>
      </c>
      <c r="I11" t="s">
        <v>3644</v>
      </c>
      <c r="J11" t="s">
        <v>56</v>
      </c>
      <c r="K11" t="s">
        <v>1079</v>
      </c>
      <c r="O11" t="str">
        <f t="shared" si="0"/>
        <v>Keenan Allen</v>
      </c>
      <c r="P11" t="str">
        <f>IFERROR(VLOOKUP(O:O,'Name Bridge'!A:B,2,FALSE),O:O)</f>
        <v>Keenan Allen</v>
      </c>
      <c r="Q11" s="12">
        <f>VLOOKUP($K11,'20 Defensive Stats'!$AC:$AH,2,FALSE)</f>
        <v>7.9778481012658231</v>
      </c>
      <c r="R11" s="12">
        <f>VLOOKUP($K11,'20 Defensive Stats'!$AC:$AH,4,FALSE)</f>
        <v>4.3047619047619046</v>
      </c>
      <c r="S11" s="12">
        <f>VLOOKUP($K11,'20 Defensive Stats'!$AC:$AH,6,FALSE)</f>
        <v>11.564220183486238</v>
      </c>
      <c r="T11" s="12">
        <f>IFERROR(VLOOKUP($P11,'20 Passing'!$C:$AF,9,FALSE)/VLOOKUP($P11,'20 Passing'!$C:$AF,5,FALSE),0)</f>
        <v>9.0909090909090912E-2</v>
      </c>
      <c r="U11" s="12">
        <f>IFERROR(VLOOKUP($P11,'20 Passing'!$C:$AF,11,FALSE)/VLOOKUP($P11,'20 Passing'!$C:$AF,5,FALSE),0)</f>
        <v>0</v>
      </c>
      <c r="V11" s="12" t="str">
        <f>IFERROR(VLOOKUP($P11,'20 Passing'!$C:$AF,18,FALSE),0)</f>
        <v>0.0</v>
      </c>
      <c r="W11" s="12">
        <f>IFERROR(VLOOKUP($P11,'20 Passing'!$C:$AF,12,FALSE)/VLOOKUP($P11,'20 Passing'!$C:$AF,5,FALSE),0)</f>
        <v>0</v>
      </c>
      <c r="X11" s="12">
        <f>IFERROR(IF(OR($B11="D",$B11="K"),0,VLOOKUP($P11,'20 Receiving'!$C:$T,7,FALSE)/VLOOKUP($P11,'20 Receiving'!$C:$T,5,FALSE)),0)*$AJ11</f>
        <v>11.090909090909092</v>
      </c>
      <c r="Y11" s="21">
        <f>IFERROR(VLOOKUP($P11,'20 Receiving'!$C:$T,8,FALSE)/VLOOKUP($P11,'20 Receiving'!$C:$T,5,FALSE),0)</f>
        <v>7.7272727272727275</v>
      </c>
      <c r="Z11" s="21">
        <f>IFERROR(VLOOKUP($P11,'20 Receiving'!$C:$T,10,FALSE)/VLOOKUP($P11,'20 Receiving'!$C:$T,5,FALSE),0)</f>
        <v>79.545454545454547</v>
      </c>
      <c r="AA11" s="21">
        <f>IFERROR(VLOOKUP($P11,'20 Receiving'!$C:$T,11,FALSE),0)</f>
        <v>10.3</v>
      </c>
      <c r="AB11" s="21">
        <f>IFERROR(VLOOKUP($P11,'20 Receiving'!$C:$T,14,FALSE),0)</f>
        <v>28</v>
      </c>
      <c r="AC11" s="21">
        <f>IFERROR(VLOOKUP($P11,'20 Receiving'!$C:$T,11,FALSE)/VLOOKUP($P11,'20 Receiving'!$C:$T,5,FALSE),0)</f>
        <v>0.9363636363636364</v>
      </c>
      <c r="AD11" s="12">
        <f>IFERROR(VLOOKUP($P11,'20 Rushing'!$C:$P,7,FALSE)/VLOOKUP($P11,'20 Rushing'!$C:$P,5,FALSE),0)</f>
        <v>0</v>
      </c>
      <c r="AE11" s="12">
        <f>IFERROR(VLOOKUP($P11,'20 Rushing'!$C:$P,8,FALSE)/VLOOKUP($P11,'20 Rushing'!$C:$P,5,FALSE),0)</f>
        <v>0</v>
      </c>
      <c r="AF11" s="12">
        <f>IFERROR(VLOOKUP($P11,'20 Rushing'!$C:$P,12,FALSE),0)</f>
        <v>0</v>
      </c>
      <c r="AG11" s="12">
        <f>IFERROR(VLOOKUP($P11,'20 Rushing'!$C:$P,9,FALSE)/VLOOKUP($P11,'20 Rushing'!$C:$P,5,FALSE),0)</f>
        <v>0</v>
      </c>
      <c r="AH11" s="12">
        <f>VLOOKUP($J11,'Vegas Odds'!$B:$S,18,FALSE)</f>
        <v>36.74599698367637</v>
      </c>
      <c r="AI11" s="12">
        <f>VLOOKUP($J11,'Vegas Odds'!$B:$S,17,FALSE)</f>
        <v>33.054003016323627</v>
      </c>
      <c r="AJ11">
        <v>1</v>
      </c>
      <c r="AK11" s="12">
        <f t="shared" si="1"/>
        <v>9.0909090909090912E-2</v>
      </c>
      <c r="AL11" s="12">
        <f t="shared" si="2"/>
        <v>0</v>
      </c>
      <c r="AM11" s="12">
        <f>V11/Team_Defense_Table20[[#Totals],[Passing yds/att]]*'Fanduel Export'!Q10</f>
        <v>0</v>
      </c>
      <c r="AN11" s="12">
        <f>AM11*AK11</f>
        <v>0</v>
      </c>
      <c r="AO11" s="12">
        <f>IFERROR(IF(OR($B11="D",$B11="K"),0,VLOOKUP($P11,'20 Receiving'!$C:$T,7,FALSE)/VLOOKUP($P11,'20 Receiving'!$C:$T,5,FALSE)),0)*$AJ11</f>
        <v>11.090909090909092</v>
      </c>
      <c r="AP11" s="21">
        <f t="shared" si="3"/>
        <v>43.467099567099567</v>
      </c>
      <c r="AQ11" s="21">
        <f t="shared" si="4"/>
        <v>9.3759766825861099</v>
      </c>
      <c r="AR11" s="22">
        <f t="shared" si="5"/>
        <v>7.7272727272727275</v>
      </c>
      <c r="AS11" s="22">
        <f t="shared" si="6"/>
        <v>6.5324427706542565</v>
      </c>
      <c r="AT11" s="22">
        <f>AA11/Team_Defense_Table20[[#Totals],[Yards per completion]]*'Fanduel Export'!S10</f>
        <v>9.5579731997401467</v>
      </c>
      <c r="AU11" s="12">
        <f>AR11*AT11</f>
        <v>73.857065634355678</v>
      </c>
      <c r="AV11" s="12">
        <f t="shared" si="7"/>
        <v>0</v>
      </c>
      <c r="AW11" s="21">
        <f t="shared" si="8"/>
        <v>39.04170274170275</v>
      </c>
      <c r="AX11" s="12">
        <f t="shared" si="9"/>
        <v>0</v>
      </c>
      <c r="AY11" s="12">
        <f>AF11/Team_Defense_Table20[[#Totals],[Rushing Y/A]]*R11</f>
        <v>0</v>
      </c>
      <c r="AZ11" s="12">
        <f>AY11*AV11</f>
        <v>0</v>
      </c>
      <c r="BA11" s="22">
        <f t="shared" si="10"/>
        <v>11.249342927071931</v>
      </c>
      <c r="BB11" s="22">
        <f t="shared" si="11"/>
        <v>1.3888077687743126</v>
      </c>
      <c r="BC11" s="21">
        <f t="shared" si="12"/>
        <v>1.3692480359147028</v>
      </c>
      <c r="BD11" t="str">
        <f t="shared" si="13"/>
        <v>Keenan Allen</v>
      </c>
      <c r="BE11">
        <f t="shared" si="14"/>
        <v>8100</v>
      </c>
      <c r="BF11" t="str">
        <f t="shared" si="15"/>
        <v>WR</v>
      </c>
      <c r="BG11" s="22">
        <f t="shared" si="16"/>
        <v>11.249342927071931</v>
      </c>
    </row>
    <row r="12" spans="1:59" x14ac:dyDescent="0.3">
      <c r="A12" t="s">
        <v>3784</v>
      </c>
      <c r="B12" t="s">
        <v>34</v>
      </c>
      <c r="C12" t="s">
        <v>1874</v>
      </c>
      <c r="D12" t="s">
        <v>68</v>
      </c>
      <c r="E12" t="s">
        <v>3645</v>
      </c>
      <c r="F12">
        <v>15.2714287894112</v>
      </c>
      <c r="G12">
        <v>7</v>
      </c>
      <c r="H12">
        <v>8000</v>
      </c>
      <c r="I12" t="s">
        <v>3638</v>
      </c>
      <c r="J12" t="s">
        <v>61</v>
      </c>
      <c r="K12" t="s">
        <v>74</v>
      </c>
      <c r="O12" t="str">
        <f t="shared" si="0"/>
        <v>Chris Carson</v>
      </c>
      <c r="P12" t="str">
        <f>IFERROR(VLOOKUP(O:O,'Name Bridge'!A:B,2,FALSE),O:O)</f>
        <v>Chris Carson</v>
      </c>
      <c r="Q12" s="12">
        <f>VLOOKUP($K12,'20 Defensive Stats'!$AC:$AH,2,FALSE)</f>
        <v>6.8849104859335037</v>
      </c>
      <c r="R12" s="12">
        <f>VLOOKUP($K12,'20 Defensive Stats'!$AC:$AH,4,FALSE)</f>
        <v>3.8851851851851853</v>
      </c>
      <c r="S12" s="12">
        <f>VLOOKUP($K12,'20 Defensive Stats'!$AC:$AH,6,FALSE)</f>
        <v>10.196969696969697</v>
      </c>
      <c r="T12" s="12">
        <f>IFERROR(VLOOKUP($P12,'20 Passing'!$C:$AF,9,FALSE)/VLOOKUP($P12,'20 Passing'!$C:$AF,5,FALSE),0)</f>
        <v>0</v>
      </c>
      <c r="U12" s="12">
        <f>IFERROR(VLOOKUP($P12,'20 Passing'!$C:$AF,11,FALSE)/VLOOKUP($P12,'20 Passing'!$C:$AF,5,FALSE),0)</f>
        <v>0</v>
      </c>
      <c r="V12" s="12">
        <f>IFERROR(VLOOKUP($P12,'20 Passing'!$C:$AF,18,FALSE),0)</f>
        <v>0</v>
      </c>
      <c r="W12" s="12">
        <f>IFERROR(VLOOKUP($P12,'20 Passing'!$C:$AF,12,FALSE)/VLOOKUP($P12,'20 Passing'!$C:$AF,5,FALSE),0)</f>
        <v>0</v>
      </c>
      <c r="X12" s="12">
        <f>IFERROR(IF(OR($B12="D",$B12="K"),0,VLOOKUP($P12,'20 Receiving'!$C:$T,7,FALSE)/VLOOKUP($P12,'20 Receiving'!$C:$T,5,FALSE)),0)*$AJ12</f>
        <v>3.8571428571428572</v>
      </c>
      <c r="Y12" s="21">
        <f>IFERROR(VLOOKUP($P12,'20 Receiving'!$C:$T,8,FALSE)/VLOOKUP($P12,'20 Receiving'!$C:$T,5,FALSE),0)</f>
        <v>3.4285714285714284</v>
      </c>
      <c r="Z12" s="21">
        <f>IFERROR(VLOOKUP($P12,'20 Receiving'!$C:$T,10,FALSE)/VLOOKUP($P12,'20 Receiving'!$C:$T,5,FALSE),0)</f>
        <v>23.571428571428573</v>
      </c>
      <c r="AA12" s="21">
        <f>IFERROR(VLOOKUP($P12,'20 Receiving'!$C:$T,11,FALSE),0)</f>
        <v>6.9</v>
      </c>
      <c r="AB12" s="21">
        <f>IFERROR(VLOOKUP($P12,'20 Receiving'!$C:$T,14,FALSE),0)</f>
        <v>19</v>
      </c>
      <c r="AC12" s="21">
        <f>IFERROR(VLOOKUP($P12,'20 Receiving'!$C:$T,11,FALSE)/VLOOKUP($P12,'20 Receiving'!$C:$T,5,FALSE),0)</f>
        <v>0.98571428571428577</v>
      </c>
      <c r="AD12" s="12">
        <f>IFERROR(VLOOKUP($P12,'20 Rushing'!$C:$P,7,FALSE)/VLOOKUP($P12,'20 Rushing'!$C:$P,5,FALSE),0)</f>
        <v>10.571428571428571</v>
      </c>
      <c r="AE12" s="12">
        <f>IFERROR(VLOOKUP($P12,'20 Rushing'!$C:$P,8,FALSE)/VLOOKUP($P12,'20 Rushing'!$C:$P,5,FALSE),0)</f>
        <v>52</v>
      </c>
      <c r="AF12" s="12" t="str">
        <f>IFERROR(VLOOKUP($P12,'20 Rushing'!$C:$P,12,FALSE),0)</f>
        <v>4.9</v>
      </c>
      <c r="AG12" s="12">
        <f>IFERROR(VLOOKUP($P12,'20 Rushing'!$C:$P,9,FALSE)/VLOOKUP($P12,'20 Rushing'!$C:$P,5,FALSE),0)</f>
        <v>0.5714285714285714</v>
      </c>
      <c r="AH12" s="12">
        <f>VLOOKUP($J12,'Vegas Odds'!$B:$S,18,FALSE)</f>
        <v>33.050526106749423</v>
      </c>
      <c r="AI12" s="12">
        <f>VLOOKUP($J12,'Vegas Odds'!$B:$S,17,FALSE)</f>
        <v>26.849473893250575</v>
      </c>
      <c r="AJ12">
        <v>1</v>
      </c>
      <c r="AK12" s="12">
        <f t="shared" si="1"/>
        <v>0</v>
      </c>
      <c r="AL12" s="12">
        <f t="shared" si="2"/>
        <v>0</v>
      </c>
      <c r="AM12" s="12">
        <f>V12/Team_Defense_Table20[[#Totals],[Passing yds/att]]*'Fanduel Export'!Q12</f>
        <v>0</v>
      </c>
      <c r="AN12" s="12">
        <f>AM12*AK12</f>
        <v>0</v>
      </c>
      <c r="AO12" s="12">
        <f>IFERROR(IF(OR($B12="D",$B12="K"),0,VLOOKUP($P12,'20 Receiving'!$C:$T,7,FALSE)/VLOOKUP($P12,'20 Receiving'!$C:$T,5,FALSE)),0)*$AJ12</f>
        <v>3.8571428571428572</v>
      </c>
      <c r="AP12" s="21">
        <f t="shared" si="3"/>
        <v>33.730880230880231</v>
      </c>
      <c r="AQ12" s="21">
        <f t="shared" si="4"/>
        <v>3.7793440261530753</v>
      </c>
      <c r="AR12" s="22">
        <f t="shared" si="5"/>
        <v>3.4285714285714284</v>
      </c>
      <c r="AS12" s="22">
        <f t="shared" si="6"/>
        <v>3.3594169121360666</v>
      </c>
      <c r="AT12" s="22">
        <f>AA12/Team_Defense_Table20[[#Totals],[Yards per completion]]*'Fanduel Export'!S12</f>
        <v>6.7318320513521872</v>
      </c>
      <c r="AU12" s="12">
        <f>AR12*AT12</f>
        <v>23.080567033207497</v>
      </c>
      <c r="AV12" s="12">
        <f t="shared" si="7"/>
        <v>10.571428571428571</v>
      </c>
      <c r="AW12" s="21">
        <f t="shared" si="8"/>
        <v>42.586580086580092</v>
      </c>
      <c r="AX12" s="12">
        <f t="shared" si="9"/>
        <v>6.6649469120526446</v>
      </c>
      <c r="AY12" s="12">
        <f>AF12/Team_Defense_Table20[[#Totals],[Rushing Y/A]]*R12</f>
        <v>4.4337484500512172</v>
      </c>
      <c r="AZ12" s="12">
        <f>AY12*AV12</f>
        <v>46.871055043398577</v>
      </c>
      <c r="BA12" s="22">
        <f t="shared" si="10"/>
        <v>8.709447921946321</v>
      </c>
      <c r="BB12" s="22">
        <f t="shared" si="11"/>
        <v>1.0886809902432901</v>
      </c>
      <c r="BC12" s="21">
        <f t="shared" si="12"/>
        <v>0.48214285714285715</v>
      </c>
      <c r="BD12" t="str">
        <f t="shared" si="13"/>
        <v>Chris Carson</v>
      </c>
      <c r="BE12">
        <f t="shared" si="14"/>
        <v>8000</v>
      </c>
      <c r="BF12" t="str">
        <f t="shared" si="15"/>
        <v>RB</v>
      </c>
      <c r="BG12" s="22">
        <f t="shared" si="16"/>
        <v>8.709447921946321</v>
      </c>
    </row>
    <row r="13" spans="1:59" x14ac:dyDescent="0.3">
      <c r="A13" t="s">
        <v>3785</v>
      </c>
      <c r="B13" t="s">
        <v>49</v>
      </c>
      <c r="C13" t="s">
        <v>1870</v>
      </c>
      <c r="D13" t="s">
        <v>94</v>
      </c>
      <c r="E13" t="s">
        <v>3276</v>
      </c>
      <c r="F13">
        <v>14.2909088134765</v>
      </c>
      <c r="G13">
        <v>11</v>
      </c>
      <c r="H13">
        <v>8000</v>
      </c>
      <c r="I13" t="s">
        <v>3639</v>
      </c>
      <c r="J13" t="s">
        <v>116</v>
      </c>
      <c r="K13" t="s">
        <v>80</v>
      </c>
      <c r="O13" t="str">
        <f t="shared" si="0"/>
        <v>DeAndre Hopkins</v>
      </c>
      <c r="P13" t="str">
        <f>IFERROR(VLOOKUP(O:O,'Name Bridge'!A:B,2,FALSE),O:O)</f>
        <v>DeAndre Hopkins</v>
      </c>
      <c r="Q13" s="12">
        <f>VLOOKUP($K13,'20 Defensive Stats'!$AC:$AH,2,FALSE)</f>
        <v>5.654040404040404</v>
      </c>
      <c r="R13" s="12">
        <f>VLOOKUP($K13,'20 Defensive Stats'!$AC:$AH,4,FALSE)</f>
        <v>3.8679245283018866</v>
      </c>
      <c r="S13" s="12">
        <f>VLOOKUP($K13,'20 Defensive Stats'!$AC:$AH,6,FALSE)</f>
        <v>8.9203187250996017</v>
      </c>
      <c r="T13" s="12">
        <f>IFERROR(VLOOKUP($P13,'20 Passing'!$C:$AF,9,FALSE)/VLOOKUP($P13,'20 Passing'!$C:$AF,5,FALSE),0)</f>
        <v>0</v>
      </c>
      <c r="U13" s="12">
        <f>IFERROR(VLOOKUP($P13,'20 Passing'!$C:$AF,11,FALSE)/VLOOKUP($P13,'20 Passing'!$C:$AF,5,FALSE),0)</f>
        <v>0</v>
      </c>
      <c r="V13" s="12">
        <f>IFERROR(VLOOKUP($P13,'20 Passing'!$C:$AF,18,FALSE),0)</f>
        <v>0</v>
      </c>
      <c r="W13" s="12">
        <f>IFERROR(VLOOKUP($P13,'20 Passing'!$C:$AF,12,FALSE)/VLOOKUP($P13,'20 Passing'!$C:$AF,5,FALSE),0)</f>
        <v>0</v>
      </c>
      <c r="X13" s="12">
        <f>IFERROR(IF(OR($B13="D",$B13="K"),0,VLOOKUP($P13,'20 Receiving'!$C:$T,7,FALSE)/VLOOKUP($P13,'20 Receiving'!$C:$T,5,FALSE)),0)*$AJ13</f>
        <v>9.3636363636363633</v>
      </c>
      <c r="Y13" s="21">
        <f>IFERROR(VLOOKUP($P13,'20 Receiving'!$C:$T,8,FALSE)/VLOOKUP($P13,'20 Receiving'!$C:$T,5,FALSE),0)</f>
        <v>7</v>
      </c>
      <c r="Z13" s="21">
        <f>IFERROR(VLOOKUP($P13,'20 Receiving'!$C:$T,10,FALSE)/VLOOKUP($P13,'20 Receiving'!$C:$T,5,FALSE),0)</f>
        <v>87.909090909090907</v>
      </c>
      <c r="AA13" s="21">
        <f>IFERROR(VLOOKUP($P13,'20 Receiving'!$C:$T,11,FALSE),0)</f>
        <v>12.6</v>
      </c>
      <c r="AB13" s="21">
        <f>IFERROR(VLOOKUP($P13,'20 Receiving'!$C:$T,14,FALSE),0)</f>
        <v>60</v>
      </c>
      <c r="AC13" s="21">
        <f>IFERROR(VLOOKUP($P13,'20 Receiving'!$C:$T,11,FALSE)/VLOOKUP($P13,'20 Receiving'!$C:$T,5,FALSE),0)</f>
        <v>1.1454545454545455</v>
      </c>
      <c r="AD13" s="12">
        <f>IFERROR(VLOOKUP($P13,'20 Rushing'!$C:$P,7,FALSE)/VLOOKUP($P13,'20 Rushing'!$C:$P,5,FALSE),0)</f>
        <v>0</v>
      </c>
      <c r="AE13" s="12">
        <f>IFERROR(VLOOKUP($P13,'20 Rushing'!$C:$P,8,FALSE)/VLOOKUP($P13,'20 Rushing'!$C:$P,5,FALSE),0)</f>
        <v>0</v>
      </c>
      <c r="AF13" s="12">
        <f>IFERROR(VLOOKUP($P13,'20 Rushing'!$C:$P,12,FALSE),0)</f>
        <v>0</v>
      </c>
      <c r="AG13" s="12">
        <f>IFERROR(VLOOKUP($P13,'20 Rushing'!$C:$P,9,FALSE)/VLOOKUP($P13,'20 Rushing'!$C:$P,5,FALSE),0)</f>
        <v>0</v>
      </c>
      <c r="AH13" s="12">
        <f>VLOOKUP($J13,'Vegas Odds'!$B:$S,18,FALSE)</f>
        <v>37.965155310939636</v>
      </c>
      <c r="AI13" s="12">
        <f>VLOOKUP($J13,'Vegas Odds'!$B:$S,17,FALSE)</f>
        <v>30.434844689060373</v>
      </c>
      <c r="AJ13">
        <v>1</v>
      </c>
      <c r="AK13" s="12">
        <f t="shared" si="1"/>
        <v>0</v>
      </c>
      <c r="AL13" s="12">
        <f t="shared" si="2"/>
        <v>0</v>
      </c>
      <c r="AM13" s="12">
        <f>V13/Team_Defense_Table20[[#Totals],[Passing yds/att]]*'Fanduel Export'!Q13</f>
        <v>0</v>
      </c>
      <c r="AN13" s="12">
        <f t="shared" ref="AN13:AN76" si="17">AM13*AL13</f>
        <v>0</v>
      </c>
      <c r="AO13" s="12">
        <f>IFERROR(IF(OR($B13="D",$B13="K"),0,VLOOKUP($P13,'20 Receiving'!$C:$T,7,FALSE)/VLOOKUP($P13,'20 Receiving'!$C:$T,5,FALSE)),0)*$AJ13</f>
        <v>9.3636363636363633</v>
      </c>
      <c r="AP13" s="21">
        <f t="shared" si="3"/>
        <v>31.103030303030305</v>
      </c>
      <c r="AQ13" s="21">
        <f t="shared" si="4"/>
        <v>11.429494340491374</v>
      </c>
      <c r="AR13" s="22">
        <f t="shared" si="5"/>
        <v>7</v>
      </c>
      <c r="AS13" s="22">
        <f t="shared" si="6"/>
        <v>8.5443792642508321</v>
      </c>
      <c r="AT13" s="22">
        <f>AA13/Team_Defense_Table20[[#Totals],[Yards per completion]]*'Fanduel Export'!S13</f>
        <v>10.753849896974865</v>
      </c>
      <c r="AU13" s="12">
        <f t="shared" ref="AU13:AU76" si="18">AS13*AT13</f>
        <v>91.884972070577987</v>
      </c>
      <c r="AV13" s="12">
        <f t="shared" si="7"/>
        <v>0</v>
      </c>
      <c r="AW13" s="21">
        <f t="shared" si="8"/>
        <v>32.439393939393938</v>
      </c>
      <c r="AX13" s="12">
        <f t="shared" si="9"/>
        <v>0</v>
      </c>
      <c r="AY13" s="12">
        <f>AF13/Team_Defense_Table20[[#Totals],[Rushing Y/A]]*R13</f>
        <v>0</v>
      </c>
      <c r="AZ13" s="12">
        <f t="shared" ref="AZ13:AZ76" si="19">AY13*AX13</f>
        <v>0</v>
      </c>
      <c r="BA13" s="22">
        <f t="shared" si="10"/>
        <v>12.688497207057798</v>
      </c>
      <c r="BB13" s="22">
        <f t="shared" si="11"/>
        <v>1.5860621508822248</v>
      </c>
      <c r="BC13" s="21">
        <f t="shared" si="12"/>
        <v>1.1704545454545454</v>
      </c>
      <c r="BD13" t="str">
        <f t="shared" si="13"/>
        <v>DeAndre Hopkins</v>
      </c>
      <c r="BE13">
        <f t="shared" si="14"/>
        <v>8000</v>
      </c>
      <c r="BF13" t="str">
        <f t="shared" si="15"/>
        <v>WR</v>
      </c>
      <c r="BG13" s="22">
        <f t="shared" si="16"/>
        <v>12.688497207057798</v>
      </c>
    </row>
    <row r="14" spans="1:59" x14ac:dyDescent="0.3">
      <c r="A14" t="s">
        <v>3786</v>
      </c>
      <c r="B14" t="s">
        <v>38</v>
      </c>
      <c r="C14" t="s">
        <v>2964</v>
      </c>
      <c r="D14" t="s">
        <v>1892</v>
      </c>
      <c r="E14" t="s">
        <v>2965</v>
      </c>
      <c r="F14">
        <v>24.2100006103515</v>
      </c>
      <c r="G14">
        <v>10</v>
      </c>
      <c r="H14">
        <v>7900</v>
      </c>
      <c r="I14" t="s">
        <v>3644</v>
      </c>
      <c r="J14" t="s">
        <v>56</v>
      </c>
      <c r="K14" t="s">
        <v>1079</v>
      </c>
      <c r="O14" t="str">
        <f t="shared" si="0"/>
        <v>Justin Herbert</v>
      </c>
      <c r="P14" t="str">
        <f>IFERROR(VLOOKUP(O:O,'Name Bridge'!A:B,2,FALSE),O:O)</f>
        <v>Justin Herbert</v>
      </c>
      <c r="Q14" s="12">
        <f>VLOOKUP($K14,'20 Defensive Stats'!$AC:$AH,2,FALSE)</f>
        <v>7.9778481012658231</v>
      </c>
      <c r="R14" s="12">
        <f>VLOOKUP($K14,'20 Defensive Stats'!$AC:$AH,4,FALSE)</f>
        <v>4.3047619047619046</v>
      </c>
      <c r="S14" s="12">
        <f>VLOOKUP($K14,'20 Defensive Stats'!$AC:$AH,6,FALSE)</f>
        <v>11.564220183486238</v>
      </c>
      <c r="T14" s="12">
        <f>IFERROR(VLOOKUP($P14,'20 Passing'!$C:$AF,9,FALSE)/VLOOKUP($P14,'20 Passing'!$C:$AF,5,FALSE),0)</f>
        <v>40.200000000000003</v>
      </c>
      <c r="U14" s="12">
        <f>IFERROR(VLOOKUP($P14,'20 Passing'!$C:$AF,11,FALSE)/VLOOKUP($P14,'20 Passing'!$C:$AF,5,FALSE),0)</f>
        <v>301.5</v>
      </c>
      <c r="V14" s="12" t="str">
        <f>IFERROR(VLOOKUP($P14,'20 Passing'!$C:$AF,18,FALSE),0)</f>
        <v>7.5</v>
      </c>
      <c r="W14" s="12">
        <f>IFERROR(VLOOKUP($P14,'20 Passing'!$C:$AF,12,FALSE)/VLOOKUP($P14,'20 Passing'!$C:$AF,5,FALSE),0)</f>
        <v>2.2999999999999998</v>
      </c>
      <c r="X14" s="12">
        <f>IFERROR(IF(OR($B14="D",$B14="K"),0,VLOOKUP($P14,'20 Receiving'!$C:$T,7,FALSE)/VLOOKUP($P14,'20 Receiving'!$C:$T,5,FALSE)),0)*$AJ14</f>
        <v>0</v>
      </c>
      <c r="Y14" s="21">
        <f>IFERROR(VLOOKUP($P14,'20 Receiving'!$C:$T,8,FALSE)/VLOOKUP($P14,'20 Receiving'!$C:$T,5,FALSE),0)</f>
        <v>0</v>
      </c>
      <c r="Z14" s="21">
        <f>IFERROR(VLOOKUP($P14,'20 Receiving'!$C:$T,10,FALSE)/VLOOKUP($P14,'20 Receiving'!$C:$T,5,FALSE),0)</f>
        <v>0</v>
      </c>
      <c r="AA14" s="21">
        <f>IFERROR(VLOOKUP($P14,'20 Receiving'!$C:$T,11,FALSE),0)</f>
        <v>0</v>
      </c>
      <c r="AB14" s="21">
        <f>IFERROR(VLOOKUP($P14,'20 Receiving'!$C:$T,14,FALSE),0)</f>
        <v>0</v>
      </c>
      <c r="AC14" s="21">
        <f>IFERROR(VLOOKUP($P14,'20 Receiving'!$C:$T,11,FALSE)/VLOOKUP($P14,'20 Receiving'!$C:$T,5,FALSE),0)</f>
        <v>0</v>
      </c>
      <c r="AD14" s="12">
        <f>IFERROR(VLOOKUP($P14,'20 Rushing'!$C:$P,7,FALSE)/VLOOKUP($P14,'20 Rushing'!$C:$P,5,FALSE),0)</f>
        <v>4.0999999999999996</v>
      </c>
      <c r="AE14" s="12">
        <f>IFERROR(VLOOKUP($P14,'20 Rushing'!$C:$P,8,FALSE)/VLOOKUP($P14,'20 Rushing'!$C:$P,5,FALSE),0)</f>
        <v>18.5</v>
      </c>
      <c r="AF14" s="12" t="str">
        <f>IFERROR(VLOOKUP($P14,'20 Rushing'!$C:$P,12,FALSE),0)</f>
        <v>4.5</v>
      </c>
      <c r="AG14" s="12">
        <f>IFERROR(VLOOKUP($P14,'20 Rushing'!$C:$P,9,FALSE)/VLOOKUP($P14,'20 Rushing'!$C:$P,5,FALSE),0)</f>
        <v>0.3</v>
      </c>
      <c r="AH14" s="12">
        <f>VLOOKUP($J14,'Vegas Odds'!$B:$S,18,FALSE)</f>
        <v>36.74599698367637</v>
      </c>
      <c r="AI14" s="12">
        <f>VLOOKUP($J14,'Vegas Odds'!$B:$S,17,FALSE)</f>
        <v>33.054003016323627</v>
      </c>
      <c r="AJ14">
        <v>1</v>
      </c>
      <c r="AK14" s="12">
        <f t="shared" si="1"/>
        <v>40.200000000000003</v>
      </c>
      <c r="AL14" s="12">
        <f t="shared" si="2"/>
        <v>36.74599698367637</v>
      </c>
      <c r="AM14" s="12">
        <f>V14/Team_Defense_Table20[[#Totals],[Passing yds/att]]*'Fanduel Export'!Q14</f>
        <v>8.7585709293550895</v>
      </c>
      <c r="AN14" s="12">
        <f t="shared" si="17"/>
        <v>321.84242095139768</v>
      </c>
      <c r="AO14" s="12">
        <f>IFERROR(IF(OR($B14="D",$B14="K"),0,VLOOKUP($P14,'20 Receiving'!$C:$T,7,FALSE)/VLOOKUP($P14,'20 Receiving'!$C:$T,5,FALSE)),0)*$AJ14</f>
        <v>0</v>
      </c>
      <c r="AP14" s="21">
        <f t="shared" si="3"/>
        <v>43.467099567099567</v>
      </c>
      <c r="AQ14" s="21">
        <f t="shared" si="4"/>
        <v>0</v>
      </c>
      <c r="AR14" s="22">
        <f t="shared" si="5"/>
        <v>0</v>
      </c>
      <c r="AS14" s="22">
        <f t="shared" si="6"/>
        <v>0</v>
      </c>
      <c r="AT14" s="22">
        <f>AA14/Team_Defense_Table20[[#Totals],[Yards per completion]]*'Fanduel Export'!S14</f>
        <v>0</v>
      </c>
      <c r="AU14" s="12">
        <f t="shared" si="18"/>
        <v>0</v>
      </c>
      <c r="AV14" s="12">
        <f t="shared" si="7"/>
        <v>4.0999999999999996</v>
      </c>
      <c r="AW14" s="21">
        <f t="shared" si="8"/>
        <v>39.04170274170275</v>
      </c>
      <c r="AX14" s="12">
        <f t="shared" si="9"/>
        <v>3.4711962555405766</v>
      </c>
      <c r="AY14" s="12">
        <f>AF14/Team_Defense_Table20[[#Totals],[Rushing Y/A]]*R14</f>
        <v>4.5115408608858401</v>
      </c>
      <c r="AZ14" s="12">
        <f t="shared" si="19"/>
        <v>15.660443743025237</v>
      </c>
      <c r="BA14" s="22">
        <f t="shared" si="10"/>
        <v>14.439741212358431</v>
      </c>
      <c r="BB14" s="22">
        <f t="shared" si="11"/>
        <v>1.8278153433365101</v>
      </c>
      <c r="BC14" s="21">
        <f t="shared" si="12"/>
        <v>0</v>
      </c>
      <c r="BD14" t="str">
        <f t="shared" si="13"/>
        <v>Justin Herbert</v>
      </c>
      <c r="BE14">
        <f t="shared" si="14"/>
        <v>7900</v>
      </c>
      <c r="BF14" t="str">
        <f t="shared" si="15"/>
        <v>QB</v>
      </c>
      <c r="BG14" s="22">
        <f t="shared" si="16"/>
        <v>14.439741212358431</v>
      </c>
    </row>
    <row r="15" spans="1:59" x14ac:dyDescent="0.3">
      <c r="A15" t="s">
        <v>3787</v>
      </c>
      <c r="B15" t="s">
        <v>49</v>
      </c>
      <c r="C15" t="s">
        <v>1882</v>
      </c>
      <c r="D15" t="s">
        <v>108</v>
      </c>
      <c r="E15" t="s">
        <v>3646</v>
      </c>
      <c r="F15">
        <v>14.554546009410499</v>
      </c>
      <c r="G15">
        <v>11</v>
      </c>
      <c r="H15">
        <v>7900</v>
      </c>
      <c r="I15" t="s">
        <v>3638</v>
      </c>
      <c r="J15" t="s">
        <v>61</v>
      </c>
      <c r="K15" t="s">
        <v>74</v>
      </c>
      <c r="O15" t="str">
        <f t="shared" si="0"/>
        <v>Tyler Lockett</v>
      </c>
      <c r="P15" t="str">
        <f>IFERROR(VLOOKUP(O:O,'Name Bridge'!A:B,2,FALSE),O:O)</f>
        <v>Tyler Lockett</v>
      </c>
      <c r="Q15" s="12">
        <f>VLOOKUP($K15,'20 Defensive Stats'!$AC:$AH,2,FALSE)</f>
        <v>6.8849104859335037</v>
      </c>
      <c r="R15" s="12">
        <f>VLOOKUP($K15,'20 Defensive Stats'!$AC:$AH,4,FALSE)</f>
        <v>3.8851851851851853</v>
      </c>
      <c r="S15" s="12">
        <f>VLOOKUP($K15,'20 Defensive Stats'!$AC:$AH,6,FALSE)</f>
        <v>10.196969696969697</v>
      </c>
      <c r="T15" s="12">
        <f>IFERROR(VLOOKUP($P15,'20 Passing'!$C:$AF,9,FALSE)/VLOOKUP($P15,'20 Passing'!$C:$AF,5,FALSE),0)</f>
        <v>0</v>
      </c>
      <c r="U15" s="12">
        <f>IFERROR(VLOOKUP($P15,'20 Passing'!$C:$AF,11,FALSE)/VLOOKUP($P15,'20 Passing'!$C:$AF,5,FALSE),0)</f>
        <v>0</v>
      </c>
      <c r="V15" s="12">
        <f>IFERROR(VLOOKUP($P15,'20 Passing'!$C:$AF,18,FALSE),0)</f>
        <v>0</v>
      </c>
      <c r="W15" s="12">
        <f>IFERROR(VLOOKUP($P15,'20 Passing'!$C:$AF,12,FALSE)/VLOOKUP($P15,'20 Passing'!$C:$AF,5,FALSE),0)</f>
        <v>0</v>
      </c>
      <c r="X15" s="12">
        <f>IFERROR(IF(OR($B15="D",$B15="K"),0,VLOOKUP($P15,'20 Receiving'!$C:$T,7,FALSE)/VLOOKUP($P15,'20 Receiving'!$C:$T,5,FALSE)),0)*$AJ15</f>
        <v>8.3636363636363633</v>
      </c>
      <c r="Y15" s="21">
        <f>IFERROR(VLOOKUP($P15,'20 Receiving'!$C:$T,8,FALSE)/VLOOKUP($P15,'20 Receiving'!$C:$T,5,FALSE),0)</f>
        <v>6.3636363636363633</v>
      </c>
      <c r="Z15" s="21">
        <f>IFERROR(VLOOKUP($P15,'20 Receiving'!$C:$T,10,FALSE)/VLOOKUP($P15,'20 Receiving'!$C:$T,5,FALSE),0)</f>
        <v>70.090909090909093</v>
      </c>
      <c r="AA15" s="21">
        <f>IFERROR(VLOOKUP($P15,'20 Receiving'!$C:$T,11,FALSE),0)</f>
        <v>11</v>
      </c>
      <c r="AB15" s="21">
        <f>IFERROR(VLOOKUP($P15,'20 Receiving'!$C:$T,14,FALSE),0)</f>
        <v>47</v>
      </c>
      <c r="AC15" s="21">
        <f>IFERROR(VLOOKUP($P15,'20 Receiving'!$C:$T,11,FALSE)/VLOOKUP($P15,'20 Receiving'!$C:$T,5,FALSE),0)</f>
        <v>1</v>
      </c>
      <c r="AD15" s="12">
        <f>IFERROR(VLOOKUP($P15,'20 Rushing'!$C:$P,7,FALSE)/VLOOKUP($P15,'20 Rushing'!$C:$P,5,FALSE),0)</f>
        <v>0</v>
      </c>
      <c r="AE15" s="12">
        <f>IFERROR(VLOOKUP($P15,'20 Rushing'!$C:$P,8,FALSE)/VLOOKUP($P15,'20 Rushing'!$C:$P,5,FALSE),0)</f>
        <v>0</v>
      </c>
      <c r="AF15" s="12">
        <f>IFERROR(VLOOKUP($P15,'20 Rushing'!$C:$P,12,FALSE),0)</f>
        <v>0</v>
      </c>
      <c r="AG15" s="12">
        <f>IFERROR(VLOOKUP($P15,'20 Rushing'!$C:$P,9,FALSE)/VLOOKUP($P15,'20 Rushing'!$C:$P,5,FALSE),0)</f>
        <v>0</v>
      </c>
      <c r="AH15" s="12">
        <f>VLOOKUP($J15,'Vegas Odds'!$B:$S,18,FALSE)</f>
        <v>33.050526106749423</v>
      </c>
      <c r="AI15" s="12">
        <f>VLOOKUP($J15,'Vegas Odds'!$B:$S,17,FALSE)</f>
        <v>26.849473893250575</v>
      </c>
      <c r="AJ15">
        <v>1</v>
      </c>
      <c r="AK15" s="12">
        <f t="shared" si="1"/>
        <v>0</v>
      </c>
      <c r="AL15" s="12">
        <f t="shared" si="2"/>
        <v>0</v>
      </c>
      <c r="AM15" s="12">
        <f>V15/Team_Defense_Table20[[#Totals],[Passing yds/att]]*'Fanduel Export'!Q16</f>
        <v>0</v>
      </c>
      <c r="AN15" s="12">
        <f t="shared" si="17"/>
        <v>0</v>
      </c>
      <c r="AO15" s="12">
        <f>IFERROR(IF(OR($B15="D",$B15="K"),0,VLOOKUP($P15,'20 Receiving'!$C:$T,7,FALSE)/VLOOKUP($P15,'20 Receiving'!$C:$T,5,FALSE)),0)*$AJ15</f>
        <v>8.3636363636363633</v>
      </c>
      <c r="AP15" s="21">
        <f t="shared" si="3"/>
        <v>33.730880230880231</v>
      </c>
      <c r="AQ15" s="21">
        <f t="shared" si="4"/>
        <v>8.1949412553622221</v>
      </c>
      <c r="AR15" s="22">
        <f t="shared" si="5"/>
        <v>6.3636363636363633</v>
      </c>
      <c r="AS15" s="22">
        <f t="shared" si="6"/>
        <v>6.2352813899495159</v>
      </c>
      <c r="AT15" s="22">
        <f>AA15/Team_Defense_Table20[[#Totals],[Yards per completion]]*'Fanduel Export'!S16</f>
        <v>10.86654196573779</v>
      </c>
      <c r="AU15" s="12">
        <f t="shared" si="18"/>
        <v>67.75594689207027</v>
      </c>
      <c r="AV15" s="12">
        <f t="shared" si="7"/>
        <v>0</v>
      </c>
      <c r="AW15" s="21">
        <f t="shared" si="8"/>
        <v>42.586580086580092</v>
      </c>
      <c r="AX15" s="12">
        <f t="shared" si="9"/>
        <v>0</v>
      </c>
      <c r="AY15" s="12">
        <f>AF15/Team_Defense_Table20[[#Totals],[Rushing Y/A]]*R15</f>
        <v>0</v>
      </c>
      <c r="AZ15" s="12">
        <f t="shared" si="19"/>
        <v>0</v>
      </c>
      <c r="BA15" s="22">
        <f t="shared" si="10"/>
        <v>9.957412871025209</v>
      </c>
      <c r="BB15" s="22">
        <f t="shared" si="11"/>
        <v>1.2604320089905328</v>
      </c>
      <c r="BC15" s="21">
        <f t="shared" si="12"/>
        <v>1.0586881472957421</v>
      </c>
      <c r="BD15" t="str">
        <f t="shared" si="13"/>
        <v>Tyler Lockett</v>
      </c>
      <c r="BE15">
        <f t="shared" si="14"/>
        <v>7900</v>
      </c>
      <c r="BF15" t="str">
        <f t="shared" si="15"/>
        <v>WR</v>
      </c>
      <c r="BG15" s="22">
        <f t="shared" si="16"/>
        <v>9.957412871025209</v>
      </c>
    </row>
    <row r="16" spans="1:59" x14ac:dyDescent="0.3">
      <c r="A16" t="s">
        <v>3788</v>
      </c>
      <c r="B16" t="s">
        <v>38</v>
      </c>
      <c r="C16" t="s">
        <v>1876</v>
      </c>
      <c r="D16" t="s">
        <v>418</v>
      </c>
      <c r="E16" t="s">
        <v>3130</v>
      </c>
      <c r="F16">
        <v>18.116000366210901</v>
      </c>
      <c r="G16">
        <v>10</v>
      </c>
      <c r="H16">
        <v>7500</v>
      </c>
      <c r="I16" t="s">
        <v>3644</v>
      </c>
      <c r="J16" t="s">
        <v>1079</v>
      </c>
      <c r="K16" t="s">
        <v>56</v>
      </c>
      <c r="L16" t="s">
        <v>1877</v>
      </c>
      <c r="M16" t="s">
        <v>3647</v>
      </c>
      <c r="O16" t="str">
        <f t="shared" si="0"/>
        <v>Cam Newton</v>
      </c>
      <c r="P16" t="str">
        <f>IFERROR(VLOOKUP(O:O,'Name Bridge'!A:B,2,FALSE),O:O)</f>
        <v>Cam Newton</v>
      </c>
      <c r="Q16" s="12">
        <f>VLOOKUP($K16,'20 Defensive Stats'!$AC:$AH,2,FALSE)</f>
        <v>6.5079787234042552</v>
      </c>
      <c r="R16" s="12">
        <f>VLOOKUP($K16,'20 Defensive Stats'!$AC:$AH,4,FALSE)</f>
        <v>4.7661870503597124</v>
      </c>
      <c r="S16" s="12">
        <f>VLOOKUP($K16,'20 Defensive Stats'!$AC:$AH,6,FALSE)</f>
        <v>10.324894514767932</v>
      </c>
      <c r="T16" s="12">
        <f>IFERROR(VLOOKUP($P16,'20 Passing'!$C:$AF,9,FALSE)/VLOOKUP($P16,'20 Passing'!$C:$AF,5,FALSE),0)</f>
        <v>26.6</v>
      </c>
      <c r="U16" s="12">
        <f>IFERROR(VLOOKUP($P16,'20 Passing'!$C:$AF,11,FALSE)/VLOOKUP($P16,'20 Passing'!$C:$AF,5,FALSE),0)</f>
        <v>198.4</v>
      </c>
      <c r="V16" s="12" t="str">
        <f>IFERROR(VLOOKUP($P16,'20 Passing'!$C:$AF,18,FALSE),0)</f>
        <v>7.5</v>
      </c>
      <c r="W16" s="12">
        <f>IFERROR(VLOOKUP($P16,'20 Passing'!$C:$AF,12,FALSE)/VLOOKUP($P16,'20 Passing'!$C:$AF,5,FALSE),0)</f>
        <v>0.4</v>
      </c>
      <c r="X16" s="12">
        <f>IFERROR(IF(OR($B16="D",$B16="K"),0,VLOOKUP($P16,'20 Receiving'!$C:$T,7,FALSE)/VLOOKUP($P16,'20 Receiving'!$C:$T,5,FALSE)),0)*$AJ16</f>
        <v>0.1</v>
      </c>
      <c r="Y16" s="21">
        <f>IFERROR(VLOOKUP($P16,'20 Receiving'!$C:$T,8,FALSE)/VLOOKUP($P16,'20 Receiving'!$C:$T,5,FALSE),0)</f>
        <v>0.1</v>
      </c>
      <c r="Z16" s="21">
        <f>IFERROR(VLOOKUP($P16,'20 Receiving'!$C:$T,10,FALSE)/VLOOKUP($P16,'20 Receiving'!$C:$T,5,FALSE),0)</f>
        <v>1.6</v>
      </c>
      <c r="AA16" s="21">
        <f>IFERROR(VLOOKUP($P16,'20 Receiving'!$C:$T,11,FALSE),0)</f>
        <v>16</v>
      </c>
      <c r="AB16" s="21">
        <f>IFERROR(VLOOKUP($P16,'20 Receiving'!$C:$T,14,FALSE),0)</f>
        <v>16</v>
      </c>
      <c r="AC16" s="21">
        <f>IFERROR(VLOOKUP($P16,'20 Receiving'!$C:$T,11,FALSE)/VLOOKUP($P16,'20 Receiving'!$C:$T,5,FALSE),0)</f>
        <v>1.6</v>
      </c>
      <c r="AD16" s="12">
        <f>IFERROR(VLOOKUP($P16,'20 Rushing'!$C:$P,7,FALSE)/VLOOKUP($P16,'20 Rushing'!$C:$P,5,FALSE),0)</f>
        <v>9.1999999999999993</v>
      </c>
      <c r="AE16" s="12">
        <f>IFERROR(VLOOKUP($P16,'20 Rushing'!$C:$P,8,FALSE)/VLOOKUP($P16,'20 Rushing'!$C:$P,5,FALSE),0)</f>
        <v>38.700000000000003</v>
      </c>
      <c r="AF16" s="12" t="str">
        <f>IFERROR(VLOOKUP($P16,'20 Rushing'!$C:$P,12,FALSE),0)</f>
        <v>4.2</v>
      </c>
      <c r="AG16" s="12">
        <f>IFERROR(VLOOKUP($P16,'20 Rushing'!$C:$P,9,FALSE)/VLOOKUP($P16,'20 Rushing'!$C:$P,5,FALSE),0)</f>
        <v>0.9</v>
      </c>
      <c r="AH16" s="12">
        <f>VLOOKUP($J16,'Vegas Odds'!$B:$S,18,FALSE)</f>
        <v>29.794677517930324</v>
      </c>
      <c r="AI16" s="12">
        <f>VLOOKUP($J16,'Vegas Odds'!$B:$S,17,FALSE)</f>
        <v>35.30532248206967</v>
      </c>
      <c r="AJ16">
        <v>1</v>
      </c>
      <c r="AK16" s="12">
        <f t="shared" si="1"/>
        <v>26.6</v>
      </c>
      <c r="AL16" s="12">
        <f t="shared" si="2"/>
        <v>29.794677517930324</v>
      </c>
      <c r="AM16" s="12">
        <f>V16/Team_Defense_Table20[[#Totals],[Passing yds/att]]*'Fanduel Export'!Q15</f>
        <v>7.5586769850558158</v>
      </c>
      <c r="AN16" s="12">
        <f t="shared" si="17"/>
        <v>225.20834323193989</v>
      </c>
      <c r="AO16" s="12">
        <f>IFERROR(IF(OR($B16="D",$B16="K"),0,VLOOKUP($P16,'20 Receiving'!$C:$T,7,FALSE)/VLOOKUP($P16,'20 Receiving'!$C:$T,5,FALSE)),0)*$AJ16</f>
        <v>0.1</v>
      </c>
      <c r="AP16" s="21">
        <f t="shared" si="3"/>
        <v>31.252958152958154</v>
      </c>
      <c r="AQ16" s="21">
        <f t="shared" si="4"/>
        <v>9.533394366097854E-2</v>
      </c>
      <c r="AR16" s="22">
        <f t="shared" si="5"/>
        <v>0.1</v>
      </c>
      <c r="AS16" s="22">
        <f t="shared" si="6"/>
        <v>9.533394366097854E-2</v>
      </c>
      <c r="AT16" s="22">
        <f>AA16/Team_Defense_Table20[[#Totals],[Yards per completion]]*'Fanduel Export'!S15</f>
        <v>15.61004533646884</v>
      </c>
      <c r="AU16" s="12">
        <f t="shared" si="18"/>
        <v>1.4881671826522411</v>
      </c>
      <c r="AV16" s="12">
        <f t="shared" si="7"/>
        <v>9.1999999999999993</v>
      </c>
      <c r="AW16" s="21">
        <f t="shared" si="8"/>
        <v>39.221464646464653</v>
      </c>
      <c r="AX16" s="12">
        <f t="shared" si="9"/>
        <v>8.2814084013131968</v>
      </c>
      <c r="AY16" s="12">
        <f>AF16/Team_Defense_Table20[[#Totals],[Rushing Y/A]]*R16</f>
        <v>4.6621218309195447</v>
      </c>
      <c r="AZ16" s="12">
        <f t="shared" si="19"/>
        <v>38.608934898522783</v>
      </c>
      <c r="BA16" s="22">
        <f t="shared" si="10"/>
        <v>13.068043937395098</v>
      </c>
      <c r="BB16" s="22">
        <f t="shared" si="11"/>
        <v>1.7424058583193465</v>
      </c>
      <c r="BC16" s="21">
        <f t="shared" si="12"/>
        <v>1.3333333333333334E-2</v>
      </c>
      <c r="BD16" t="str">
        <f t="shared" si="13"/>
        <v>Cam Newton</v>
      </c>
      <c r="BE16">
        <f t="shared" si="14"/>
        <v>7500</v>
      </c>
      <c r="BF16" t="str">
        <f t="shared" si="15"/>
        <v>QB</v>
      </c>
      <c r="BG16" s="22">
        <f t="shared" si="16"/>
        <v>13.068043937395098</v>
      </c>
    </row>
    <row r="17" spans="1:59" x14ac:dyDescent="0.3">
      <c r="A17" t="s">
        <v>3789</v>
      </c>
      <c r="B17" t="s">
        <v>38</v>
      </c>
      <c r="C17" t="s">
        <v>3645</v>
      </c>
      <c r="D17" t="s">
        <v>126</v>
      </c>
      <c r="E17" t="s">
        <v>3648</v>
      </c>
      <c r="F17">
        <v>18.949091131036901</v>
      </c>
      <c r="G17">
        <v>11</v>
      </c>
      <c r="H17">
        <v>7300</v>
      </c>
      <c r="I17" t="s">
        <v>3637</v>
      </c>
      <c r="J17" t="s">
        <v>76</v>
      </c>
      <c r="K17" t="s">
        <v>1080</v>
      </c>
      <c r="O17" t="str">
        <f t="shared" si="0"/>
        <v>Carson Wentz</v>
      </c>
      <c r="P17" t="str">
        <f>IFERROR(VLOOKUP(O:O,'Name Bridge'!A:B,2,FALSE),O:O)</f>
        <v>Carson Wentz</v>
      </c>
      <c r="Q17" s="12">
        <f>VLOOKUP($K17,'20 Defensive Stats'!$AC:$AH,2,FALSE)</f>
        <v>6.9262295081967213</v>
      </c>
      <c r="R17" s="12">
        <f>VLOOKUP($K17,'20 Defensive Stats'!$AC:$AH,4,FALSE)</f>
        <v>4.625</v>
      </c>
      <c r="S17" s="12">
        <f>VLOOKUP($K17,'20 Defensive Stats'!$AC:$AH,6,FALSE)</f>
        <v>10.432098765432098</v>
      </c>
      <c r="T17" s="12">
        <f>IFERROR(VLOOKUP($P17,'20 Passing'!$C:$AF,9,FALSE)/VLOOKUP($P17,'20 Passing'!$C:$AF,5,FALSE),0)</f>
        <v>38.363636363636367</v>
      </c>
      <c r="U17" s="12">
        <f>IFERROR(VLOOKUP($P17,'20 Passing'!$C:$AF,11,FALSE)/VLOOKUP($P17,'20 Passing'!$C:$AF,5,FALSE),0)</f>
        <v>231</v>
      </c>
      <c r="V17" s="12" t="str">
        <f>IFERROR(VLOOKUP($P17,'20 Passing'!$C:$AF,18,FALSE),0)</f>
        <v>6.0</v>
      </c>
      <c r="W17" s="12">
        <f>IFERROR(VLOOKUP($P17,'20 Passing'!$C:$AF,12,FALSE)/VLOOKUP($P17,'20 Passing'!$C:$AF,5,FALSE),0)</f>
        <v>1.4545454545454546</v>
      </c>
      <c r="X17" s="12">
        <f>IFERROR(IF(OR($B17="D",$B17="K"),0,VLOOKUP($P17,'20 Receiving'!$C:$T,7,FALSE)/VLOOKUP($P17,'20 Receiving'!$C:$T,5,FALSE)),0)*$AJ17</f>
        <v>0</v>
      </c>
      <c r="Y17" s="21">
        <f>IFERROR(VLOOKUP($P17,'20 Receiving'!$C:$T,8,FALSE)/VLOOKUP($P17,'20 Receiving'!$C:$T,5,FALSE),0)</f>
        <v>0</v>
      </c>
      <c r="Z17" s="21">
        <f>IFERROR(VLOOKUP($P17,'20 Receiving'!$C:$T,10,FALSE)/VLOOKUP($P17,'20 Receiving'!$C:$T,5,FALSE),0)</f>
        <v>0</v>
      </c>
      <c r="AA17" s="21">
        <f>IFERROR(VLOOKUP($P17,'20 Receiving'!$C:$T,11,FALSE),0)</f>
        <v>0</v>
      </c>
      <c r="AB17" s="21">
        <f>IFERROR(VLOOKUP($P17,'20 Receiving'!$C:$T,14,FALSE),0)</f>
        <v>0</v>
      </c>
      <c r="AC17" s="21">
        <f>IFERROR(VLOOKUP($P17,'20 Receiving'!$C:$T,11,FALSE)/VLOOKUP($P17,'20 Receiving'!$C:$T,5,FALSE),0)</f>
        <v>0</v>
      </c>
      <c r="AD17" s="12">
        <f>IFERROR(VLOOKUP($P17,'20 Rushing'!$C:$P,7,FALSE)/VLOOKUP($P17,'20 Rushing'!$C:$P,5,FALSE),0)</f>
        <v>4.4545454545454541</v>
      </c>
      <c r="AE17" s="12">
        <f>IFERROR(VLOOKUP($P17,'20 Rushing'!$C:$P,8,FALSE)/VLOOKUP($P17,'20 Rushing'!$C:$P,5,FALSE),0)</f>
        <v>23.454545454545453</v>
      </c>
      <c r="AF17" s="12" t="str">
        <f>IFERROR(VLOOKUP($P17,'20 Rushing'!$C:$P,12,FALSE),0)</f>
        <v>5.3</v>
      </c>
      <c r="AG17" s="12">
        <f>IFERROR(VLOOKUP($P17,'20 Rushing'!$C:$P,9,FALSE)/VLOOKUP($P17,'20 Rushing'!$C:$P,5,FALSE),0)</f>
        <v>0.45454545454545453</v>
      </c>
      <c r="AH17" s="12">
        <f>VLOOKUP($J17,'Vegas Odds'!$B:$S,18,FALSE)</f>
        <v>42.740147670656746</v>
      </c>
      <c r="AI17" s="12">
        <f>VLOOKUP($J17,'Vegas Odds'!$B:$S,17,FALSE)</f>
        <v>19.159852329343252</v>
      </c>
      <c r="AJ17">
        <v>1</v>
      </c>
      <c r="AK17" s="12">
        <f t="shared" si="1"/>
        <v>38.363636363636367</v>
      </c>
      <c r="AL17" s="12">
        <f t="shared" si="2"/>
        <v>42.740147670656746</v>
      </c>
      <c r="AM17" s="12">
        <f>V17/Team_Defense_Table20[[#Totals],[Passing yds/att]]*'Fanduel Export'!Q19</f>
        <v>6.0832316334433933</v>
      </c>
      <c r="AN17" s="12">
        <f t="shared" si="17"/>
        <v>259.99821832818111</v>
      </c>
      <c r="AO17" s="12">
        <f>IFERROR(IF(OR($B17="D",$B17="K"),0,VLOOKUP($P17,'20 Receiving'!$C:$T,7,FALSE)/VLOOKUP($P17,'20 Receiving'!$C:$T,5,FALSE)),0)*$AJ17</f>
        <v>0</v>
      </c>
      <c r="AP17" s="21">
        <f t="shared" si="3"/>
        <v>49.672943722943735</v>
      </c>
      <c r="AQ17" s="21">
        <f t="shared" si="4"/>
        <v>0</v>
      </c>
      <c r="AR17" s="22">
        <f t="shared" si="5"/>
        <v>0</v>
      </c>
      <c r="AS17" s="22">
        <f t="shared" si="6"/>
        <v>0</v>
      </c>
      <c r="AT17" s="22">
        <f>AA17/Team_Defense_Table20[[#Totals],[Yards per completion]]*'Fanduel Export'!S19</f>
        <v>0</v>
      </c>
      <c r="AU17" s="12">
        <f t="shared" si="18"/>
        <v>0</v>
      </c>
      <c r="AV17" s="12">
        <f t="shared" si="7"/>
        <v>4.4545454545454541</v>
      </c>
      <c r="AW17" s="21">
        <f t="shared" si="8"/>
        <v>31.925757575757579</v>
      </c>
      <c r="AX17" s="12">
        <f t="shared" si="9"/>
        <v>2.6733408878681195</v>
      </c>
      <c r="AY17" s="12">
        <f>AF17/Team_Defense_Table20[[#Totals],[Rushing Y/A]]*R17</f>
        <v>5.7088791848617175</v>
      </c>
      <c r="AZ17" s="12">
        <f t="shared" si="19"/>
        <v>15.26178014879005</v>
      </c>
      <c r="BA17" s="22">
        <f t="shared" si="10"/>
        <v>11.92610674800625</v>
      </c>
      <c r="BB17" s="22">
        <f t="shared" si="11"/>
        <v>1.633713253151541</v>
      </c>
      <c r="BC17" s="21">
        <f t="shared" si="12"/>
        <v>0</v>
      </c>
      <c r="BD17" t="str">
        <f t="shared" si="13"/>
        <v>Carson Wentz</v>
      </c>
      <c r="BE17">
        <f t="shared" si="14"/>
        <v>7300</v>
      </c>
      <c r="BF17" t="str">
        <f t="shared" si="15"/>
        <v>QB</v>
      </c>
      <c r="BG17" s="22">
        <f t="shared" si="16"/>
        <v>11.92610674800625</v>
      </c>
    </row>
    <row r="18" spans="1:59" x14ac:dyDescent="0.3">
      <c r="A18" t="s">
        <v>3790</v>
      </c>
      <c r="B18" t="s">
        <v>38</v>
      </c>
      <c r="C18" t="s">
        <v>1912</v>
      </c>
      <c r="D18" t="s">
        <v>147</v>
      </c>
      <c r="E18" t="s">
        <v>3277</v>
      </c>
      <c r="F18">
        <v>16.939999667080901</v>
      </c>
      <c r="G18">
        <v>11</v>
      </c>
      <c r="H18">
        <v>7200</v>
      </c>
      <c r="I18" t="s">
        <v>3639</v>
      </c>
      <c r="J18" t="s">
        <v>80</v>
      </c>
      <c r="K18" t="s">
        <v>116</v>
      </c>
      <c r="O18" t="str">
        <f t="shared" si="0"/>
        <v>Jared Goff</v>
      </c>
      <c r="P18" t="str">
        <f>IFERROR(VLOOKUP(O:O,'Name Bridge'!A:B,2,FALSE),O:O)</f>
        <v>Jared Goff</v>
      </c>
      <c r="Q18" s="12">
        <f>VLOOKUP($K18,'20 Defensive Stats'!$AC:$AH,2,FALSE)</f>
        <v>6.3265822784810126</v>
      </c>
      <c r="R18" s="12">
        <f>VLOOKUP($K18,'20 Defensive Stats'!$AC:$AH,4,FALSE)</f>
        <v>4.5384615384615383</v>
      </c>
      <c r="S18" s="12">
        <f>VLOOKUP($K18,'20 Defensive Stats'!$AC:$AH,6,FALSE)</f>
        <v>9.76171875</v>
      </c>
      <c r="T18" s="12">
        <f>IFERROR(VLOOKUP($P18,'20 Passing'!$C:$AF,9,FALSE)/VLOOKUP($P18,'20 Passing'!$C:$AF,5,FALSE),0)</f>
        <v>36.636363636363633</v>
      </c>
      <c r="U18" s="12">
        <f>IFERROR(VLOOKUP($P18,'20 Passing'!$C:$AF,11,FALSE)/VLOOKUP($P18,'20 Passing'!$C:$AF,5,FALSE),0)</f>
        <v>274.63636363636363</v>
      </c>
      <c r="V18" s="12" t="str">
        <f>IFERROR(VLOOKUP($P18,'20 Passing'!$C:$AF,18,FALSE),0)</f>
        <v>7.5</v>
      </c>
      <c r="W18" s="12">
        <f>IFERROR(VLOOKUP($P18,'20 Passing'!$C:$AF,12,FALSE)/VLOOKUP($P18,'20 Passing'!$C:$AF,5,FALSE),0)</f>
        <v>1.4545454545454546</v>
      </c>
      <c r="X18" s="12">
        <f>IFERROR(IF(OR($B18="D",$B18="K"),0,VLOOKUP($P18,'20 Receiving'!$C:$T,7,FALSE)/VLOOKUP($P18,'20 Receiving'!$C:$T,5,FALSE)),0)*$AJ18</f>
        <v>0</v>
      </c>
      <c r="Y18" s="21">
        <f>IFERROR(VLOOKUP($P18,'20 Receiving'!$C:$T,8,FALSE)/VLOOKUP($P18,'20 Receiving'!$C:$T,5,FALSE),0)</f>
        <v>0</v>
      </c>
      <c r="Z18" s="21">
        <f>IFERROR(VLOOKUP($P18,'20 Receiving'!$C:$T,10,FALSE)/VLOOKUP($P18,'20 Receiving'!$C:$T,5,FALSE),0)</f>
        <v>0</v>
      </c>
      <c r="AA18" s="21">
        <f>IFERROR(VLOOKUP($P18,'20 Receiving'!$C:$T,11,FALSE),0)</f>
        <v>0</v>
      </c>
      <c r="AB18" s="21">
        <f>IFERROR(VLOOKUP($P18,'20 Receiving'!$C:$T,14,FALSE),0)</f>
        <v>0</v>
      </c>
      <c r="AC18" s="21">
        <f>IFERROR(VLOOKUP($P18,'20 Receiving'!$C:$T,11,FALSE)/VLOOKUP($P18,'20 Receiving'!$C:$T,5,FALSE),0)</f>
        <v>0</v>
      </c>
      <c r="AD18" s="12">
        <f>IFERROR(VLOOKUP($P18,'20 Rushing'!$C:$P,7,FALSE)/VLOOKUP($P18,'20 Rushing'!$C:$P,5,FALSE),0)</f>
        <v>3.1818181818181817</v>
      </c>
      <c r="AE18" s="12">
        <f>IFERROR(VLOOKUP($P18,'20 Rushing'!$C:$P,8,FALSE)/VLOOKUP($P18,'20 Rushing'!$C:$P,5,FALSE),0)</f>
        <v>5</v>
      </c>
      <c r="AF18" s="12" t="str">
        <f>IFERROR(VLOOKUP($P18,'20 Rushing'!$C:$P,12,FALSE),0)</f>
        <v>1.6</v>
      </c>
      <c r="AG18" s="12">
        <f>IFERROR(VLOOKUP($P18,'20 Rushing'!$C:$P,9,FALSE)/VLOOKUP($P18,'20 Rushing'!$C:$P,5,FALSE),0)</f>
        <v>0.18181818181818182</v>
      </c>
      <c r="AH18" s="12">
        <f>VLOOKUP($J18,'Vegas Odds'!$B:$S,18,FALSE)</f>
        <v>34.064617153174844</v>
      </c>
      <c r="AI18" s="12">
        <f>VLOOKUP($J18,'Vegas Odds'!$B:$S,17,FALSE)</f>
        <v>34.535382846825151</v>
      </c>
      <c r="AJ18">
        <v>1</v>
      </c>
      <c r="AK18" s="12">
        <f t="shared" si="1"/>
        <v>36.636363636363633</v>
      </c>
      <c r="AL18" s="12">
        <f t="shared" si="2"/>
        <v>34.064617153174844</v>
      </c>
      <c r="AM18" s="12">
        <f>V18/Team_Defense_Table20[[#Totals],[Passing yds/att]]*'Fanduel Export'!Q20</f>
        <v>8.0875039341764179</v>
      </c>
      <c r="AN18" s="12">
        <f t="shared" si="17"/>
        <v>275.49772524251506</v>
      </c>
      <c r="AO18" s="12">
        <f>IFERROR(IF(OR($B18="D",$B18="K"),0,VLOOKUP($P18,'20 Receiving'!$C:$T,7,FALSE)/VLOOKUP($P18,'20 Receiving'!$C:$T,5,FALSE)),0)*$AJ18</f>
        <v>0</v>
      </c>
      <c r="AP18" s="21">
        <f t="shared" si="3"/>
        <v>35.487878787878785</v>
      </c>
      <c r="AQ18" s="21">
        <f t="shared" si="4"/>
        <v>0</v>
      </c>
      <c r="AR18" s="22">
        <f t="shared" si="5"/>
        <v>0</v>
      </c>
      <c r="AS18" s="22">
        <f t="shared" si="6"/>
        <v>0</v>
      </c>
      <c r="AT18" s="22">
        <f>AA18/Team_Defense_Table20[[#Totals],[Yards per completion]]*'Fanduel Export'!S20</f>
        <v>0</v>
      </c>
      <c r="AU18" s="12">
        <f t="shared" si="18"/>
        <v>0</v>
      </c>
      <c r="AV18" s="12">
        <f t="shared" si="7"/>
        <v>3.1818181818181817</v>
      </c>
      <c r="AW18" s="21">
        <f t="shared" si="8"/>
        <v>31.019191919191922</v>
      </c>
      <c r="AX18" s="12">
        <f t="shared" si="9"/>
        <v>3.5424942514409201</v>
      </c>
      <c r="AY18" s="12">
        <f>AF18/Team_Defense_Table20[[#Totals],[Rushing Y/A]]*R18</f>
        <v>1.6911879968648531</v>
      </c>
      <c r="AZ18" s="12">
        <f t="shared" si="19"/>
        <v>5.9910237569996267</v>
      </c>
      <c r="BA18" s="22">
        <f t="shared" si="10"/>
        <v>11.619011385400565</v>
      </c>
      <c r="BB18" s="22">
        <f t="shared" si="11"/>
        <v>1.613751581305634</v>
      </c>
      <c r="BC18" s="21">
        <f t="shared" si="12"/>
        <v>0</v>
      </c>
      <c r="BD18" t="str">
        <f t="shared" si="13"/>
        <v>Jared Goff</v>
      </c>
      <c r="BE18">
        <f t="shared" si="14"/>
        <v>7200</v>
      </c>
      <c r="BF18" t="str">
        <f t="shared" si="15"/>
        <v>QB</v>
      </c>
      <c r="BG18" s="22">
        <f t="shared" si="16"/>
        <v>11.619011385400565</v>
      </c>
    </row>
    <row r="19" spans="1:59" x14ac:dyDescent="0.3">
      <c r="A19" t="s">
        <v>3791</v>
      </c>
      <c r="B19" t="s">
        <v>34</v>
      </c>
      <c r="C19" t="s">
        <v>3649</v>
      </c>
      <c r="D19" t="s">
        <v>97</v>
      </c>
      <c r="E19" t="s">
        <v>2968</v>
      </c>
      <c r="F19">
        <v>12.4750003814697</v>
      </c>
      <c r="G19">
        <v>8</v>
      </c>
      <c r="H19">
        <v>7200</v>
      </c>
      <c r="I19" t="s">
        <v>3637</v>
      </c>
      <c r="J19" t="s">
        <v>76</v>
      </c>
      <c r="K19" t="s">
        <v>1080</v>
      </c>
      <c r="O19" t="str">
        <f t="shared" si="0"/>
        <v>Miles Sanders</v>
      </c>
      <c r="P19" t="str">
        <f>IFERROR(VLOOKUP(O:O,'Name Bridge'!A:B,2,FALSE),O:O)</f>
        <v>Miles Sanders</v>
      </c>
      <c r="Q19" s="12">
        <f>VLOOKUP($K19,'20 Defensive Stats'!$AC:$AH,2,FALSE)</f>
        <v>6.9262295081967213</v>
      </c>
      <c r="R19" s="12">
        <f>VLOOKUP($K19,'20 Defensive Stats'!$AC:$AH,4,FALSE)</f>
        <v>4.625</v>
      </c>
      <c r="S19" s="12">
        <f>VLOOKUP($K19,'20 Defensive Stats'!$AC:$AH,6,FALSE)</f>
        <v>10.432098765432098</v>
      </c>
      <c r="T19" s="12">
        <f>IFERROR(VLOOKUP($P19,'20 Passing'!$C:$AF,9,FALSE)/VLOOKUP($P19,'20 Passing'!$C:$AF,5,FALSE),0)</f>
        <v>0</v>
      </c>
      <c r="U19" s="12">
        <f>IFERROR(VLOOKUP($P19,'20 Passing'!$C:$AF,11,FALSE)/VLOOKUP($P19,'20 Passing'!$C:$AF,5,FALSE),0)</f>
        <v>0</v>
      </c>
      <c r="V19" s="12">
        <f>IFERROR(VLOOKUP($P19,'20 Passing'!$C:$AF,18,FALSE),0)</f>
        <v>0</v>
      </c>
      <c r="W19" s="12">
        <f>IFERROR(VLOOKUP($P19,'20 Passing'!$C:$AF,12,FALSE)/VLOOKUP($P19,'20 Passing'!$C:$AF,5,FALSE),0)</f>
        <v>0</v>
      </c>
      <c r="X19" s="12">
        <f>IFERROR(IF(OR($B19="D",$B19="K"),0,VLOOKUP($P19,'20 Receiving'!$C:$T,7,FALSE)/VLOOKUP($P19,'20 Receiving'!$C:$T,5,FALSE)),0)*$AJ19</f>
        <v>4.75</v>
      </c>
      <c r="Y19" s="21">
        <f>IFERROR(VLOOKUP($P19,'20 Receiving'!$C:$T,8,FALSE)/VLOOKUP($P19,'20 Receiving'!$C:$T,5,FALSE),0)</f>
        <v>2.375</v>
      </c>
      <c r="Z19" s="21">
        <f>IFERROR(VLOOKUP($P19,'20 Receiving'!$C:$T,10,FALSE)/VLOOKUP($P19,'20 Receiving'!$C:$T,5,FALSE),0)</f>
        <v>15.375</v>
      </c>
      <c r="AA19" s="21">
        <f>IFERROR(VLOOKUP($P19,'20 Receiving'!$C:$T,11,FALSE),0)</f>
        <v>6.5</v>
      </c>
      <c r="AB19" s="21">
        <f>IFERROR(VLOOKUP($P19,'20 Receiving'!$C:$T,14,FALSE),0)</f>
        <v>28</v>
      </c>
      <c r="AC19" s="21">
        <f>IFERROR(VLOOKUP($P19,'20 Receiving'!$C:$T,11,FALSE)/VLOOKUP($P19,'20 Receiving'!$C:$T,5,FALSE),0)</f>
        <v>0.8125</v>
      </c>
      <c r="AD19" s="12">
        <f>IFERROR(VLOOKUP($P19,'20 Rushing'!$C:$P,7,FALSE)/VLOOKUP($P19,'20 Rushing'!$C:$P,5,FALSE),0)</f>
        <v>13.5</v>
      </c>
      <c r="AE19" s="12">
        <f>IFERROR(VLOOKUP($P19,'20 Rushing'!$C:$P,8,FALSE)/VLOOKUP($P19,'20 Rushing'!$C:$P,5,FALSE),0)</f>
        <v>75</v>
      </c>
      <c r="AF19" s="12" t="str">
        <f>IFERROR(VLOOKUP($P19,'20 Rushing'!$C:$P,12,FALSE),0)</f>
        <v>5.6</v>
      </c>
      <c r="AG19" s="12">
        <f>IFERROR(VLOOKUP($P19,'20 Rushing'!$C:$P,9,FALSE)/VLOOKUP($P19,'20 Rushing'!$C:$P,5,FALSE),0)</f>
        <v>0.375</v>
      </c>
      <c r="AH19" s="12">
        <f>VLOOKUP($J19,'Vegas Odds'!$B:$S,18,FALSE)</f>
        <v>42.740147670656746</v>
      </c>
      <c r="AI19" s="12">
        <f>VLOOKUP($J19,'Vegas Odds'!$B:$S,17,FALSE)</f>
        <v>19.159852329343252</v>
      </c>
      <c r="AJ19">
        <v>1</v>
      </c>
      <c r="AK19" s="12">
        <f t="shared" si="1"/>
        <v>0</v>
      </c>
      <c r="AL19" s="12">
        <f t="shared" si="2"/>
        <v>0</v>
      </c>
      <c r="AM19" s="12">
        <f>V19/Team_Defense_Table20[[#Totals],[Passing yds/att]]*'Fanduel Export'!Q17</f>
        <v>0</v>
      </c>
      <c r="AN19" s="12">
        <f t="shared" si="17"/>
        <v>0</v>
      </c>
      <c r="AO19" s="12">
        <f>IFERROR(IF(OR($B19="D",$B19="K"),0,VLOOKUP($P19,'20 Receiving'!$C:$T,7,FALSE)/VLOOKUP($P19,'20 Receiving'!$C:$T,5,FALSE)),0)*$AJ19</f>
        <v>4.75</v>
      </c>
      <c r="AP19" s="21">
        <f t="shared" si="3"/>
        <v>49.672943722943735</v>
      </c>
      <c r="AQ19" s="21">
        <f t="shared" si="4"/>
        <v>4.0870479222645182</v>
      </c>
      <c r="AR19" s="22">
        <f t="shared" si="5"/>
        <v>2.375</v>
      </c>
      <c r="AS19" s="22">
        <f t="shared" si="6"/>
        <v>2.0435239611322591</v>
      </c>
      <c r="AT19" s="22">
        <f>AA19/Team_Defense_Table20[[#Totals],[Yards per completion]]*'Fanduel Export'!S17</f>
        <v>6.4878096562937229</v>
      </c>
      <c r="AU19" s="12">
        <f t="shared" si="18"/>
        <v>13.257994487901469</v>
      </c>
      <c r="AV19" s="12">
        <f t="shared" si="7"/>
        <v>13.5</v>
      </c>
      <c r="AW19" s="21">
        <f t="shared" si="8"/>
        <v>31.925757575757579</v>
      </c>
      <c r="AX19" s="12">
        <f t="shared" si="9"/>
        <v>8.101859629559506</v>
      </c>
      <c r="AY19" s="12">
        <f>AF19/Team_Defense_Table20[[#Totals],[Rushing Y/A]]*R19</f>
        <v>6.0320232896652124</v>
      </c>
      <c r="AZ19" s="12">
        <f t="shared" si="19"/>
        <v>48.870605975101313</v>
      </c>
      <c r="BA19" s="22">
        <f t="shared" si="10"/>
        <v>7.4003600463002783</v>
      </c>
      <c r="BB19" s="22">
        <f t="shared" si="11"/>
        <v>1.0278277842083721</v>
      </c>
      <c r="BC19" s="21">
        <f t="shared" si="12"/>
        <v>0.65972222222222221</v>
      </c>
      <c r="BD19" t="str">
        <f t="shared" si="13"/>
        <v>Miles Sanders</v>
      </c>
      <c r="BE19">
        <f t="shared" si="14"/>
        <v>7200</v>
      </c>
      <c r="BF19" t="str">
        <f t="shared" si="15"/>
        <v>RB</v>
      </c>
      <c r="BG19" s="22">
        <f t="shared" si="16"/>
        <v>7.4003600463002783</v>
      </c>
    </row>
    <row r="20" spans="1:59" hidden="1" x14ac:dyDescent="0.3">
      <c r="A20" t="s">
        <v>3792</v>
      </c>
      <c r="B20" t="s">
        <v>38</v>
      </c>
      <c r="C20" t="s">
        <v>2976</v>
      </c>
      <c r="D20" t="s">
        <v>158</v>
      </c>
      <c r="E20" t="s">
        <v>1868</v>
      </c>
      <c r="F20">
        <v>14.245454268022</v>
      </c>
      <c r="G20">
        <v>11</v>
      </c>
      <c r="H20">
        <v>7100</v>
      </c>
      <c r="I20" t="s">
        <v>3638</v>
      </c>
      <c r="J20" t="s">
        <v>74</v>
      </c>
      <c r="K20" t="s">
        <v>61</v>
      </c>
      <c r="L20" t="s">
        <v>1928</v>
      </c>
      <c r="M20" t="s">
        <v>1888</v>
      </c>
      <c r="O20" t="str">
        <f t="shared" si="0"/>
        <v>Daniel Jones</v>
      </c>
      <c r="P20" t="str">
        <f>IFERROR(VLOOKUP(O:O,'Name Bridge'!A:B,2,FALSE),O:O)</f>
        <v>Daniel Jones</v>
      </c>
      <c r="Q20" s="12">
        <f>VLOOKUP($K20,'20 Defensive Stats'!$AC:$AH,2,FALSE)</f>
        <v>7.3665987780040734</v>
      </c>
      <c r="R20" s="12">
        <f>VLOOKUP($K20,'20 Defensive Stats'!$AC:$AH,4,FALSE)</f>
        <v>3.7056603773584906</v>
      </c>
      <c r="S20" s="12">
        <f>VLOOKUP($K20,'20 Defensive Stats'!$AC:$AH,6,FALSE)</f>
        <v>10.764880952380953</v>
      </c>
      <c r="T20" s="12">
        <f>IFERROR(VLOOKUP($P20,'20 Passing'!$C:$AF,9,FALSE)/VLOOKUP($P20,'20 Passing'!$C:$AF,5,FALSE),0)</f>
        <v>32.81818181818182</v>
      </c>
      <c r="U20" s="12">
        <f>IFERROR(VLOOKUP($P20,'20 Passing'!$C:$AF,11,FALSE)/VLOOKUP($P20,'20 Passing'!$C:$AF,5,FALSE),0)</f>
        <v>212.27272727272728</v>
      </c>
      <c r="V20" s="12" t="str">
        <f>IFERROR(VLOOKUP($P20,'20 Passing'!$C:$AF,18,FALSE),0)</f>
        <v>6.5</v>
      </c>
      <c r="W20" s="12">
        <f>IFERROR(VLOOKUP($P20,'20 Passing'!$C:$AF,12,FALSE)/VLOOKUP($P20,'20 Passing'!$C:$AF,5,FALSE),0)</f>
        <v>0.72727272727272729</v>
      </c>
      <c r="X20" s="12">
        <f>IFERROR(IF(OR($B20="D",$B20="K"),0,VLOOKUP($P20,'20 Receiving'!$C:$T,7,FALSE)/VLOOKUP($P20,'20 Receiving'!$C:$T,5,FALSE)),0)*$AJ20</f>
        <v>0</v>
      </c>
      <c r="Y20" s="21">
        <f>IFERROR(VLOOKUP($P20,'20 Receiving'!$C:$T,8,FALSE)/VLOOKUP($P20,'20 Receiving'!$C:$T,5,FALSE),0)</f>
        <v>0</v>
      </c>
      <c r="Z20" s="21">
        <f>IFERROR(VLOOKUP($P20,'20 Receiving'!$C:$T,10,FALSE)/VLOOKUP($P20,'20 Receiving'!$C:$T,5,FALSE),0)</f>
        <v>0</v>
      </c>
      <c r="AA20" s="21">
        <f>IFERROR(VLOOKUP($P20,'20 Receiving'!$C:$T,11,FALSE),0)</f>
        <v>0</v>
      </c>
      <c r="AB20" s="21">
        <f>IFERROR(VLOOKUP($P20,'20 Receiving'!$C:$T,14,FALSE),0)</f>
        <v>0</v>
      </c>
      <c r="AC20" s="21">
        <f>IFERROR(VLOOKUP($P20,'20 Receiving'!$C:$T,11,FALSE)/VLOOKUP($P20,'20 Receiving'!$C:$T,5,FALSE),0)</f>
        <v>0</v>
      </c>
      <c r="AD20" s="12">
        <f>IFERROR(VLOOKUP($P20,'20 Rushing'!$C:$P,7,FALSE)/VLOOKUP($P20,'20 Rushing'!$C:$P,5,FALSE),0)</f>
        <v>5</v>
      </c>
      <c r="AE20" s="12">
        <f>IFERROR(VLOOKUP($P20,'20 Rushing'!$C:$P,8,FALSE)/VLOOKUP($P20,'20 Rushing'!$C:$P,5,FALSE),0)</f>
        <v>36.636363636363633</v>
      </c>
      <c r="AF20" s="12" t="str">
        <f>IFERROR(VLOOKUP($P20,'20 Rushing'!$C:$P,12,FALSE),0)</f>
        <v>7.3</v>
      </c>
      <c r="AG20" s="12">
        <f>IFERROR(VLOOKUP($P20,'20 Rushing'!$C:$P,9,FALSE)/VLOOKUP($P20,'20 Rushing'!$C:$P,5,FALSE),0)</f>
        <v>9.0909090909090912E-2</v>
      </c>
      <c r="AH20" s="12">
        <f>VLOOKUP($J20,'Vegas Odds'!$B:$S,18,FALSE)</f>
        <v>43.874288576406173</v>
      </c>
      <c r="AI20" s="12">
        <f>VLOOKUP($J20,'Vegas Odds'!$B:$S,17,FALSE)</f>
        <v>15.725711423593831</v>
      </c>
      <c r="AJ20">
        <v>0</v>
      </c>
      <c r="AK20" s="12">
        <f t="shared" si="1"/>
        <v>0</v>
      </c>
      <c r="AL20" s="12">
        <f t="shared" si="2"/>
        <v>0</v>
      </c>
      <c r="AM20" s="12">
        <f>V20/Team_Defense_Table20[[#Totals],[Passing yds/att]]*'Fanduel Export'!Q18</f>
        <v>6.0196153649495461</v>
      </c>
      <c r="AN20" s="12">
        <f t="shared" si="17"/>
        <v>0</v>
      </c>
      <c r="AO20" s="12">
        <f>IFERROR(IF(OR($B20="D",$B20="K"),0,VLOOKUP($P20,'20 Receiving'!$C:$T,7,FALSE)/VLOOKUP($P20,'20 Receiving'!$C:$T,5,FALSE)),0)*$AJ20</f>
        <v>0</v>
      </c>
      <c r="AP20" s="21">
        <f t="shared" si="3"/>
        <v>34.49083694083695</v>
      </c>
      <c r="AQ20" s="21">
        <f t="shared" si="4"/>
        <v>0</v>
      </c>
      <c r="AR20" s="22">
        <f t="shared" si="5"/>
        <v>0</v>
      </c>
      <c r="AS20" s="22">
        <f t="shared" si="6"/>
        <v>0</v>
      </c>
      <c r="AT20" s="22">
        <f>AA20/Team_Defense_Table20[[#Totals],[Yards per completion]]*'Fanduel Export'!S18</f>
        <v>0</v>
      </c>
      <c r="AU20" s="12">
        <f t="shared" si="18"/>
        <v>0</v>
      </c>
      <c r="AV20" s="12">
        <f t="shared" si="7"/>
        <v>0</v>
      </c>
      <c r="AW20" s="21">
        <f t="shared" si="8"/>
        <v>24.907864357864359</v>
      </c>
      <c r="AX20" s="12">
        <f t="shared" si="9"/>
        <v>0</v>
      </c>
      <c r="AY20" s="12">
        <f>AF20/Team_Defense_Table20[[#Totals],[Rushing Y/A]]*R20</f>
        <v>6.3001620389442765</v>
      </c>
      <c r="AZ20" s="12">
        <f t="shared" si="19"/>
        <v>0</v>
      </c>
      <c r="BA20" s="22">
        <f t="shared" si="10"/>
        <v>0</v>
      </c>
      <c r="BB20" s="22">
        <f t="shared" si="11"/>
        <v>0</v>
      </c>
      <c r="BC20" s="21">
        <f t="shared" si="12"/>
        <v>0</v>
      </c>
      <c r="BD20" t="str">
        <f t="shared" si="13"/>
        <v>Daniel Jones</v>
      </c>
      <c r="BE20">
        <f t="shared" si="14"/>
        <v>7100</v>
      </c>
      <c r="BF20" t="str">
        <f t="shared" si="15"/>
        <v>QB</v>
      </c>
      <c r="BG20" s="22">
        <f t="shared" si="16"/>
        <v>0</v>
      </c>
    </row>
    <row r="21" spans="1:59" x14ac:dyDescent="0.3">
      <c r="A21" t="s">
        <v>3793</v>
      </c>
      <c r="B21" t="s">
        <v>49</v>
      </c>
      <c r="C21" t="s">
        <v>1901</v>
      </c>
      <c r="D21" t="s">
        <v>125</v>
      </c>
      <c r="E21" t="s">
        <v>3279</v>
      </c>
      <c r="F21">
        <v>13.627272172407601</v>
      </c>
      <c r="G21">
        <v>11</v>
      </c>
      <c r="H21">
        <v>7100</v>
      </c>
      <c r="I21" t="s">
        <v>3639</v>
      </c>
      <c r="J21" t="s">
        <v>80</v>
      </c>
      <c r="K21" t="s">
        <v>116</v>
      </c>
      <c r="O21" t="str">
        <f>D21</f>
        <v>Robert Woods</v>
      </c>
      <c r="P21" t="str">
        <f>IFERROR(VLOOKUP(O:O,'Name Bridge'!A:B,2,FALSE),O:O)</f>
        <v>Robert Woods</v>
      </c>
      <c r="Q21" s="12">
        <f>VLOOKUP($K21,'20 Defensive Stats'!$AC:$AH,2,FALSE)</f>
        <v>6.3265822784810126</v>
      </c>
      <c r="R21" s="12">
        <f>VLOOKUP($K21,'20 Defensive Stats'!$AC:$AH,4,FALSE)</f>
        <v>4.5384615384615383</v>
      </c>
      <c r="S21" s="12">
        <f>VLOOKUP($K21,'20 Defensive Stats'!$AC:$AH,6,FALSE)</f>
        <v>9.76171875</v>
      </c>
      <c r="T21" s="12">
        <f>IFERROR(VLOOKUP($P21,'20 Passing'!$C:$AF,9,FALSE)/VLOOKUP($P21,'20 Passing'!$C:$AF,5,FALSE),0)</f>
        <v>0</v>
      </c>
      <c r="U21" s="12">
        <f>IFERROR(VLOOKUP($P21,'20 Passing'!$C:$AF,11,FALSE)/VLOOKUP($P21,'20 Passing'!$C:$AF,5,FALSE),0)</f>
        <v>0</v>
      </c>
      <c r="V21" s="12">
        <f>IFERROR(VLOOKUP($P21,'20 Passing'!$C:$AF,18,FALSE),0)</f>
        <v>0</v>
      </c>
      <c r="W21" s="12">
        <f>IFERROR(VLOOKUP($P21,'20 Passing'!$C:$AF,12,FALSE)/VLOOKUP($P21,'20 Passing'!$C:$AF,5,FALSE),0)</f>
        <v>0</v>
      </c>
      <c r="X21" s="12">
        <f>IFERROR(IF(OR($B21="D",$B21="K"),0,VLOOKUP($P21,'20 Receiving'!$C:$T,7,FALSE)/VLOOKUP($P21,'20 Receiving'!$C:$T,5,FALSE)),0)*$AJ21</f>
        <v>7.9090909090909092</v>
      </c>
      <c r="Y21" s="21">
        <f>IFERROR(VLOOKUP($P21,'20 Receiving'!$C:$T,8,FALSE)/VLOOKUP($P21,'20 Receiving'!$C:$T,5,FALSE),0)</f>
        <v>5.5454545454545459</v>
      </c>
      <c r="Z21" s="21">
        <f>IFERROR(VLOOKUP($P21,'20 Receiving'!$C:$T,10,FALSE)/VLOOKUP($P21,'20 Receiving'!$C:$T,5,FALSE),0)</f>
        <v>61.727272727272727</v>
      </c>
      <c r="AA21" s="21">
        <f>IFERROR(VLOOKUP($P21,'20 Receiving'!$C:$T,11,FALSE),0)</f>
        <v>11.1</v>
      </c>
      <c r="AB21" s="21">
        <f>IFERROR(VLOOKUP($P21,'20 Receiving'!$C:$T,14,FALSE),0)</f>
        <v>56</v>
      </c>
      <c r="AC21" s="21">
        <f>IFERROR(VLOOKUP($P21,'20 Receiving'!$C:$T,11,FALSE)/VLOOKUP($P21,'20 Receiving'!$C:$T,5,FALSE),0)</f>
        <v>1.009090909090909</v>
      </c>
      <c r="AD21" s="12">
        <f>IFERROR(VLOOKUP($P21,'20 Rushing'!$C:$P,7,FALSE)/VLOOKUP($P21,'20 Rushing'!$C:$P,5,FALSE),0)</f>
        <v>1.8181818181818181</v>
      </c>
      <c r="AE21" s="12">
        <f>IFERROR(VLOOKUP($P21,'20 Rushing'!$C:$P,8,FALSE)/VLOOKUP($P21,'20 Rushing'!$C:$P,5,FALSE),0)</f>
        <v>10.454545454545455</v>
      </c>
      <c r="AF21" s="12" t="str">
        <f>IFERROR(VLOOKUP($P21,'20 Rushing'!$C:$P,12,FALSE),0)</f>
        <v>5.8</v>
      </c>
      <c r="AG21" s="12">
        <f>IFERROR(VLOOKUP($P21,'20 Rushing'!$C:$P,9,FALSE)/VLOOKUP($P21,'20 Rushing'!$C:$P,5,FALSE),0)</f>
        <v>0.18181818181818182</v>
      </c>
      <c r="AH21" s="12">
        <f>VLOOKUP($J21,'Vegas Odds'!$B:$S,18,FALSE)</f>
        <v>34.064617153174844</v>
      </c>
      <c r="AI21" s="12">
        <f>VLOOKUP($J21,'Vegas Odds'!$B:$S,17,FALSE)</f>
        <v>34.535382846825151</v>
      </c>
      <c r="AJ21">
        <v>1</v>
      </c>
      <c r="AK21" s="12">
        <f t="shared" si="1"/>
        <v>0</v>
      </c>
      <c r="AL21" s="12">
        <f t="shared" si="2"/>
        <v>0</v>
      </c>
      <c r="AM21" s="12">
        <f>V21/Team_Defense_Table20[[#Totals],[Passing yds/att]]*'Fanduel Export'!Q23</f>
        <v>0</v>
      </c>
      <c r="AN21" s="12">
        <f t="shared" si="17"/>
        <v>0</v>
      </c>
      <c r="AO21" s="12">
        <f>IFERROR(IF(OR($B21="D",$B21="K"),0,VLOOKUP($P21,'20 Receiving'!$C:$T,7,FALSE)/VLOOKUP($P21,'20 Receiving'!$C:$T,5,FALSE)),0)*$AJ21</f>
        <v>7.9090909090909092</v>
      </c>
      <c r="AP21" s="21">
        <f t="shared" si="3"/>
        <v>35.487878787878785</v>
      </c>
      <c r="AQ21" s="21">
        <f t="shared" si="4"/>
        <v>7.5918923037986801</v>
      </c>
      <c r="AR21" s="22">
        <f t="shared" si="5"/>
        <v>5.5454545454545459</v>
      </c>
      <c r="AS21" s="22">
        <f t="shared" si="6"/>
        <v>5.3230509256519483</v>
      </c>
      <c r="AT21" s="22">
        <f>AA21/Team_Defense_Table20[[#Totals],[Yards per completion]]*'Fanduel Export'!S23</f>
        <v>11.079182643824666</v>
      </c>
      <c r="AU21" s="12">
        <f t="shared" si="18"/>
        <v>58.975053427677885</v>
      </c>
      <c r="AV21" s="12">
        <f t="shared" si="7"/>
        <v>1.8181818181818181</v>
      </c>
      <c r="AW21" s="21">
        <f t="shared" si="8"/>
        <v>31.019191919191922</v>
      </c>
      <c r="AX21" s="12">
        <f t="shared" si="9"/>
        <v>2.0242824293948112</v>
      </c>
      <c r="AY21" s="12">
        <f>AF21/Team_Defense_Table20[[#Totals],[Rushing Y/A]]*R21</f>
        <v>6.1305564886350918</v>
      </c>
      <c r="AZ21" s="12">
        <f t="shared" si="19"/>
        <v>12.409977782356366</v>
      </c>
      <c r="BA21" s="22">
        <f t="shared" si="10"/>
        <v>9.9112303937306976</v>
      </c>
      <c r="BB21" s="22">
        <f t="shared" si="11"/>
        <v>1.3959479427789716</v>
      </c>
      <c r="BC21" s="21">
        <f t="shared" si="12"/>
        <v>1.1139564660691421</v>
      </c>
      <c r="BD21" t="str">
        <f t="shared" si="13"/>
        <v>Robert Woods</v>
      </c>
      <c r="BE21">
        <f t="shared" si="14"/>
        <v>7100</v>
      </c>
      <c r="BF21" t="str">
        <f t="shared" si="15"/>
        <v>WR</v>
      </c>
      <c r="BG21" s="22">
        <f t="shared" si="16"/>
        <v>9.9112303937306976</v>
      </c>
    </row>
    <row r="22" spans="1:59" x14ac:dyDescent="0.3">
      <c r="A22" t="s">
        <v>3794</v>
      </c>
      <c r="B22" t="s">
        <v>34</v>
      </c>
      <c r="C22" t="s">
        <v>1873</v>
      </c>
      <c r="D22" t="s">
        <v>55</v>
      </c>
      <c r="E22" t="s">
        <v>2850</v>
      </c>
      <c r="F22">
        <v>12.0166664123535</v>
      </c>
      <c r="G22">
        <v>6</v>
      </c>
      <c r="H22">
        <v>7000</v>
      </c>
      <c r="I22" t="s">
        <v>3644</v>
      </c>
      <c r="J22" t="s">
        <v>56</v>
      </c>
      <c r="K22" t="s">
        <v>1079</v>
      </c>
      <c r="O22" t="str">
        <f t="shared" si="0"/>
        <v>Austin Ekeler</v>
      </c>
      <c r="P22" t="str">
        <f>IFERROR(VLOOKUP(O:O,'Name Bridge'!A:B,2,FALSE),O:O)</f>
        <v>Austin Ekeler</v>
      </c>
      <c r="Q22" s="12">
        <f>VLOOKUP($K22,'20 Defensive Stats'!$AC:$AH,2,FALSE)</f>
        <v>7.9778481012658231</v>
      </c>
      <c r="R22" s="12">
        <f>VLOOKUP($K22,'20 Defensive Stats'!$AC:$AH,4,FALSE)</f>
        <v>4.3047619047619046</v>
      </c>
      <c r="S22" s="12">
        <f>VLOOKUP($K22,'20 Defensive Stats'!$AC:$AH,6,FALSE)</f>
        <v>11.564220183486238</v>
      </c>
      <c r="T22" s="12">
        <f>IFERROR(VLOOKUP($P22,'20 Passing'!$C:$AF,9,FALSE)/VLOOKUP($P22,'20 Passing'!$C:$AF,5,FALSE),0)</f>
        <v>0</v>
      </c>
      <c r="U22" s="12">
        <f>IFERROR(VLOOKUP($P22,'20 Passing'!$C:$AF,11,FALSE)/VLOOKUP($P22,'20 Passing'!$C:$AF,5,FALSE),0)</f>
        <v>0</v>
      </c>
      <c r="V22" s="12">
        <f>IFERROR(VLOOKUP($P22,'20 Passing'!$C:$AF,18,FALSE),0)</f>
        <v>0</v>
      </c>
      <c r="W22" s="12">
        <f>IFERROR(VLOOKUP($P22,'20 Passing'!$C:$AF,12,FALSE)/VLOOKUP($P22,'20 Passing'!$C:$AF,5,FALSE),0)</f>
        <v>0</v>
      </c>
      <c r="X22" s="12">
        <f>IFERROR(IF(OR($B22="D",$B22="K"),0,VLOOKUP($P22,'20 Receiving'!$C:$T,7,FALSE)/VLOOKUP($P22,'20 Receiving'!$C:$T,5,FALSE)),0)*$AJ22</f>
        <v>6.6</v>
      </c>
      <c r="Y22" s="21">
        <f>IFERROR(VLOOKUP($P22,'20 Receiving'!$C:$T,8,FALSE)/VLOOKUP($P22,'20 Receiving'!$C:$T,5,FALSE),0)</f>
        <v>5.6</v>
      </c>
      <c r="Z22" s="21">
        <f>IFERROR(VLOOKUP($P22,'20 Receiving'!$C:$T,10,FALSE)/VLOOKUP($P22,'20 Receiving'!$C:$T,5,FALSE),0)</f>
        <v>45.8</v>
      </c>
      <c r="AA22" s="21">
        <f>IFERROR(VLOOKUP($P22,'20 Receiving'!$C:$T,11,FALSE),0)</f>
        <v>8.1999999999999993</v>
      </c>
      <c r="AB22" s="21">
        <f>IFERROR(VLOOKUP($P22,'20 Receiving'!$C:$T,14,FALSE),0)</f>
        <v>28</v>
      </c>
      <c r="AC22" s="21">
        <f>IFERROR(VLOOKUP($P22,'20 Receiving'!$C:$T,11,FALSE)/VLOOKUP($P22,'20 Receiving'!$C:$T,5,FALSE),0)</f>
        <v>1.64</v>
      </c>
      <c r="AD22" s="12">
        <f>IFERROR(VLOOKUP($P22,'20 Rushing'!$C:$P,7,FALSE)/VLOOKUP($P22,'20 Rushing'!$C:$P,5,FALSE),0)</f>
        <v>12.6</v>
      </c>
      <c r="AE22" s="12">
        <f>IFERROR(VLOOKUP($P22,'20 Rushing'!$C:$P,8,FALSE)/VLOOKUP($P22,'20 Rushing'!$C:$P,5,FALSE),0)</f>
        <v>58.4</v>
      </c>
      <c r="AF22" s="12" t="str">
        <f>IFERROR(VLOOKUP($P22,'20 Rushing'!$C:$P,12,FALSE),0)</f>
        <v>4.6</v>
      </c>
      <c r="AG22" s="12">
        <f>IFERROR(VLOOKUP($P22,'20 Rushing'!$C:$P,9,FALSE)/VLOOKUP($P22,'20 Rushing'!$C:$P,5,FALSE),0)</f>
        <v>0.2</v>
      </c>
      <c r="AH22" s="12">
        <f>VLOOKUP($J22,'Vegas Odds'!$B:$S,18,FALSE)</f>
        <v>36.74599698367637</v>
      </c>
      <c r="AI22" s="12">
        <f>VLOOKUP($J22,'Vegas Odds'!$B:$S,17,FALSE)</f>
        <v>33.054003016323627</v>
      </c>
      <c r="AJ22">
        <v>1</v>
      </c>
      <c r="AK22" s="12">
        <f t="shared" si="1"/>
        <v>0</v>
      </c>
      <c r="AL22" s="12">
        <f t="shared" si="2"/>
        <v>0</v>
      </c>
      <c r="AM22" s="12">
        <f>V22/Team_Defense_Table20[[#Totals],[Passing yds/att]]*'Fanduel Export'!Q22</f>
        <v>0</v>
      </c>
      <c r="AN22" s="12">
        <f t="shared" si="17"/>
        <v>0</v>
      </c>
      <c r="AO22" s="12">
        <f>IFERROR(IF(OR($B22="D",$B22="K"),0,VLOOKUP($P22,'20 Receiving'!$C:$T,7,FALSE)/VLOOKUP($P22,'20 Receiving'!$C:$T,5,FALSE)),0)*$AJ22</f>
        <v>6.6</v>
      </c>
      <c r="AP22" s="21">
        <f t="shared" si="3"/>
        <v>43.467099567099567</v>
      </c>
      <c r="AQ22" s="21">
        <f t="shared" si="4"/>
        <v>5.5794746488176354</v>
      </c>
      <c r="AR22" s="22">
        <f t="shared" si="5"/>
        <v>5.6</v>
      </c>
      <c r="AS22" s="22">
        <f t="shared" si="6"/>
        <v>4.734099702027085</v>
      </c>
      <c r="AT22" s="22">
        <f>AA22/Team_Defense_Table20[[#Totals],[Yards per completion]]*'Fanduel Export'!S22</f>
        <v>9.0728401121827051</v>
      </c>
      <c r="AU22" s="12">
        <f t="shared" si="18"/>
        <v>42.951729671623525</v>
      </c>
      <c r="AV22" s="12">
        <f t="shared" si="7"/>
        <v>12.6</v>
      </c>
      <c r="AW22" s="21">
        <f t="shared" si="8"/>
        <v>39.04170274170275</v>
      </c>
      <c r="AX22" s="12">
        <f t="shared" si="9"/>
        <v>10.667578736539333</v>
      </c>
      <c r="AY22" s="12">
        <f>AF22/Team_Defense_Table20[[#Totals],[Rushing Y/A]]*R22</f>
        <v>4.6117973244610804</v>
      </c>
      <c r="AZ22" s="12">
        <f t="shared" si="19"/>
        <v>49.196711075650008</v>
      </c>
      <c r="BA22" s="22">
        <f t="shared" si="10"/>
        <v>12.014844074727353</v>
      </c>
      <c r="BB22" s="22">
        <f t="shared" si="11"/>
        <v>1.7164062963896218</v>
      </c>
      <c r="BC22" s="21">
        <f t="shared" si="12"/>
        <v>0.94285714285714284</v>
      </c>
      <c r="BD22" t="str">
        <f t="shared" si="13"/>
        <v>Austin Ekeler</v>
      </c>
      <c r="BE22">
        <f t="shared" si="14"/>
        <v>7000</v>
      </c>
      <c r="BF22" t="str">
        <f t="shared" si="15"/>
        <v>RB</v>
      </c>
      <c r="BG22" s="22">
        <f t="shared" si="16"/>
        <v>12.014844074727353</v>
      </c>
    </row>
    <row r="23" spans="1:59" hidden="1" x14ac:dyDescent="0.3">
      <c r="A23" t="s">
        <v>3795</v>
      </c>
      <c r="B23" t="s">
        <v>38</v>
      </c>
      <c r="C23" t="s">
        <v>2984</v>
      </c>
      <c r="D23" t="s">
        <v>1910</v>
      </c>
      <c r="E23" t="s">
        <v>3650</v>
      </c>
      <c r="F23">
        <v>0.85777775446573801</v>
      </c>
      <c r="G23">
        <v>9</v>
      </c>
      <c r="H23">
        <v>6900</v>
      </c>
      <c r="I23" t="s">
        <v>3637</v>
      </c>
      <c r="J23" t="s">
        <v>76</v>
      </c>
      <c r="K23" t="s">
        <v>1080</v>
      </c>
      <c r="O23" t="str">
        <f t="shared" si="0"/>
        <v>Jalen Hurts</v>
      </c>
      <c r="P23" t="str">
        <f>IFERROR(VLOOKUP(O:O,'Name Bridge'!A:B,2,FALSE),O:O)</f>
        <v>Jalen Hurts</v>
      </c>
      <c r="Q23" s="12">
        <f>VLOOKUP($K23,'20 Defensive Stats'!$AC:$AH,2,FALSE)</f>
        <v>6.9262295081967213</v>
      </c>
      <c r="R23" s="12">
        <f>VLOOKUP($K23,'20 Defensive Stats'!$AC:$AH,4,FALSE)</f>
        <v>4.625</v>
      </c>
      <c r="S23" s="12">
        <f>VLOOKUP($K23,'20 Defensive Stats'!$AC:$AH,6,FALSE)</f>
        <v>10.432098765432098</v>
      </c>
      <c r="T23" s="12">
        <f>IFERROR(VLOOKUP($P23,'20 Passing'!$C:$AF,9,FALSE)/VLOOKUP($P23,'20 Passing'!$C:$AF,5,FALSE),0)</f>
        <v>0.3</v>
      </c>
      <c r="U23" s="12">
        <f>IFERROR(VLOOKUP($P23,'20 Passing'!$C:$AF,11,FALSE)/VLOOKUP($P23,'20 Passing'!$C:$AF,5,FALSE),0)</f>
        <v>3.3</v>
      </c>
      <c r="V23" s="12" t="str">
        <f>IFERROR(VLOOKUP($P23,'20 Passing'!$C:$AF,18,FALSE),0)</f>
        <v>11.0</v>
      </c>
      <c r="W23" s="12">
        <f>IFERROR(VLOOKUP($P23,'20 Passing'!$C:$AF,12,FALSE)/VLOOKUP($P23,'20 Passing'!$C:$AF,5,FALSE),0)</f>
        <v>0</v>
      </c>
      <c r="X23" s="12">
        <f>IFERROR(IF(OR($B23="D",$B23="K"),0,VLOOKUP($P23,'20 Receiving'!$C:$T,7,FALSE)/VLOOKUP($P23,'20 Receiving'!$C:$T,5,FALSE)),0)*$AJ23</f>
        <v>0</v>
      </c>
      <c r="Y23" s="21">
        <f>IFERROR(VLOOKUP($P23,'20 Receiving'!$C:$T,8,FALSE)/VLOOKUP($P23,'20 Receiving'!$C:$T,5,FALSE),0)</f>
        <v>0.1</v>
      </c>
      <c r="Z23" s="21">
        <f>IFERROR(VLOOKUP($P23,'20 Receiving'!$C:$T,10,FALSE)/VLOOKUP($P23,'20 Receiving'!$C:$T,5,FALSE),0)</f>
        <v>0.3</v>
      </c>
      <c r="AA23" s="21">
        <f>IFERROR(VLOOKUP($P23,'20 Receiving'!$C:$T,11,FALSE),0)</f>
        <v>3</v>
      </c>
      <c r="AB23" s="21">
        <f>IFERROR(VLOOKUP($P23,'20 Receiving'!$C:$T,14,FALSE),0)</f>
        <v>3</v>
      </c>
      <c r="AC23" s="21">
        <f>IFERROR(VLOOKUP($P23,'20 Receiving'!$C:$T,11,FALSE)/VLOOKUP($P23,'20 Receiving'!$C:$T,5,FALSE),0)</f>
        <v>0.3</v>
      </c>
      <c r="AD23" s="12">
        <f>IFERROR(VLOOKUP($P23,'20 Rushing'!$C:$P,7,FALSE)/VLOOKUP($P23,'20 Rushing'!$C:$P,5,FALSE),0)</f>
        <v>1.2</v>
      </c>
      <c r="AE23" s="12">
        <f>IFERROR(VLOOKUP($P23,'20 Rushing'!$C:$P,8,FALSE)/VLOOKUP($P23,'20 Rushing'!$C:$P,5,FALSE),0)</f>
        <v>5.3</v>
      </c>
      <c r="AF23" s="12" t="str">
        <f>IFERROR(VLOOKUP($P23,'20 Rushing'!$C:$P,12,FALSE),0)</f>
        <v>4.4</v>
      </c>
      <c r="AG23" s="12">
        <f>IFERROR(VLOOKUP($P23,'20 Rushing'!$C:$P,9,FALSE)/VLOOKUP($P23,'20 Rushing'!$C:$P,5,FALSE),0)</f>
        <v>0</v>
      </c>
      <c r="AH23" s="12">
        <f>VLOOKUP($J23,'Vegas Odds'!$B:$S,18,FALSE)</f>
        <v>42.740147670656746</v>
      </c>
      <c r="AI23" s="12">
        <f>VLOOKUP($J23,'Vegas Odds'!$B:$S,17,FALSE)</f>
        <v>19.159852329343252</v>
      </c>
      <c r="AJ23">
        <v>0</v>
      </c>
      <c r="AK23" s="12">
        <f t="shared" si="1"/>
        <v>0</v>
      </c>
      <c r="AL23" s="12">
        <f t="shared" si="2"/>
        <v>0</v>
      </c>
      <c r="AM23" s="12">
        <f>V23/Team_Defense_Table20[[#Totals],[Passing yds/att]]*'Fanduel Export'!Q21</f>
        <v>10.187041386837693</v>
      </c>
      <c r="AN23" s="12">
        <f t="shared" si="17"/>
        <v>0</v>
      </c>
      <c r="AO23" s="12">
        <f>IFERROR(IF(OR($B23="D",$B23="K"),0,VLOOKUP($P23,'20 Receiving'!$C:$T,7,FALSE)/VLOOKUP($P23,'20 Receiving'!$C:$T,5,FALSE)),0)*$AJ23</f>
        <v>0</v>
      </c>
      <c r="AP23" s="21">
        <f t="shared" si="3"/>
        <v>49.672943722943735</v>
      </c>
      <c r="AQ23" s="21">
        <f t="shared" si="4"/>
        <v>0</v>
      </c>
      <c r="AR23" s="22">
        <f t="shared" si="5"/>
        <v>0</v>
      </c>
      <c r="AS23" s="22">
        <f t="shared" si="6"/>
        <v>0</v>
      </c>
      <c r="AT23" s="22">
        <f>AA23/Team_Defense_Table20[[#Totals],[Yards per completion]]*'Fanduel Export'!S21</f>
        <v>2.8019514028020862</v>
      </c>
      <c r="AU23" s="12">
        <f t="shared" si="18"/>
        <v>0</v>
      </c>
      <c r="AV23" s="12">
        <f t="shared" si="7"/>
        <v>0</v>
      </c>
      <c r="AW23" s="21">
        <f t="shared" si="8"/>
        <v>31.925757575757579</v>
      </c>
      <c r="AX23" s="12">
        <f t="shared" si="9"/>
        <v>0</v>
      </c>
      <c r="AY23" s="12">
        <f>AF23/Team_Defense_Table20[[#Totals],[Rushing Y/A]]*R23</f>
        <v>4.7394468704512382</v>
      </c>
      <c r="AZ23" s="12">
        <f t="shared" si="19"/>
        <v>0</v>
      </c>
      <c r="BA23" s="22">
        <f t="shared" si="10"/>
        <v>0</v>
      </c>
      <c r="BB23" s="22">
        <f t="shared" si="11"/>
        <v>0</v>
      </c>
      <c r="BC23" s="21">
        <f t="shared" si="12"/>
        <v>0</v>
      </c>
      <c r="BD23" t="str">
        <f t="shared" si="13"/>
        <v>Jalen Hurts</v>
      </c>
      <c r="BE23">
        <f t="shared" si="14"/>
        <v>6900</v>
      </c>
      <c r="BF23" t="str">
        <f t="shared" si="15"/>
        <v>QB</v>
      </c>
      <c r="BG23" s="22">
        <f t="shared" si="16"/>
        <v>0</v>
      </c>
    </row>
    <row r="24" spans="1:59" x14ac:dyDescent="0.3">
      <c r="A24" t="s">
        <v>3796</v>
      </c>
      <c r="B24" t="s">
        <v>49</v>
      </c>
      <c r="C24" t="s">
        <v>2967</v>
      </c>
      <c r="D24" t="s">
        <v>82</v>
      </c>
      <c r="E24" t="s">
        <v>3280</v>
      </c>
      <c r="F24">
        <v>11.1454544067382</v>
      </c>
      <c r="G24">
        <v>11</v>
      </c>
      <c r="H24">
        <v>6600</v>
      </c>
      <c r="I24" t="s">
        <v>3639</v>
      </c>
      <c r="J24" t="s">
        <v>80</v>
      </c>
      <c r="K24" t="s">
        <v>116</v>
      </c>
      <c r="O24" t="str">
        <f t="shared" si="0"/>
        <v>Cooper Kupp</v>
      </c>
      <c r="P24" t="str">
        <f>IFERROR(VLOOKUP(O:O,'Name Bridge'!A:B,2,FALSE),O:O)</f>
        <v>Cooper Kupp</v>
      </c>
      <c r="Q24" s="12">
        <f>VLOOKUP($K24,'20 Defensive Stats'!$AC:$AH,2,FALSE)</f>
        <v>6.3265822784810126</v>
      </c>
      <c r="R24" s="12">
        <f>VLOOKUP($K24,'20 Defensive Stats'!$AC:$AH,4,FALSE)</f>
        <v>4.5384615384615383</v>
      </c>
      <c r="S24" s="12">
        <f>VLOOKUP($K24,'20 Defensive Stats'!$AC:$AH,6,FALSE)</f>
        <v>9.76171875</v>
      </c>
      <c r="T24" s="12">
        <f>IFERROR(VLOOKUP($P24,'20 Passing'!$C:$AF,9,FALSE)/VLOOKUP($P24,'20 Passing'!$C:$AF,5,FALSE),0)</f>
        <v>0</v>
      </c>
      <c r="U24" s="12">
        <f>IFERROR(VLOOKUP($P24,'20 Passing'!$C:$AF,11,FALSE)/VLOOKUP($P24,'20 Passing'!$C:$AF,5,FALSE),0)</f>
        <v>0</v>
      </c>
      <c r="V24" s="12">
        <f>IFERROR(VLOOKUP($P24,'20 Passing'!$C:$AF,18,FALSE),0)</f>
        <v>0</v>
      </c>
      <c r="W24" s="12">
        <f>IFERROR(VLOOKUP($P24,'20 Passing'!$C:$AF,12,FALSE)/VLOOKUP($P24,'20 Passing'!$C:$AF,5,FALSE),0)</f>
        <v>0</v>
      </c>
      <c r="X24" s="12">
        <f>IFERROR(IF(OR($B24="D",$B24="K"),0,VLOOKUP($P24,'20 Receiving'!$C:$T,7,FALSE)/VLOOKUP($P24,'20 Receiving'!$C:$T,5,FALSE)),0)*$AJ24</f>
        <v>8.7272727272727266</v>
      </c>
      <c r="Y24" s="21">
        <f>IFERROR(VLOOKUP($P24,'20 Receiving'!$C:$T,8,FALSE)/VLOOKUP($P24,'20 Receiving'!$C:$T,5,FALSE),0)</f>
        <v>6</v>
      </c>
      <c r="Z24" s="21">
        <f>IFERROR(VLOOKUP($P24,'20 Receiving'!$C:$T,10,FALSE)/VLOOKUP($P24,'20 Receiving'!$C:$T,5,FALSE),0)</f>
        <v>69.36363636363636</v>
      </c>
      <c r="AA24" s="21">
        <f>IFERROR(VLOOKUP($P24,'20 Receiving'!$C:$T,11,FALSE),0)</f>
        <v>11.6</v>
      </c>
      <c r="AB24" s="21">
        <f>IFERROR(VLOOKUP($P24,'20 Receiving'!$C:$T,14,FALSE),0)</f>
        <v>55</v>
      </c>
      <c r="AC24" s="21">
        <f>IFERROR(VLOOKUP($P24,'20 Receiving'!$C:$T,11,FALSE)/VLOOKUP($P24,'20 Receiving'!$C:$T,5,FALSE),0)</f>
        <v>1.0545454545454545</v>
      </c>
      <c r="AD24" s="12">
        <f>IFERROR(VLOOKUP($P24,'20 Rushing'!$C:$P,7,FALSE)/VLOOKUP($P24,'20 Rushing'!$C:$P,5,FALSE),0)</f>
        <v>0.36363636363636365</v>
      </c>
      <c r="AE24" s="12">
        <f>IFERROR(VLOOKUP($P24,'20 Rushing'!$C:$P,8,FALSE)/VLOOKUP($P24,'20 Rushing'!$C:$P,5,FALSE),0)</f>
        <v>3</v>
      </c>
      <c r="AF24" s="12" t="str">
        <f>IFERROR(VLOOKUP($P24,'20 Rushing'!$C:$P,12,FALSE),0)</f>
        <v>8.3</v>
      </c>
      <c r="AG24" s="12">
        <f>IFERROR(VLOOKUP($P24,'20 Rushing'!$C:$P,9,FALSE)/VLOOKUP($P24,'20 Rushing'!$C:$P,5,FALSE),0)</f>
        <v>0</v>
      </c>
      <c r="AH24" s="12">
        <f>VLOOKUP($J24,'Vegas Odds'!$B:$S,18,FALSE)</f>
        <v>34.064617153174844</v>
      </c>
      <c r="AI24" s="12">
        <f>VLOOKUP($J24,'Vegas Odds'!$B:$S,17,FALSE)</f>
        <v>34.535382846825151</v>
      </c>
      <c r="AJ24">
        <v>1</v>
      </c>
      <c r="AK24" s="12">
        <f t="shared" si="1"/>
        <v>0</v>
      </c>
      <c r="AL24" s="12">
        <f t="shared" si="2"/>
        <v>0</v>
      </c>
      <c r="AM24" s="12">
        <f>V24/Team_Defense_Table20[[#Totals],[Passing yds/att]]*'Fanduel Export'!Q24</f>
        <v>0</v>
      </c>
      <c r="AN24" s="12">
        <f t="shared" si="17"/>
        <v>0</v>
      </c>
      <c r="AO24" s="12">
        <f>IFERROR(IF(OR($B24="D",$B24="K"),0,VLOOKUP($P24,'20 Receiving'!$C:$T,7,FALSE)/VLOOKUP($P24,'20 Receiving'!$C:$T,5,FALSE)),0)*$AJ24</f>
        <v>8.7272727272727266</v>
      </c>
      <c r="AP24" s="21">
        <f t="shared" si="3"/>
        <v>35.487878787878785</v>
      </c>
      <c r="AQ24" s="21">
        <f t="shared" si="4"/>
        <v>8.3772604731571647</v>
      </c>
      <c r="AR24" s="22">
        <f t="shared" si="5"/>
        <v>6</v>
      </c>
      <c r="AS24" s="22">
        <f t="shared" si="6"/>
        <v>5.7593665752955507</v>
      </c>
      <c r="AT24" s="22">
        <f>AA24/Team_Defense_Table20[[#Totals],[Yards per completion]]*'Fanduel Export'!S24</f>
        <v>10.834212090834736</v>
      </c>
      <c r="AU24" s="12">
        <f t="shared" si="18"/>
        <v>62.398198985616503</v>
      </c>
      <c r="AV24" s="12">
        <f t="shared" si="7"/>
        <v>0.36363636363636365</v>
      </c>
      <c r="AW24" s="21">
        <f t="shared" si="8"/>
        <v>31.019191919191922</v>
      </c>
      <c r="AX24" s="12">
        <f t="shared" si="9"/>
        <v>0.40485648587896228</v>
      </c>
      <c r="AY24" s="12">
        <f>AF24/Team_Defense_Table20[[#Totals],[Rushing Y/A]]*R24</f>
        <v>8.7730377337364267</v>
      </c>
      <c r="AZ24" s="12">
        <f t="shared" si="19"/>
        <v>3.5518212273640648</v>
      </c>
      <c r="BA24" s="22">
        <f t="shared" si="10"/>
        <v>9.5950020212980576</v>
      </c>
      <c r="BB24" s="22">
        <f t="shared" si="11"/>
        <v>1.4537881850451604</v>
      </c>
      <c r="BC24" s="21">
        <f t="shared" si="12"/>
        <v>1.3223140495867769</v>
      </c>
      <c r="BD24" t="str">
        <f t="shared" si="13"/>
        <v>Cooper Kupp</v>
      </c>
      <c r="BE24">
        <f t="shared" si="14"/>
        <v>6600</v>
      </c>
      <c r="BF24" t="str">
        <f t="shared" si="15"/>
        <v>WR</v>
      </c>
      <c r="BG24" s="22">
        <f t="shared" si="16"/>
        <v>9.5950020212980576</v>
      </c>
    </row>
    <row r="25" spans="1:59" x14ac:dyDescent="0.3">
      <c r="A25" t="s">
        <v>3797</v>
      </c>
      <c r="B25" t="s">
        <v>34</v>
      </c>
      <c r="C25" t="s">
        <v>3281</v>
      </c>
      <c r="D25" t="s">
        <v>110</v>
      </c>
      <c r="E25" t="s">
        <v>3282</v>
      </c>
      <c r="F25">
        <v>12.780000305175699</v>
      </c>
      <c r="G25">
        <v>10</v>
      </c>
      <c r="H25">
        <v>6600</v>
      </c>
      <c r="I25" t="s">
        <v>3639</v>
      </c>
      <c r="J25" t="s">
        <v>116</v>
      </c>
      <c r="K25" t="s">
        <v>80</v>
      </c>
      <c r="O25" t="str">
        <f t="shared" si="0"/>
        <v>Kenyan Drake</v>
      </c>
      <c r="P25" t="str">
        <f>IFERROR(VLOOKUP(O:O,'Name Bridge'!A:B,2,FALSE),O:O)</f>
        <v>Kenyan Drake</v>
      </c>
      <c r="Q25" s="12">
        <f>VLOOKUP($K25,'20 Defensive Stats'!$AC:$AH,2,FALSE)</f>
        <v>5.654040404040404</v>
      </c>
      <c r="R25" s="12">
        <f>VLOOKUP($K25,'20 Defensive Stats'!$AC:$AH,4,FALSE)</f>
        <v>3.8679245283018866</v>
      </c>
      <c r="S25" s="12">
        <f>VLOOKUP($K25,'20 Defensive Stats'!$AC:$AH,6,FALSE)</f>
        <v>8.9203187250996017</v>
      </c>
      <c r="T25" s="12">
        <f>IFERROR(VLOOKUP($P25,'20 Passing'!$C:$AF,9,FALSE)/VLOOKUP($P25,'20 Passing'!$C:$AF,5,FALSE),0)</f>
        <v>0</v>
      </c>
      <c r="U25" s="12">
        <f>IFERROR(VLOOKUP($P25,'20 Passing'!$C:$AF,11,FALSE)/VLOOKUP($P25,'20 Passing'!$C:$AF,5,FALSE),0)</f>
        <v>0</v>
      </c>
      <c r="V25" s="12">
        <f>IFERROR(VLOOKUP($P25,'20 Passing'!$C:$AF,18,FALSE),0)</f>
        <v>0</v>
      </c>
      <c r="W25" s="12">
        <f>IFERROR(VLOOKUP($P25,'20 Passing'!$C:$AF,12,FALSE)/VLOOKUP($P25,'20 Passing'!$C:$AF,5,FALSE),0)</f>
        <v>0</v>
      </c>
      <c r="X25" s="12">
        <f>IFERROR(IF(OR($B25="D",$B25="K"),0,VLOOKUP($P25,'20 Receiving'!$C:$T,7,FALSE)/VLOOKUP($P25,'20 Receiving'!$C:$T,5,FALSE)),0)*$AJ25</f>
        <v>2</v>
      </c>
      <c r="Y25" s="21">
        <f>IFERROR(VLOOKUP($P25,'20 Receiving'!$C:$T,8,FALSE)/VLOOKUP($P25,'20 Receiving'!$C:$T,5,FALSE),0)</f>
        <v>1.5</v>
      </c>
      <c r="Z25" s="21">
        <f>IFERROR(VLOOKUP($P25,'20 Receiving'!$C:$T,10,FALSE)/VLOOKUP($P25,'20 Receiving'!$C:$T,5,FALSE),0)</f>
        <v>8.4</v>
      </c>
      <c r="AA25" s="21">
        <f>IFERROR(VLOOKUP($P25,'20 Receiving'!$C:$T,11,FALSE),0)</f>
        <v>5.6</v>
      </c>
      <c r="AB25" s="21">
        <f>IFERROR(VLOOKUP($P25,'20 Receiving'!$C:$T,14,FALSE),0)</f>
        <v>18</v>
      </c>
      <c r="AC25" s="21">
        <f>IFERROR(VLOOKUP($P25,'20 Receiving'!$C:$T,11,FALSE)/VLOOKUP($P25,'20 Receiving'!$C:$T,5,FALSE),0)</f>
        <v>0.55999999999999994</v>
      </c>
      <c r="AD25" s="12">
        <f>IFERROR(VLOOKUP($P25,'20 Rushing'!$C:$P,7,FALSE)/VLOOKUP($P25,'20 Rushing'!$C:$P,5,FALSE),0)</f>
        <v>16.8</v>
      </c>
      <c r="AE25" s="12">
        <f>IFERROR(VLOOKUP($P25,'20 Rushing'!$C:$P,8,FALSE)/VLOOKUP($P25,'20 Rushing'!$C:$P,5,FALSE),0)</f>
        <v>71.900000000000006</v>
      </c>
      <c r="AF25" s="12" t="str">
        <f>IFERROR(VLOOKUP($P25,'20 Rushing'!$C:$P,12,FALSE),0)</f>
        <v>4.3</v>
      </c>
      <c r="AG25" s="12">
        <f>IFERROR(VLOOKUP($P25,'20 Rushing'!$C:$P,9,FALSE)/VLOOKUP($P25,'20 Rushing'!$C:$P,5,FALSE),0)</f>
        <v>0.7</v>
      </c>
      <c r="AH25" s="12">
        <f>VLOOKUP($J25,'Vegas Odds'!$B:$S,18,FALSE)</f>
        <v>37.965155310939636</v>
      </c>
      <c r="AI25" s="12">
        <f>VLOOKUP($J25,'Vegas Odds'!$B:$S,17,FALSE)</f>
        <v>30.434844689060373</v>
      </c>
      <c r="AJ25">
        <v>1</v>
      </c>
      <c r="AK25" s="12">
        <f t="shared" si="1"/>
        <v>0</v>
      </c>
      <c r="AL25" s="12">
        <f t="shared" si="2"/>
        <v>0</v>
      </c>
      <c r="AM25" s="12">
        <f>V25/Team_Defense_Table20[[#Totals],[Passing yds/att]]*'Fanduel Export'!Q31</f>
        <v>0</v>
      </c>
      <c r="AN25" s="12">
        <f t="shared" si="17"/>
        <v>0</v>
      </c>
      <c r="AO25" s="12">
        <f>IFERROR(IF(OR($B25="D",$B25="K"),0,VLOOKUP($P25,'20 Receiving'!$C:$T,7,FALSE)/VLOOKUP($P25,'20 Receiving'!$C:$T,5,FALSE)),0)*$AJ25</f>
        <v>2</v>
      </c>
      <c r="AP25" s="21">
        <f t="shared" si="3"/>
        <v>31.103030303030305</v>
      </c>
      <c r="AQ25" s="21">
        <f t="shared" si="4"/>
        <v>2.4412512183573809</v>
      </c>
      <c r="AR25" s="22">
        <f t="shared" si="5"/>
        <v>1.5</v>
      </c>
      <c r="AS25" s="22">
        <f t="shared" si="6"/>
        <v>1.8309384137680356</v>
      </c>
      <c r="AT25" s="22">
        <f>AA25/Team_Defense_Table20[[#Totals],[Yards per completion]]*'Fanduel Export'!S31</f>
        <v>5.5320577280119663</v>
      </c>
      <c r="AU25" s="12">
        <f t="shared" si="18"/>
        <v>10.128857001399432</v>
      </c>
      <c r="AV25" s="12">
        <f t="shared" si="7"/>
        <v>16.8</v>
      </c>
      <c r="AW25" s="21">
        <f t="shared" si="8"/>
        <v>32.439393939393938</v>
      </c>
      <c r="AX25" s="12">
        <f t="shared" si="9"/>
        <v>15.761866320051444</v>
      </c>
      <c r="AY25" s="12">
        <f>AF25/Team_Defense_Table20[[#Totals],[Rushing Y/A]]*R25</f>
        <v>3.8735546950097497</v>
      </c>
      <c r="AZ25" s="12">
        <f t="shared" si="19"/>
        <v>61.05445128615132</v>
      </c>
      <c r="BA25" s="22">
        <f t="shared" si="10"/>
        <v>7.8683308287550755</v>
      </c>
      <c r="BB25" s="22">
        <f t="shared" si="11"/>
        <v>1.192171337690163</v>
      </c>
      <c r="BC25" s="21">
        <f t="shared" si="12"/>
        <v>0.30303030303030304</v>
      </c>
      <c r="BD25" t="str">
        <f t="shared" si="13"/>
        <v>Kenyan Drake</v>
      </c>
      <c r="BE25">
        <f t="shared" si="14"/>
        <v>6600</v>
      </c>
      <c r="BF25" t="str">
        <f t="shared" si="15"/>
        <v>RB</v>
      </c>
      <c r="BG25" s="22">
        <f t="shared" si="16"/>
        <v>7.8683308287550755</v>
      </c>
    </row>
    <row r="26" spans="1:59" x14ac:dyDescent="0.3">
      <c r="A26" t="s">
        <v>3798</v>
      </c>
      <c r="B26" t="s">
        <v>38</v>
      </c>
      <c r="C26" t="s">
        <v>3285</v>
      </c>
      <c r="D26" t="s">
        <v>522</v>
      </c>
      <c r="E26" t="s">
        <v>3286</v>
      </c>
      <c r="F26">
        <v>0.97000002861022905</v>
      </c>
      <c r="G26">
        <v>2</v>
      </c>
      <c r="H26">
        <v>6500</v>
      </c>
      <c r="I26" t="s">
        <v>3638</v>
      </c>
      <c r="J26" t="s">
        <v>74</v>
      </c>
      <c r="K26" t="s">
        <v>61</v>
      </c>
      <c r="O26" t="str">
        <f t="shared" si="0"/>
        <v>Colt McCoy</v>
      </c>
      <c r="P26" t="str">
        <f>IFERROR(VLOOKUP(O:O,'Name Bridge'!A:B,2,FALSE),O:O)</f>
        <v>Colt McCoy</v>
      </c>
      <c r="Q26" s="12">
        <f>VLOOKUP($K26,'20 Defensive Stats'!$AC:$AH,2,FALSE)</f>
        <v>7.3665987780040734</v>
      </c>
      <c r="R26" s="12">
        <f>VLOOKUP($K26,'20 Defensive Stats'!$AC:$AH,4,FALSE)</f>
        <v>3.7056603773584906</v>
      </c>
      <c r="S26" s="12">
        <f>VLOOKUP($K26,'20 Defensive Stats'!$AC:$AH,6,FALSE)</f>
        <v>10.764880952380953</v>
      </c>
      <c r="T26" s="12">
        <f>IFERROR(VLOOKUP($P26,'20 Passing'!$C:$AF,9,FALSE)/VLOOKUP($P26,'20 Passing'!$C:$AF,5,FALSE),0)</f>
        <v>10</v>
      </c>
      <c r="U26" s="12">
        <f>IFERROR(VLOOKUP($P26,'20 Passing'!$C:$AF,11,FALSE)/VLOOKUP($P26,'20 Passing'!$C:$AF,5,FALSE),0)</f>
        <v>31</v>
      </c>
      <c r="V26" s="12" t="str">
        <f>IFERROR(VLOOKUP($P26,'20 Passing'!$C:$AF,18,FALSE),0)</f>
        <v>3.1</v>
      </c>
      <c r="W26" s="12">
        <f>IFERROR(VLOOKUP($P26,'20 Passing'!$C:$AF,12,FALSE)/VLOOKUP($P26,'20 Passing'!$C:$AF,5,FALSE),0)</f>
        <v>0</v>
      </c>
      <c r="X26" s="12">
        <f>IFERROR(IF(OR($B26="D",$B26="K"),0,VLOOKUP($P26,'20 Receiving'!$C:$T,7,FALSE)/VLOOKUP($P26,'20 Receiving'!$C:$T,5,FALSE)),0)*$AJ26</f>
        <v>0</v>
      </c>
      <c r="Y26" s="21">
        <f>IFERROR(VLOOKUP($P26,'20 Receiving'!$C:$T,8,FALSE)/VLOOKUP($P26,'20 Receiving'!$C:$T,5,FALSE),0)</f>
        <v>0</v>
      </c>
      <c r="Z26" s="21">
        <f>IFERROR(VLOOKUP($P26,'20 Receiving'!$C:$T,10,FALSE)/VLOOKUP($P26,'20 Receiving'!$C:$T,5,FALSE),0)</f>
        <v>0</v>
      </c>
      <c r="AA26" s="21">
        <f>IFERROR(VLOOKUP($P26,'20 Receiving'!$C:$T,11,FALSE),0)</f>
        <v>0</v>
      </c>
      <c r="AB26" s="21">
        <f>IFERROR(VLOOKUP($P26,'20 Receiving'!$C:$T,14,FALSE),0)</f>
        <v>0</v>
      </c>
      <c r="AC26" s="21">
        <f>IFERROR(VLOOKUP($P26,'20 Receiving'!$C:$T,11,FALSE)/VLOOKUP($P26,'20 Receiving'!$C:$T,5,FALSE),0)</f>
        <v>0</v>
      </c>
      <c r="AD26" s="12">
        <f>IFERROR(VLOOKUP($P26,'20 Rushing'!$C:$P,7,FALSE)/VLOOKUP($P26,'20 Rushing'!$C:$P,5,FALSE),0)</f>
        <v>5</v>
      </c>
      <c r="AE26" s="12">
        <f>IFERROR(VLOOKUP($P26,'20 Rushing'!$C:$P,8,FALSE)/VLOOKUP($P26,'20 Rushing'!$C:$P,5,FALSE),0)</f>
        <v>7</v>
      </c>
      <c r="AF26" s="12" t="str">
        <f>IFERROR(VLOOKUP($P26,'20 Rushing'!$C:$P,12,FALSE),0)</f>
        <v>1.4</v>
      </c>
      <c r="AG26" s="12">
        <f>IFERROR(VLOOKUP($P26,'20 Rushing'!$C:$P,9,FALSE)/VLOOKUP($P26,'20 Rushing'!$C:$P,5,FALSE),0)</f>
        <v>0</v>
      </c>
      <c r="AH26" s="12">
        <f>VLOOKUP($J26,'Vegas Odds'!$B:$S,18,FALSE)</f>
        <v>43.874288576406173</v>
      </c>
      <c r="AI26" s="12">
        <f>VLOOKUP($J26,'Vegas Odds'!$B:$S,17,FALSE)</f>
        <v>15.725711423593831</v>
      </c>
      <c r="AJ26">
        <v>1</v>
      </c>
      <c r="AK26" s="12">
        <f t="shared" si="1"/>
        <v>10</v>
      </c>
      <c r="AL26" s="12">
        <f t="shared" si="2"/>
        <v>43.874288576406173</v>
      </c>
      <c r="AM26" s="12">
        <f>V26/Team_Defense_Table20[[#Totals],[Passing yds/att]]*'Fanduel Export'!Q27</f>
        <v>3.1430030106124205</v>
      </c>
      <c r="AN26" s="12">
        <f t="shared" si="17"/>
        <v>137.89702108412274</v>
      </c>
      <c r="AO26" s="12">
        <f>IFERROR(IF(OR($B26="D",$B26="K"),0,VLOOKUP($P26,'20 Receiving'!$C:$T,7,FALSE)/VLOOKUP($P26,'20 Receiving'!$C:$T,5,FALSE)),0)*$AJ26</f>
        <v>0</v>
      </c>
      <c r="AP26" s="21">
        <f t="shared" si="3"/>
        <v>34.49083694083695</v>
      </c>
      <c r="AQ26" s="21">
        <f t="shared" si="4"/>
        <v>0</v>
      </c>
      <c r="AR26" s="22">
        <f t="shared" si="5"/>
        <v>0</v>
      </c>
      <c r="AS26" s="22">
        <f t="shared" si="6"/>
        <v>0</v>
      </c>
      <c r="AT26" s="22">
        <f>AA26/Team_Defense_Table20[[#Totals],[Yards per completion]]*'Fanduel Export'!S27</f>
        <v>0</v>
      </c>
      <c r="AU26" s="12">
        <f t="shared" si="18"/>
        <v>0</v>
      </c>
      <c r="AV26" s="12">
        <f t="shared" si="7"/>
        <v>5</v>
      </c>
      <c r="AW26" s="21">
        <f t="shared" si="8"/>
        <v>24.907864357864359</v>
      </c>
      <c r="AX26" s="12">
        <f t="shared" si="9"/>
        <v>3.1567763493598413</v>
      </c>
      <c r="AY26" s="12">
        <f>AF26/Team_Defense_Table20[[#Totals],[Rushing Y/A]]*R26</f>
        <v>1.2082502540441078</v>
      </c>
      <c r="AZ26" s="12">
        <f t="shared" si="19"/>
        <v>3.8141758260744596</v>
      </c>
      <c r="BA26" s="22">
        <f t="shared" si="10"/>
        <v>5.8972984259723553</v>
      </c>
      <c r="BB26" s="22">
        <f t="shared" si="11"/>
        <v>0.90727668091882385</v>
      </c>
      <c r="BC26" s="21">
        <f t="shared" si="12"/>
        <v>0</v>
      </c>
      <c r="BD26" t="str">
        <f t="shared" si="13"/>
        <v>Colt McCoy</v>
      </c>
      <c r="BE26">
        <f t="shared" si="14"/>
        <v>6500</v>
      </c>
      <c r="BF26" t="str">
        <f t="shared" si="15"/>
        <v>QB</v>
      </c>
      <c r="BG26" s="22">
        <f t="shared" si="16"/>
        <v>5.8972984259723553</v>
      </c>
    </row>
    <row r="27" spans="1:59" x14ac:dyDescent="0.3">
      <c r="A27" t="s">
        <v>3799</v>
      </c>
      <c r="B27" t="s">
        <v>49</v>
      </c>
      <c r="C27" t="s">
        <v>2975</v>
      </c>
      <c r="D27" t="s">
        <v>628</v>
      </c>
      <c r="E27" t="s">
        <v>3651</v>
      </c>
      <c r="F27">
        <v>10.899999618530201</v>
      </c>
      <c r="G27">
        <v>8</v>
      </c>
      <c r="H27">
        <v>6300</v>
      </c>
      <c r="I27" t="s">
        <v>3637</v>
      </c>
      <c r="J27" t="s">
        <v>76</v>
      </c>
      <c r="K27" t="s">
        <v>1080</v>
      </c>
      <c r="O27" t="str">
        <f t="shared" si="0"/>
        <v>Travis Fulgham</v>
      </c>
      <c r="P27" t="str">
        <f>IFERROR(VLOOKUP(O:O,'Name Bridge'!A:B,2,FALSE),O:O)</f>
        <v>Travis Fulgham</v>
      </c>
      <c r="Q27" s="12">
        <f>VLOOKUP($K27,'20 Defensive Stats'!$AC:$AH,2,FALSE)</f>
        <v>6.9262295081967213</v>
      </c>
      <c r="R27" s="12">
        <f>VLOOKUP($K27,'20 Defensive Stats'!$AC:$AH,4,FALSE)</f>
        <v>4.625</v>
      </c>
      <c r="S27" s="12">
        <f>VLOOKUP($K27,'20 Defensive Stats'!$AC:$AH,6,FALSE)</f>
        <v>10.432098765432098</v>
      </c>
      <c r="T27" s="12">
        <f>IFERROR(VLOOKUP($P27,'20 Passing'!$C:$AF,9,FALSE)/VLOOKUP($P27,'20 Passing'!$C:$AF,5,FALSE),0)</f>
        <v>0</v>
      </c>
      <c r="U27" s="12">
        <f>IFERROR(VLOOKUP($P27,'20 Passing'!$C:$AF,11,FALSE)/VLOOKUP($P27,'20 Passing'!$C:$AF,5,FALSE),0)</f>
        <v>0</v>
      </c>
      <c r="V27" s="12">
        <f>IFERROR(VLOOKUP($P27,'20 Passing'!$C:$AF,18,FALSE),0)</f>
        <v>0</v>
      </c>
      <c r="W27" s="12">
        <f>IFERROR(VLOOKUP($P27,'20 Passing'!$C:$AF,12,FALSE)/VLOOKUP($P27,'20 Passing'!$C:$AF,5,FALSE),0)</f>
        <v>0</v>
      </c>
      <c r="X27" s="12">
        <f>IFERROR(IF(OR($B27="D",$B27="K"),0,VLOOKUP($P27,'20 Receiving'!$C:$T,7,FALSE)/VLOOKUP($P27,'20 Receiving'!$C:$T,5,FALSE)),0)*$AJ27</f>
        <v>7.25</v>
      </c>
      <c r="Y27" s="21">
        <f>IFERROR(VLOOKUP($P27,'20 Receiving'!$C:$T,8,FALSE)/VLOOKUP($P27,'20 Receiving'!$C:$T,5,FALSE),0)</f>
        <v>4.125</v>
      </c>
      <c r="Z27" s="21">
        <f>IFERROR(VLOOKUP($P27,'20 Receiving'!$C:$T,10,FALSE)/VLOOKUP($P27,'20 Receiving'!$C:$T,5,FALSE),0)</f>
        <v>58.375</v>
      </c>
      <c r="AA27" s="21">
        <f>IFERROR(VLOOKUP($P27,'20 Receiving'!$C:$T,11,FALSE),0)</f>
        <v>14.2</v>
      </c>
      <c r="AB27" s="21">
        <f>IFERROR(VLOOKUP($P27,'20 Receiving'!$C:$T,14,FALSE),0)</f>
        <v>42</v>
      </c>
      <c r="AC27" s="21">
        <f>IFERROR(VLOOKUP($P27,'20 Receiving'!$C:$T,11,FALSE)/VLOOKUP($P27,'20 Receiving'!$C:$T,5,FALSE),0)</f>
        <v>1.7749999999999999</v>
      </c>
      <c r="AD27" s="12">
        <f>IFERROR(VLOOKUP($P27,'20 Rushing'!$C:$P,7,FALSE)/VLOOKUP($P27,'20 Rushing'!$C:$P,5,FALSE),0)</f>
        <v>0</v>
      </c>
      <c r="AE27" s="12">
        <f>IFERROR(VLOOKUP($P27,'20 Rushing'!$C:$P,8,FALSE)/VLOOKUP($P27,'20 Rushing'!$C:$P,5,FALSE),0)</f>
        <v>0</v>
      </c>
      <c r="AF27" s="12">
        <f>IFERROR(VLOOKUP($P27,'20 Rushing'!$C:$P,12,FALSE),0)</f>
        <v>0</v>
      </c>
      <c r="AG27" s="12">
        <f>IFERROR(VLOOKUP($P27,'20 Rushing'!$C:$P,9,FALSE)/VLOOKUP($P27,'20 Rushing'!$C:$P,5,FALSE),0)</f>
        <v>0</v>
      </c>
      <c r="AH27" s="12">
        <f>VLOOKUP($J27,'Vegas Odds'!$B:$S,18,FALSE)</f>
        <v>42.740147670656746</v>
      </c>
      <c r="AI27" s="12">
        <f>VLOOKUP($J27,'Vegas Odds'!$B:$S,17,FALSE)</f>
        <v>19.159852329343252</v>
      </c>
      <c r="AJ27">
        <v>1</v>
      </c>
      <c r="AK27" s="12">
        <f t="shared" si="1"/>
        <v>0</v>
      </c>
      <c r="AL27" s="12">
        <f t="shared" si="2"/>
        <v>0</v>
      </c>
      <c r="AM27" s="12">
        <f>V27/Team_Defense_Table20[[#Totals],[Passing yds/att]]*'Fanduel Export'!Q28</f>
        <v>0</v>
      </c>
      <c r="AN27" s="12">
        <f t="shared" si="17"/>
        <v>0</v>
      </c>
      <c r="AO27" s="12">
        <f>IFERROR(IF(OR($B27="D",$B27="K"),0,VLOOKUP($P27,'20 Receiving'!$C:$T,7,FALSE)/VLOOKUP($P27,'20 Receiving'!$C:$T,5,FALSE)),0)*$AJ27</f>
        <v>7.25</v>
      </c>
      <c r="AP27" s="21">
        <f t="shared" si="3"/>
        <v>49.672943722943735</v>
      </c>
      <c r="AQ27" s="21">
        <f t="shared" si="4"/>
        <v>6.2381257760879496</v>
      </c>
      <c r="AR27" s="22">
        <f t="shared" si="5"/>
        <v>4.125</v>
      </c>
      <c r="AS27" s="22">
        <f t="shared" si="6"/>
        <v>3.549278458808661</v>
      </c>
      <c r="AT27" s="22">
        <f>AA27/Team_Defense_Table20[[#Totals],[Yards per completion]]*'Fanduel Export'!S28</f>
        <v>15.711503608901756</v>
      </c>
      <c r="AU27" s="12">
        <f t="shared" si="18"/>
        <v>55.764501314569543</v>
      </c>
      <c r="AV27" s="12">
        <f t="shared" si="7"/>
        <v>0</v>
      </c>
      <c r="AW27" s="21">
        <f t="shared" si="8"/>
        <v>31.925757575757579</v>
      </c>
      <c r="AX27" s="12">
        <f t="shared" si="9"/>
        <v>0</v>
      </c>
      <c r="AY27" s="12">
        <f>AF27/Team_Defense_Table20[[#Totals],[Rushing Y/A]]*R27</f>
        <v>0</v>
      </c>
      <c r="AZ27" s="12">
        <f t="shared" si="19"/>
        <v>0</v>
      </c>
      <c r="BA27" s="22">
        <f t="shared" si="10"/>
        <v>7.6389501314569541</v>
      </c>
      <c r="BB27" s="22">
        <f t="shared" si="11"/>
        <v>1.2125317668979292</v>
      </c>
      <c r="BC27" s="21">
        <f t="shared" si="12"/>
        <v>1.1507936507936509</v>
      </c>
      <c r="BD27" t="str">
        <f t="shared" si="13"/>
        <v>Travis Fulgham</v>
      </c>
      <c r="BE27">
        <f t="shared" si="14"/>
        <v>6300</v>
      </c>
      <c r="BF27" t="str">
        <f t="shared" si="15"/>
        <v>WR</v>
      </c>
      <c r="BG27" s="22">
        <f t="shared" si="16"/>
        <v>7.6389501314569541</v>
      </c>
    </row>
    <row r="28" spans="1:59" hidden="1" x14ac:dyDescent="0.3">
      <c r="A28" t="s">
        <v>3800</v>
      </c>
      <c r="B28" t="s">
        <v>38</v>
      </c>
      <c r="C28" t="s">
        <v>2979</v>
      </c>
      <c r="D28" t="s">
        <v>503</v>
      </c>
      <c r="E28" t="s">
        <v>2980</v>
      </c>
      <c r="F28">
        <v>4.5100002288818297</v>
      </c>
      <c r="G28">
        <v>2</v>
      </c>
      <c r="H28">
        <v>6200</v>
      </c>
      <c r="I28" t="s">
        <v>3644</v>
      </c>
      <c r="J28" t="s">
        <v>56</v>
      </c>
      <c r="K28" t="s">
        <v>1079</v>
      </c>
      <c r="O28" t="str">
        <f t="shared" si="0"/>
        <v>Tyrod Taylor</v>
      </c>
      <c r="P28" t="str">
        <f>IFERROR(VLOOKUP(O:O,'Name Bridge'!A:B,2,FALSE),O:O)</f>
        <v>Tyrod Taylor</v>
      </c>
      <c r="Q28" s="12">
        <f>VLOOKUP($K28,'20 Defensive Stats'!$AC:$AH,2,FALSE)</f>
        <v>7.9778481012658231</v>
      </c>
      <c r="R28" s="12">
        <f>VLOOKUP($K28,'20 Defensive Stats'!$AC:$AH,4,FALSE)</f>
        <v>4.3047619047619046</v>
      </c>
      <c r="S28" s="12">
        <f>VLOOKUP($K28,'20 Defensive Stats'!$AC:$AH,6,FALSE)</f>
        <v>11.564220183486238</v>
      </c>
      <c r="T28" s="12">
        <f>IFERROR(VLOOKUP($P28,'20 Passing'!$C:$AF,9,FALSE)/VLOOKUP($P28,'20 Passing'!$C:$AF,5,FALSE),0)</f>
        <v>15</v>
      </c>
      <c r="U28" s="12">
        <f>IFERROR(VLOOKUP($P28,'20 Passing'!$C:$AF,11,FALSE)/VLOOKUP($P28,'20 Passing'!$C:$AF,5,FALSE),0)</f>
        <v>104</v>
      </c>
      <c r="V28" s="12" t="str">
        <f>IFERROR(VLOOKUP($P28,'20 Passing'!$C:$AF,18,FALSE),0)</f>
        <v>6.9</v>
      </c>
      <c r="W28" s="12">
        <f>IFERROR(VLOOKUP($P28,'20 Passing'!$C:$AF,12,FALSE)/VLOOKUP($P28,'20 Passing'!$C:$AF,5,FALSE),0)</f>
        <v>0</v>
      </c>
      <c r="X28" s="12">
        <f>IFERROR(IF(OR($B28="D",$B28="K"),0,VLOOKUP($P28,'20 Receiving'!$C:$T,7,FALSE)/VLOOKUP($P28,'20 Receiving'!$C:$T,5,FALSE)),0)*$AJ28</f>
        <v>0</v>
      </c>
      <c r="Y28" s="21">
        <f>IFERROR(VLOOKUP($P28,'20 Receiving'!$C:$T,8,FALSE)/VLOOKUP($P28,'20 Receiving'!$C:$T,5,FALSE),0)</f>
        <v>0</v>
      </c>
      <c r="Z28" s="21">
        <f>IFERROR(VLOOKUP($P28,'20 Receiving'!$C:$T,10,FALSE)/VLOOKUP($P28,'20 Receiving'!$C:$T,5,FALSE),0)</f>
        <v>0</v>
      </c>
      <c r="AA28" s="21">
        <f>IFERROR(VLOOKUP($P28,'20 Receiving'!$C:$T,11,FALSE),0)</f>
        <v>0</v>
      </c>
      <c r="AB28" s="21">
        <f>IFERROR(VLOOKUP($P28,'20 Receiving'!$C:$T,14,FALSE),0)</f>
        <v>0</v>
      </c>
      <c r="AC28" s="21">
        <f>IFERROR(VLOOKUP($P28,'20 Receiving'!$C:$T,11,FALSE)/VLOOKUP($P28,'20 Receiving'!$C:$T,5,FALSE),0)</f>
        <v>0</v>
      </c>
      <c r="AD28" s="12">
        <f>IFERROR(VLOOKUP($P28,'20 Rushing'!$C:$P,7,FALSE)/VLOOKUP($P28,'20 Rushing'!$C:$P,5,FALSE),0)</f>
        <v>3</v>
      </c>
      <c r="AE28" s="12">
        <f>IFERROR(VLOOKUP($P28,'20 Rushing'!$C:$P,8,FALSE)/VLOOKUP($P28,'20 Rushing'!$C:$P,5,FALSE),0)</f>
        <v>3.5</v>
      </c>
      <c r="AF28" s="12" t="str">
        <f>IFERROR(VLOOKUP($P28,'20 Rushing'!$C:$P,12,FALSE),0)</f>
        <v>1.2</v>
      </c>
      <c r="AG28" s="12">
        <f>IFERROR(VLOOKUP($P28,'20 Rushing'!$C:$P,9,FALSE)/VLOOKUP($P28,'20 Rushing'!$C:$P,5,FALSE),0)</f>
        <v>0</v>
      </c>
      <c r="AH28" s="12">
        <f>VLOOKUP($J28,'Vegas Odds'!$B:$S,18,FALSE)</f>
        <v>36.74599698367637</v>
      </c>
      <c r="AI28" s="12">
        <f>VLOOKUP($J28,'Vegas Odds'!$B:$S,17,FALSE)</f>
        <v>33.054003016323627</v>
      </c>
      <c r="AJ28">
        <v>0</v>
      </c>
      <c r="AK28" s="12">
        <f t="shared" si="1"/>
        <v>0</v>
      </c>
      <c r="AL28" s="12">
        <f t="shared" si="2"/>
        <v>0</v>
      </c>
      <c r="AM28" s="12">
        <f>V28/Team_Defense_Table20[[#Totals],[Passing yds/att]]*'Fanduel Export'!Q26</f>
        <v>7.4405036194423051</v>
      </c>
      <c r="AN28" s="12">
        <f t="shared" si="17"/>
        <v>0</v>
      </c>
      <c r="AO28" s="12">
        <f>IFERROR(IF(OR($B28="D",$B28="K"),0,VLOOKUP($P28,'20 Receiving'!$C:$T,7,FALSE)/VLOOKUP($P28,'20 Receiving'!$C:$T,5,FALSE)),0)*$AJ28</f>
        <v>0</v>
      </c>
      <c r="AP28" s="21">
        <f t="shared" si="3"/>
        <v>43.467099567099567</v>
      </c>
      <c r="AQ28" s="21">
        <f t="shared" si="4"/>
        <v>0</v>
      </c>
      <c r="AR28" s="22">
        <f t="shared" si="5"/>
        <v>0</v>
      </c>
      <c r="AS28" s="22">
        <f t="shared" si="6"/>
        <v>0</v>
      </c>
      <c r="AT28" s="22">
        <f>AA28/Team_Defense_Table20[[#Totals],[Yards per completion]]*'Fanduel Export'!S26</f>
        <v>0</v>
      </c>
      <c r="AU28" s="12">
        <f t="shared" si="18"/>
        <v>0</v>
      </c>
      <c r="AV28" s="12">
        <f t="shared" si="7"/>
        <v>0</v>
      </c>
      <c r="AW28" s="21">
        <f t="shared" si="8"/>
        <v>39.04170274170275</v>
      </c>
      <c r="AX28" s="12">
        <f t="shared" si="9"/>
        <v>0</v>
      </c>
      <c r="AY28" s="12">
        <f>AF28/Team_Defense_Table20[[#Totals],[Rushing Y/A]]*R28</f>
        <v>1.2030775629028905</v>
      </c>
      <c r="AZ28" s="12">
        <f t="shared" si="19"/>
        <v>0</v>
      </c>
      <c r="BA28" s="22">
        <f t="shared" si="10"/>
        <v>0</v>
      </c>
      <c r="BB28" s="22">
        <f t="shared" si="11"/>
        <v>0</v>
      </c>
      <c r="BC28" s="21">
        <f t="shared" si="12"/>
        <v>0</v>
      </c>
      <c r="BD28" t="str">
        <f t="shared" si="13"/>
        <v>Tyrod Taylor</v>
      </c>
      <c r="BE28">
        <f t="shared" si="14"/>
        <v>6200</v>
      </c>
      <c r="BF28" t="str">
        <f t="shared" si="15"/>
        <v>QB</v>
      </c>
      <c r="BG28" s="22">
        <f t="shared" si="16"/>
        <v>0</v>
      </c>
    </row>
    <row r="29" spans="1:59" x14ac:dyDescent="0.3">
      <c r="A29" t="s">
        <v>3801</v>
      </c>
      <c r="B29" t="s">
        <v>52</v>
      </c>
      <c r="C29" t="s">
        <v>3652</v>
      </c>
      <c r="D29" t="s">
        <v>128</v>
      </c>
      <c r="E29" t="s">
        <v>3653</v>
      </c>
      <c r="F29">
        <v>8.3500003814697195</v>
      </c>
      <c r="G29">
        <v>8</v>
      </c>
      <c r="H29">
        <v>6200</v>
      </c>
      <c r="I29" t="s">
        <v>3637</v>
      </c>
      <c r="J29" t="s">
        <v>76</v>
      </c>
      <c r="K29" t="s">
        <v>1080</v>
      </c>
      <c r="O29" t="str">
        <f t="shared" si="0"/>
        <v>Dallas Goedert</v>
      </c>
      <c r="P29" t="str">
        <f>IFERROR(VLOOKUP(O:O,'Name Bridge'!A:B,2,FALSE),O:O)</f>
        <v>Dallas Goedert</v>
      </c>
      <c r="Q29" s="12">
        <f>VLOOKUP($K29,'20 Defensive Stats'!$AC:$AH,2,FALSE)</f>
        <v>6.9262295081967213</v>
      </c>
      <c r="R29" s="12">
        <f>VLOOKUP($K29,'20 Defensive Stats'!$AC:$AH,4,FALSE)</f>
        <v>4.625</v>
      </c>
      <c r="S29" s="12">
        <f>VLOOKUP($K29,'20 Defensive Stats'!$AC:$AH,6,FALSE)</f>
        <v>10.432098765432098</v>
      </c>
      <c r="T29" s="12">
        <f>IFERROR(VLOOKUP($P29,'20 Passing'!$C:$AF,9,FALSE)/VLOOKUP($P29,'20 Passing'!$C:$AF,5,FALSE),0)</f>
        <v>0</v>
      </c>
      <c r="U29" s="12">
        <f>IFERROR(VLOOKUP($P29,'20 Passing'!$C:$AF,11,FALSE)/VLOOKUP($P29,'20 Passing'!$C:$AF,5,FALSE),0)</f>
        <v>0</v>
      </c>
      <c r="V29" s="12">
        <f>IFERROR(VLOOKUP($P29,'20 Passing'!$C:$AF,18,FALSE),0)</f>
        <v>0</v>
      </c>
      <c r="W29" s="12">
        <f>IFERROR(VLOOKUP($P29,'20 Passing'!$C:$AF,12,FALSE)/VLOOKUP($P29,'20 Passing'!$C:$AF,5,FALSE),0)</f>
        <v>0</v>
      </c>
      <c r="X29" s="12">
        <f>IFERROR(IF(OR($B29="D",$B29="K"),0,VLOOKUP($P29,'20 Receiving'!$C:$T,7,FALSE)/VLOOKUP($P29,'20 Receiving'!$C:$T,5,FALSE)),0)*$AJ29</f>
        <v>5.8571428571428568</v>
      </c>
      <c r="Y29" s="21">
        <f>IFERROR(VLOOKUP($P29,'20 Receiving'!$C:$T,8,FALSE)/VLOOKUP($P29,'20 Receiving'!$C:$T,5,FALSE),0)</f>
        <v>4.2857142857142856</v>
      </c>
      <c r="Z29" s="21">
        <f>IFERROR(VLOOKUP($P29,'20 Receiving'!$C:$T,10,FALSE)/VLOOKUP($P29,'20 Receiving'!$C:$T,5,FALSE),0)</f>
        <v>48.285714285714285</v>
      </c>
      <c r="AA29" s="21">
        <f>IFERROR(VLOOKUP($P29,'20 Receiving'!$C:$T,11,FALSE),0)</f>
        <v>11.3</v>
      </c>
      <c r="AB29" s="21">
        <f>IFERROR(VLOOKUP($P29,'20 Receiving'!$C:$T,14,FALSE),0)</f>
        <v>34</v>
      </c>
      <c r="AC29" s="21">
        <f>IFERROR(VLOOKUP($P29,'20 Receiving'!$C:$T,11,FALSE)/VLOOKUP($P29,'20 Receiving'!$C:$T,5,FALSE),0)</f>
        <v>1.6142857142857143</v>
      </c>
      <c r="AD29" s="12">
        <f>IFERROR(VLOOKUP($P29,'20 Rushing'!$C:$P,7,FALSE)/VLOOKUP($P29,'20 Rushing'!$C:$P,5,FALSE),0)</f>
        <v>0</v>
      </c>
      <c r="AE29" s="12">
        <f>IFERROR(VLOOKUP($P29,'20 Rushing'!$C:$P,8,FALSE)/VLOOKUP($P29,'20 Rushing'!$C:$P,5,FALSE),0)</f>
        <v>0</v>
      </c>
      <c r="AF29" s="12">
        <f>IFERROR(VLOOKUP($P29,'20 Rushing'!$C:$P,12,FALSE),0)</f>
        <v>0</v>
      </c>
      <c r="AG29" s="12">
        <f>IFERROR(VLOOKUP($P29,'20 Rushing'!$C:$P,9,FALSE)/VLOOKUP($P29,'20 Rushing'!$C:$P,5,FALSE),0)</f>
        <v>0</v>
      </c>
      <c r="AH29" s="12">
        <f>VLOOKUP($J29,'Vegas Odds'!$B:$S,18,FALSE)</f>
        <v>42.740147670656746</v>
      </c>
      <c r="AI29" s="12">
        <f>VLOOKUP($J29,'Vegas Odds'!$B:$S,17,FALSE)</f>
        <v>19.159852329343252</v>
      </c>
      <c r="AJ29">
        <v>1</v>
      </c>
      <c r="AK29" s="12">
        <f t="shared" si="1"/>
        <v>0</v>
      </c>
      <c r="AL29" s="12">
        <f t="shared" si="2"/>
        <v>0</v>
      </c>
      <c r="AM29" s="12">
        <f>V29/Team_Defense_Table20[[#Totals],[Passing yds/att]]*'Fanduel Export'!Q25</f>
        <v>0</v>
      </c>
      <c r="AN29" s="12">
        <f t="shared" si="17"/>
        <v>0</v>
      </c>
      <c r="AO29" s="12">
        <f>IFERROR(IF(OR($B29="D",$B29="K"),0,VLOOKUP($P29,'20 Receiving'!$C:$T,7,FALSE)/VLOOKUP($P29,'20 Receiving'!$C:$T,5,FALSE)),0)*$AJ29</f>
        <v>5.8571428571428568</v>
      </c>
      <c r="AP29" s="21">
        <f t="shared" si="3"/>
        <v>49.672943722943735</v>
      </c>
      <c r="AQ29" s="21">
        <f t="shared" si="4"/>
        <v>5.039668114672037</v>
      </c>
      <c r="AR29" s="22">
        <f t="shared" si="5"/>
        <v>4.2857142857142856</v>
      </c>
      <c r="AS29" s="22">
        <f t="shared" si="6"/>
        <v>3.6875620351258807</v>
      </c>
      <c r="AT29" s="22">
        <f>AA29/Team_Defense_Table20[[#Totals],[Yards per completion]]*'Fanduel Export'!S25</f>
        <v>9.6443257012552355</v>
      </c>
      <c r="AU29" s="12">
        <f t="shared" si="18"/>
        <v>35.564049310337595</v>
      </c>
      <c r="AV29" s="12">
        <f t="shared" si="7"/>
        <v>0</v>
      </c>
      <c r="AW29" s="21">
        <f t="shared" si="8"/>
        <v>31.925757575757579</v>
      </c>
      <c r="AX29" s="12">
        <f t="shared" si="9"/>
        <v>0</v>
      </c>
      <c r="AY29" s="12">
        <f>AF29/Team_Defense_Table20[[#Totals],[Rushing Y/A]]*R29</f>
        <v>0</v>
      </c>
      <c r="AZ29" s="12">
        <f t="shared" si="19"/>
        <v>0</v>
      </c>
      <c r="BA29" s="22">
        <f t="shared" si="10"/>
        <v>5.6992620738909023</v>
      </c>
      <c r="BB29" s="22">
        <f t="shared" si="11"/>
        <v>0.9192358183695003</v>
      </c>
      <c r="BC29" s="21">
        <f t="shared" si="12"/>
        <v>0.94470046082949299</v>
      </c>
      <c r="BD29" t="str">
        <f t="shared" si="13"/>
        <v>Dallas Goedert</v>
      </c>
      <c r="BE29">
        <f t="shared" si="14"/>
        <v>6200</v>
      </c>
      <c r="BF29" t="str">
        <f t="shared" si="15"/>
        <v>TE</v>
      </c>
      <c r="BG29" s="22">
        <f t="shared" si="16"/>
        <v>5.6992620738909023</v>
      </c>
    </row>
    <row r="30" spans="1:59" hidden="1" x14ac:dyDescent="0.3">
      <c r="A30" t="s">
        <v>3802</v>
      </c>
      <c r="B30" t="s">
        <v>38</v>
      </c>
      <c r="C30" t="s">
        <v>3131</v>
      </c>
      <c r="D30" t="s">
        <v>685</v>
      </c>
      <c r="E30" t="s">
        <v>3132</v>
      </c>
      <c r="F30">
        <v>2.1866666475931802</v>
      </c>
      <c r="G30">
        <v>3</v>
      </c>
      <c r="H30">
        <v>6100</v>
      </c>
      <c r="I30" t="s">
        <v>3644</v>
      </c>
      <c r="J30" t="s">
        <v>1079</v>
      </c>
      <c r="K30" t="s">
        <v>56</v>
      </c>
      <c r="O30" t="str">
        <f t="shared" si="0"/>
        <v>Jarrett Stidham</v>
      </c>
      <c r="P30" t="str">
        <f>IFERROR(VLOOKUP(O:O,'Name Bridge'!A:B,2,FALSE),O:O)</f>
        <v>Jarrett Stidham</v>
      </c>
      <c r="Q30" s="12">
        <f>VLOOKUP($K30,'20 Defensive Stats'!$AC:$AH,2,FALSE)</f>
        <v>6.5079787234042552</v>
      </c>
      <c r="R30" s="12">
        <f>VLOOKUP($K30,'20 Defensive Stats'!$AC:$AH,4,FALSE)</f>
        <v>4.7661870503597124</v>
      </c>
      <c r="S30" s="12">
        <f>VLOOKUP($K30,'20 Defensive Stats'!$AC:$AH,6,FALSE)</f>
        <v>10.324894514767932</v>
      </c>
      <c r="T30" s="12">
        <f>IFERROR(VLOOKUP($P30,'20 Passing'!$C:$AF,9,FALSE)/VLOOKUP($P30,'20 Passing'!$C:$AF,5,FALSE),0)</f>
        <v>11.5</v>
      </c>
      <c r="U30" s="12">
        <f>IFERROR(VLOOKUP($P30,'20 Passing'!$C:$AF,11,FALSE)/VLOOKUP($P30,'20 Passing'!$C:$AF,5,FALSE),0)</f>
        <v>62</v>
      </c>
      <c r="V30" s="12" t="str">
        <f>IFERROR(VLOOKUP($P30,'20 Passing'!$C:$AF,18,FALSE),0)</f>
        <v>5.4</v>
      </c>
      <c r="W30" s="12">
        <f>IFERROR(VLOOKUP($P30,'20 Passing'!$C:$AF,12,FALSE)/VLOOKUP($P30,'20 Passing'!$C:$AF,5,FALSE),0)</f>
        <v>0.5</v>
      </c>
      <c r="X30" s="12">
        <f>IFERROR(IF(OR($B30="D",$B30="K"),0,VLOOKUP($P30,'20 Receiving'!$C:$T,7,FALSE)/VLOOKUP($P30,'20 Receiving'!$C:$T,5,FALSE)),0)*$AJ30</f>
        <v>0</v>
      </c>
      <c r="Y30" s="21">
        <f>IFERROR(VLOOKUP($P30,'20 Receiving'!$C:$T,8,FALSE)/VLOOKUP($P30,'20 Receiving'!$C:$T,5,FALSE),0)</f>
        <v>0</v>
      </c>
      <c r="Z30" s="21">
        <f>IFERROR(VLOOKUP($P30,'20 Receiving'!$C:$T,10,FALSE)/VLOOKUP($P30,'20 Receiving'!$C:$T,5,FALSE),0)</f>
        <v>0</v>
      </c>
      <c r="AA30" s="21">
        <f>IFERROR(VLOOKUP($P30,'20 Receiving'!$C:$T,11,FALSE),0)</f>
        <v>0</v>
      </c>
      <c r="AB30" s="21">
        <f>IFERROR(VLOOKUP($P30,'20 Receiving'!$C:$T,14,FALSE),0)</f>
        <v>0</v>
      </c>
      <c r="AC30" s="21">
        <f>IFERROR(VLOOKUP($P30,'20 Receiving'!$C:$T,11,FALSE)/VLOOKUP($P30,'20 Receiving'!$C:$T,5,FALSE),0)</f>
        <v>0</v>
      </c>
      <c r="AD30" s="12">
        <f>IFERROR(VLOOKUP($P30,'20 Rushing'!$C:$P,7,FALSE)/VLOOKUP($P30,'20 Rushing'!$C:$P,5,FALSE),0)</f>
        <v>2</v>
      </c>
      <c r="AE30" s="12">
        <f>IFERROR(VLOOKUP($P30,'20 Rushing'!$C:$P,8,FALSE)/VLOOKUP($P30,'20 Rushing'!$C:$P,5,FALSE),0)</f>
        <v>3</v>
      </c>
      <c r="AF30" s="12" t="str">
        <f>IFERROR(VLOOKUP($P30,'20 Rushing'!$C:$P,12,FALSE),0)</f>
        <v>1.5</v>
      </c>
      <c r="AG30" s="12">
        <f>IFERROR(VLOOKUP($P30,'20 Rushing'!$C:$P,9,FALSE)/VLOOKUP($P30,'20 Rushing'!$C:$P,5,FALSE),0)</f>
        <v>0</v>
      </c>
      <c r="AH30" s="12">
        <f>VLOOKUP($J30,'Vegas Odds'!$B:$S,18,FALSE)</f>
        <v>29.794677517930324</v>
      </c>
      <c r="AI30" s="12">
        <f>VLOOKUP($J30,'Vegas Odds'!$B:$S,17,FALSE)</f>
        <v>35.30532248206967</v>
      </c>
      <c r="AJ30">
        <v>0</v>
      </c>
      <c r="AK30" s="12">
        <f t="shared" si="1"/>
        <v>0</v>
      </c>
      <c r="AL30" s="12">
        <f t="shared" si="2"/>
        <v>0</v>
      </c>
      <c r="AM30" s="12">
        <f>V30/Team_Defense_Table20[[#Totals],[Passing yds/att]]*'Fanduel Export'!Q35</f>
        <v>5.8230028326070213</v>
      </c>
      <c r="AN30" s="12">
        <f t="shared" si="17"/>
        <v>0</v>
      </c>
      <c r="AO30" s="12">
        <f>IFERROR(IF(OR($B30="D",$B30="K"),0,VLOOKUP($P30,'20 Receiving'!$C:$T,7,FALSE)/VLOOKUP($P30,'20 Receiving'!$C:$T,5,FALSE)),0)*$AJ30</f>
        <v>0</v>
      </c>
      <c r="AP30" s="21">
        <f t="shared" si="3"/>
        <v>31.252958152958154</v>
      </c>
      <c r="AQ30" s="21">
        <f t="shared" si="4"/>
        <v>0</v>
      </c>
      <c r="AR30" s="22">
        <f t="shared" si="5"/>
        <v>0</v>
      </c>
      <c r="AS30" s="22">
        <f t="shared" si="6"/>
        <v>0</v>
      </c>
      <c r="AT30" s="22">
        <f>AA30/Team_Defense_Table20[[#Totals],[Yards per completion]]*'Fanduel Export'!S35</f>
        <v>0</v>
      </c>
      <c r="AU30" s="12">
        <f t="shared" si="18"/>
        <v>0</v>
      </c>
      <c r="AV30" s="12">
        <f t="shared" si="7"/>
        <v>0</v>
      </c>
      <c r="AW30" s="21">
        <f t="shared" si="8"/>
        <v>39.221464646464653</v>
      </c>
      <c r="AX30" s="12">
        <f t="shared" si="9"/>
        <v>0</v>
      </c>
      <c r="AY30" s="12">
        <f>AF30/Team_Defense_Table20[[#Totals],[Rushing Y/A]]*R30</f>
        <v>1.6650435110426944</v>
      </c>
      <c r="AZ30" s="12">
        <f t="shared" si="19"/>
        <v>0</v>
      </c>
      <c r="BA30" s="22">
        <f t="shared" si="10"/>
        <v>0</v>
      </c>
      <c r="BB30" s="22">
        <f t="shared" si="11"/>
        <v>0</v>
      </c>
      <c r="BC30" s="21">
        <f t="shared" si="12"/>
        <v>0</v>
      </c>
      <c r="BD30" t="str">
        <f t="shared" si="13"/>
        <v>Jarrett Stidham</v>
      </c>
      <c r="BE30">
        <f t="shared" si="14"/>
        <v>6100</v>
      </c>
      <c r="BF30" t="str">
        <f t="shared" si="15"/>
        <v>QB</v>
      </c>
      <c r="BG30" s="22">
        <f t="shared" si="16"/>
        <v>0</v>
      </c>
    </row>
    <row r="31" spans="1:59" hidden="1" x14ac:dyDescent="0.3">
      <c r="A31" t="s">
        <v>3803</v>
      </c>
      <c r="B31" t="s">
        <v>38</v>
      </c>
      <c r="C31" t="s">
        <v>3053</v>
      </c>
      <c r="D31" t="s">
        <v>398</v>
      </c>
      <c r="E31" t="s">
        <v>3133</v>
      </c>
      <c r="F31">
        <v>1.5</v>
      </c>
      <c r="G31">
        <v>2</v>
      </c>
      <c r="H31">
        <v>6100</v>
      </c>
      <c r="I31" t="s">
        <v>3644</v>
      </c>
      <c r="J31" t="s">
        <v>1079</v>
      </c>
      <c r="K31" t="s">
        <v>56</v>
      </c>
      <c r="O31" t="str">
        <f t="shared" si="0"/>
        <v>Brian Hoyer</v>
      </c>
      <c r="P31" t="str">
        <f>IFERROR(VLOOKUP(O:O,'Name Bridge'!A:B,2,FALSE),O:O)</f>
        <v>Brian Hoyer</v>
      </c>
      <c r="Q31" s="12">
        <f>VLOOKUP($K31,'20 Defensive Stats'!$AC:$AH,2,FALSE)</f>
        <v>6.5079787234042552</v>
      </c>
      <c r="R31" s="12">
        <f>VLOOKUP($K31,'20 Defensive Stats'!$AC:$AH,4,FALSE)</f>
        <v>4.7661870503597124</v>
      </c>
      <c r="S31" s="12">
        <f>VLOOKUP($K31,'20 Defensive Stats'!$AC:$AH,6,FALSE)</f>
        <v>10.324894514767932</v>
      </c>
      <c r="T31" s="12">
        <f>IFERROR(VLOOKUP($P31,'20 Passing'!$C:$AF,9,FALSE)/VLOOKUP($P31,'20 Passing'!$C:$AF,5,FALSE),0)</f>
        <v>24</v>
      </c>
      <c r="U31" s="12">
        <f>IFERROR(VLOOKUP($P31,'20 Passing'!$C:$AF,11,FALSE)/VLOOKUP($P31,'20 Passing'!$C:$AF,5,FALSE),0)</f>
        <v>130</v>
      </c>
      <c r="V31" s="12" t="str">
        <f>IFERROR(VLOOKUP($P31,'20 Passing'!$C:$AF,18,FALSE),0)</f>
        <v>5.4</v>
      </c>
      <c r="W31" s="12">
        <f>IFERROR(VLOOKUP($P31,'20 Passing'!$C:$AF,12,FALSE)/VLOOKUP($P31,'20 Passing'!$C:$AF,5,FALSE),0)</f>
        <v>0</v>
      </c>
      <c r="X31" s="12">
        <f>IFERROR(IF(OR($B31="D",$B31="K"),0,VLOOKUP($P31,'20 Receiving'!$C:$T,7,FALSE)/VLOOKUP($P31,'20 Receiving'!$C:$T,5,FALSE)),0)*$AJ31</f>
        <v>0</v>
      </c>
      <c r="Y31" s="21">
        <f>IFERROR(VLOOKUP($P31,'20 Receiving'!$C:$T,8,FALSE)/VLOOKUP($P31,'20 Receiving'!$C:$T,5,FALSE),0)</f>
        <v>0</v>
      </c>
      <c r="Z31" s="21">
        <f>IFERROR(VLOOKUP($P31,'20 Receiving'!$C:$T,10,FALSE)/VLOOKUP($P31,'20 Receiving'!$C:$T,5,FALSE),0)</f>
        <v>0</v>
      </c>
      <c r="AA31" s="21">
        <f>IFERROR(VLOOKUP($P31,'20 Receiving'!$C:$T,11,FALSE),0)</f>
        <v>0</v>
      </c>
      <c r="AB31" s="21">
        <f>IFERROR(VLOOKUP($P31,'20 Receiving'!$C:$T,14,FALSE),0)</f>
        <v>0</v>
      </c>
      <c r="AC31" s="21">
        <f>IFERROR(VLOOKUP($P31,'20 Receiving'!$C:$T,11,FALSE)/VLOOKUP($P31,'20 Receiving'!$C:$T,5,FALSE),0)</f>
        <v>0</v>
      </c>
      <c r="AD31" s="12">
        <f>IFERROR(VLOOKUP($P31,'20 Rushing'!$C:$P,7,FALSE)/VLOOKUP($P31,'20 Rushing'!$C:$P,5,FALSE),0)</f>
        <v>1</v>
      </c>
      <c r="AE31" s="12">
        <f>IFERROR(VLOOKUP($P31,'20 Rushing'!$C:$P,8,FALSE)/VLOOKUP($P31,'20 Rushing'!$C:$P,5,FALSE),0)</f>
        <v>8</v>
      </c>
      <c r="AF31" s="12" t="str">
        <f>IFERROR(VLOOKUP($P31,'20 Rushing'!$C:$P,12,FALSE),0)</f>
        <v>8.0</v>
      </c>
      <c r="AG31" s="12">
        <f>IFERROR(VLOOKUP($P31,'20 Rushing'!$C:$P,9,FALSE)/VLOOKUP($P31,'20 Rushing'!$C:$P,5,FALSE),0)</f>
        <v>0</v>
      </c>
      <c r="AH31" s="12">
        <f>VLOOKUP($J31,'Vegas Odds'!$B:$S,18,FALSE)</f>
        <v>29.794677517930324</v>
      </c>
      <c r="AI31" s="12">
        <f>VLOOKUP($J31,'Vegas Odds'!$B:$S,17,FALSE)</f>
        <v>35.30532248206967</v>
      </c>
      <c r="AJ31">
        <v>0</v>
      </c>
      <c r="AK31" s="12">
        <f t="shared" si="1"/>
        <v>0</v>
      </c>
      <c r="AL31" s="12">
        <f t="shared" si="2"/>
        <v>0</v>
      </c>
      <c r="AM31" s="12">
        <f>V31/Team_Defense_Table20[[#Totals],[Passing yds/att]]*'Fanduel Export'!Q29</f>
        <v>5.4749084700990549</v>
      </c>
      <c r="AN31" s="12">
        <f t="shared" si="17"/>
        <v>0</v>
      </c>
      <c r="AO31" s="12">
        <f>IFERROR(IF(OR($B31="D",$B31="K"),0,VLOOKUP($P31,'20 Receiving'!$C:$T,7,FALSE)/VLOOKUP($P31,'20 Receiving'!$C:$T,5,FALSE)),0)*$AJ31</f>
        <v>0</v>
      </c>
      <c r="AP31" s="21">
        <f t="shared" si="3"/>
        <v>31.252958152958154</v>
      </c>
      <c r="AQ31" s="21">
        <f t="shared" si="4"/>
        <v>0</v>
      </c>
      <c r="AR31" s="22">
        <f t="shared" si="5"/>
        <v>0</v>
      </c>
      <c r="AS31" s="22">
        <f t="shared" si="6"/>
        <v>0</v>
      </c>
      <c r="AT31" s="22">
        <f>AA31/Team_Defense_Table20[[#Totals],[Yards per completion]]*'Fanduel Export'!S29</f>
        <v>0</v>
      </c>
      <c r="AU31" s="12">
        <f t="shared" si="18"/>
        <v>0</v>
      </c>
      <c r="AV31" s="12">
        <f t="shared" si="7"/>
        <v>0</v>
      </c>
      <c r="AW31" s="21">
        <f t="shared" si="8"/>
        <v>39.221464646464653</v>
      </c>
      <c r="AX31" s="12">
        <f t="shared" si="9"/>
        <v>0</v>
      </c>
      <c r="AY31" s="12">
        <f>AF31/Team_Defense_Table20[[#Totals],[Rushing Y/A]]*R31</f>
        <v>8.8802320588943697</v>
      </c>
      <c r="AZ31" s="12">
        <f t="shared" si="19"/>
        <v>0</v>
      </c>
      <c r="BA31" s="22">
        <f t="shared" si="10"/>
        <v>0</v>
      </c>
      <c r="BB31" s="22">
        <f t="shared" si="11"/>
        <v>0</v>
      </c>
      <c r="BC31" s="21">
        <f t="shared" si="12"/>
        <v>0</v>
      </c>
      <c r="BD31" t="str">
        <f t="shared" si="13"/>
        <v>Brian Hoyer</v>
      </c>
      <c r="BE31">
        <f t="shared" si="14"/>
        <v>6100</v>
      </c>
      <c r="BF31" t="str">
        <f t="shared" si="15"/>
        <v>QB</v>
      </c>
      <c r="BG31" s="22">
        <f t="shared" si="16"/>
        <v>0</v>
      </c>
    </row>
    <row r="32" spans="1:59" x14ac:dyDescent="0.3">
      <c r="A32" t="s">
        <v>3804</v>
      </c>
      <c r="B32" t="s">
        <v>34</v>
      </c>
      <c r="C32" t="s">
        <v>3301</v>
      </c>
      <c r="D32" t="s">
        <v>2917</v>
      </c>
      <c r="E32" t="s">
        <v>3302</v>
      </c>
      <c r="F32">
        <v>8.8099998474121097</v>
      </c>
      <c r="G32">
        <v>10</v>
      </c>
      <c r="H32">
        <v>6100</v>
      </c>
      <c r="I32" t="s">
        <v>3638</v>
      </c>
      <c r="J32" t="s">
        <v>74</v>
      </c>
      <c r="K32" t="s">
        <v>61</v>
      </c>
      <c r="O32" t="str">
        <f t="shared" si="0"/>
        <v>Wayne Gallman Jr.</v>
      </c>
      <c r="P32" t="str">
        <f>IFERROR(VLOOKUP(O:O,'Name Bridge'!A:B,2,FALSE),O:O)</f>
        <v>Wayne Gallman</v>
      </c>
      <c r="Q32" s="12">
        <f>VLOOKUP($K32,'20 Defensive Stats'!$AC:$AH,2,FALSE)</f>
        <v>7.3665987780040734</v>
      </c>
      <c r="R32" s="12">
        <f>VLOOKUP($K32,'20 Defensive Stats'!$AC:$AH,4,FALSE)</f>
        <v>3.7056603773584906</v>
      </c>
      <c r="S32" s="12">
        <f>VLOOKUP($K32,'20 Defensive Stats'!$AC:$AH,6,FALSE)</f>
        <v>10.764880952380953</v>
      </c>
      <c r="T32" s="12">
        <f>IFERROR(VLOOKUP($P32,'20 Passing'!$C:$AF,9,FALSE)/VLOOKUP($P32,'20 Passing'!$C:$AF,5,FALSE),0)</f>
        <v>0</v>
      </c>
      <c r="U32" s="12">
        <f>IFERROR(VLOOKUP($P32,'20 Passing'!$C:$AF,11,FALSE)/VLOOKUP($P32,'20 Passing'!$C:$AF,5,FALSE),0)</f>
        <v>0</v>
      </c>
      <c r="V32" s="12">
        <f>IFERROR(VLOOKUP($P32,'20 Passing'!$C:$AF,18,FALSE),0)</f>
        <v>0</v>
      </c>
      <c r="W32" s="12">
        <f>IFERROR(VLOOKUP($P32,'20 Passing'!$C:$AF,12,FALSE)/VLOOKUP($P32,'20 Passing'!$C:$AF,5,FALSE),0)</f>
        <v>0</v>
      </c>
      <c r="X32" s="12">
        <f>IFERROR(IF(OR($B32="D",$B32="K"),0,VLOOKUP($P32,'20 Receiving'!$C:$T,7,FALSE)/VLOOKUP($P32,'20 Receiving'!$C:$T,5,FALSE)),0)*$AJ32</f>
        <v>2.1</v>
      </c>
      <c r="Y32" s="21">
        <f>IFERROR(VLOOKUP($P32,'20 Receiving'!$C:$T,8,FALSE)/VLOOKUP($P32,'20 Receiving'!$C:$T,5,FALSE),0)</f>
        <v>1.6</v>
      </c>
      <c r="Z32" s="21">
        <f>IFERROR(VLOOKUP($P32,'20 Receiving'!$C:$T,10,FALSE)/VLOOKUP($P32,'20 Receiving'!$C:$T,5,FALSE),0)</f>
        <v>7.2</v>
      </c>
      <c r="AA32" s="21">
        <f>IFERROR(VLOOKUP($P32,'20 Receiving'!$C:$T,11,FALSE),0)</f>
        <v>4.5</v>
      </c>
      <c r="AB32" s="21">
        <f>IFERROR(VLOOKUP($P32,'20 Receiving'!$C:$T,14,FALSE),0)</f>
        <v>18</v>
      </c>
      <c r="AC32" s="21">
        <f>IFERROR(VLOOKUP($P32,'20 Receiving'!$C:$T,11,FALSE)/VLOOKUP($P32,'20 Receiving'!$C:$T,5,FALSE),0)</f>
        <v>0.45</v>
      </c>
      <c r="AD32" s="12">
        <f>IFERROR(VLOOKUP($P32,'20 Rushing'!$C:$P,7,FALSE)/VLOOKUP($P32,'20 Rushing'!$C:$P,5,FALSE),0)</f>
        <v>9.3000000000000007</v>
      </c>
      <c r="AE32" s="12">
        <f>IFERROR(VLOOKUP($P32,'20 Rushing'!$C:$P,8,FALSE)/VLOOKUP($P32,'20 Rushing'!$C:$P,5,FALSE),0)</f>
        <v>36.9</v>
      </c>
      <c r="AF32" s="12" t="str">
        <f>IFERROR(VLOOKUP($P32,'20 Rushing'!$C:$P,12,FALSE),0)</f>
        <v>4.0</v>
      </c>
      <c r="AG32" s="12">
        <f>IFERROR(VLOOKUP($P32,'20 Rushing'!$C:$P,9,FALSE)/VLOOKUP($P32,'20 Rushing'!$C:$P,5,FALSE),0)</f>
        <v>0.6</v>
      </c>
      <c r="AH32" s="12">
        <f>VLOOKUP($J32,'Vegas Odds'!$B:$S,18,FALSE)</f>
        <v>43.874288576406173</v>
      </c>
      <c r="AI32" s="12">
        <f>VLOOKUP($J32,'Vegas Odds'!$B:$S,17,FALSE)</f>
        <v>15.725711423593831</v>
      </c>
      <c r="AJ32">
        <v>1</v>
      </c>
      <c r="AK32" s="12">
        <f t="shared" si="1"/>
        <v>0</v>
      </c>
      <c r="AL32" s="12">
        <f t="shared" si="2"/>
        <v>0</v>
      </c>
      <c r="AM32" s="12">
        <f>V32/Team_Defense_Table20[[#Totals],[Passing yds/att]]*'Fanduel Export'!Q34</f>
        <v>0</v>
      </c>
      <c r="AN32" s="12">
        <f t="shared" si="17"/>
        <v>0</v>
      </c>
      <c r="AO32" s="12">
        <f>IFERROR(IF(OR($B32="D",$B32="K"),0,VLOOKUP($P32,'20 Receiving'!$C:$T,7,FALSE)/VLOOKUP($P32,'20 Receiving'!$C:$T,5,FALSE)),0)*$AJ32</f>
        <v>2.1</v>
      </c>
      <c r="AP32" s="21">
        <f t="shared" si="3"/>
        <v>34.49083694083695</v>
      </c>
      <c r="AQ32" s="21">
        <f t="shared" si="4"/>
        <v>2.6713183611199782</v>
      </c>
      <c r="AR32" s="22">
        <f t="shared" si="5"/>
        <v>1.6</v>
      </c>
      <c r="AS32" s="22">
        <f t="shared" si="6"/>
        <v>2.0352901799009357</v>
      </c>
      <c r="AT32" s="22">
        <f>AA32/Team_Defense_Table20[[#Totals],[Yards per completion]]*'Fanduel Export'!S34</f>
        <v>4.1758135338670543</v>
      </c>
      <c r="AU32" s="12">
        <f t="shared" si="18"/>
        <v>8.49899227857704</v>
      </c>
      <c r="AV32" s="12">
        <f t="shared" si="7"/>
        <v>9.3000000000000007</v>
      </c>
      <c r="AW32" s="21">
        <f t="shared" si="8"/>
        <v>24.907864357864359</v>
      </c>
      <c r="AX32" s="12">
        <f t="shared" si="9"/>
        <v>5.871604009809305</v>
      </c>
      <c r="AY32" s="12">
        <f>AF32/Team_Defense_Table20[[#Totals],[Rushing Y/A]]*R32</f>
        <v>3.4521435829831648</v>
      </c>
      <c r="AZ32" s="12">
        <f t="shared" si="19"/>
        <v>20.269620104281412</v>
      </c>
      <c r="BA32" s="22">
        <f t="shared" si="10"/>
        <v>3.676861238285845</v>
      </c>
      <c r="BB32" s="22">
        <f t="shared" si="11"/>
        <v>0.602764137423909</v>
      </c>
      <c r="BC32" s="21">
        <f t="shared" si="12"/>
        <v>0.34426229508196726</v>
      </c>
      <c r="BD32" t="str">
        <f t="shared" si="13"/>
        <v>Wayne Gallman Jr.</v>
      </c>
      <c r="BE32">
        <f t="shared" si="14"/>
        <v>6100</v>
      </c>
      <c r="BF32" t="str">
        <f t="shared" si="15"/>
        <v>RB</v>
      </c>
      <c r="BG32" s="22">
        <f t="shared" si="16"/>
        <v>3.676861238285845</v>
      </c>
    </row>
    <row r="33" spans="1:59" hidden="1" x14ac:dyDescent="0.3">
      <c r="A33" t="s">
        <v>3805</v>
      </c>
      <c r="B33" t="s">
        <v>38</v>
      </c>
      <c r="C33" t="s">
        <v>3662</v>
      </c>
      <c r="D33" t="s">
        <v>3663</v>
      </c>
      <c r="E33" t="s">
        <v>1903</v>
      </c>
      <c r="F33">
        <v>0</v>
      </c>
      <c r="G33">
        <v>1</v>
      </c>
      <c r="H33">
        <v>6000</v>
      </c>
      <c r="I33" t="s">
        <v>3637</v>
      </c>
      <c r="J33" t="s">
        <v>76</v>
      </c>
      <c r="K33" t="s">
        <v>1080</v>
      </c>
      <c r="O33" t="str">
        <f t="shared" si="0"/>
        <v>Khalil Tate</v>
      </c>
      <c r="P33" t="str">
        <f>IFERROR(VLOOKUP(O:O,'Name Bridge'!A:B,2,FALSE),O:O)</f>
        <v>Khalil Tate</v>
      </c>
      <c r="Q33" s="12">
        <f>VLOOKUP($K33,'20 Defensive Stats'!$AC:$AH,2,FALSE)</f>
        <v>6.9262295081967213</v>
      </c>
      <c r="R33" s="12">
        <f>VLOOKUP($K33,'20 Defensive Stats'!$AC:$AH,4,FALSE)</f>
        <v>4.625</v>
      </c>
      <c r="S33" s="12">
        <f>VLOOKUP($K33,'20 Defensive Stats'!$AC:$AH,6,FALSE)</f>
        <v>10.432098765432098</v>
      </c>
      <c r="T33" s="12">
        <f>IFERROR(VLOOKUP($P33,'20 Passing'!$C:$AF,9,FALSE)/VLOOKUP($P33,'20 Passing'!$C:$AF,5,FALSE),0)</f>
        <v>0</v>
      </c>
      <c r="U33" s="12">
        <f>IFERROR(VLOOKUP($P33,'20 Passing'!$C:$AF,11,FALSE)/VLOOKUP($P33,'20 Passing'!$C:$AF,5,FALSE),0)</f>
        <v>0</v>
      </c>
      <c r="V33" s="12">
        <f>IFERROR(VLOOKUP($P33,'20 Passing'!$C:$AF,18,FALSE),0)</f>
        <v>0</v>
      </c>
      <c r="W33" s="12">
        <f>IFERROR(VLOOKUP($P33,'20 Passing'!$C:$AF,12,FALSE)/VLOOKUP($P33,'20 Passing'!$C:$AF,5,FALSE),0)</f>
        <v>0</v>
      </c>
      <c r="X33" s="12">
        <f>IFERROR(IF(OR($B33="D",$B33="K"),0,VLOOKUP($P33,'20 Receiving'!$C:$T,7,FALSE)/VLOOKUP($P33,'20 Receiving'!$C:$T,5,FALSE)),0)*$AJ33</f>
        <v>0</v>
      </c>
      <c r="Y33" s="21">
        <f>IFERROR(VLOOKUP($P33,'20 Receiving'!$C:$T,8,FALSE)/VLOOKUP($P33,'20 Receiving'!$C:$T,5,FALSE),0)</f>
        <v>0</v>
      </c>
      <c r="Z33" s="21">
        <f>IFERROR(VLOOKUP($P33,'20 Receiving'!$C:$T,10,FALSE)/VLOOKUP($P33,'20 Receiving'!$C:$T,5,FALSE),0)</f>
        <v>0</v>
      </c>
      <c r="AA33" s="21">
        <f>IFERROR(VLOOKUP($P33,'20 Receiving'!$C:$T,11,FALSE),0)</f>
        <v>0</v>
      </c>
      <c r="AB33" s="21">
        <f>IFERROR(VLOOKUP($P33,'20 Receiving'!$C:$T,14,FALSE),0)</f>
        <v>0</v>
      </c>
      <c r="AC33" s="21">
        <f>IFERROR(VLOOKUP($P33,'20 Receiving'!$C:$T,11,FALSE)/VLOOKUP($P33,'20 Receiving'!$C:$T,5,FALSE),0)</f>
        <v>0</v>
      </c>
      <c r="AD33" s="12">
        <f>IFERROR(VLOOKUP($P33,'20 Rushing'!$C:$P,7,FALSE)/VLOOKUP($P33,'20 Rushing'!$C:$P,5,FALSE),0)</f>
        <v>0</v>
      </c>
      <c r="AE33" s="12">
        <f>IFERROR(VLOOKUP($P33,'20 Rushing'!$C:$P,8,FALSE)/VLOOKUP($P33,'20 Rushing'!$C:$P,5,FALSE),0)</f>
        <v>0</v>
      </c>
      <c r="AF33" s="12">
        <f>IFERROR(VLOOKUP($P33,'20 Rushing'!$C:$P,12,FALSE),0)</f>
        <v>0</v>
      </c>
      <c r="AG33" s="12">
        <f>IFERROR(VLOOKUP($P33,'20 Rushing'!$C:$P,9,FALSE)/VLOOKUP($P33,'20 Rushing'!$C:$P,5,FALSE),0)</f>
        <v>0</v>
      </c>
      <c r="AH33" s="12">
        <f>VLOOKUP($J33,'Vegas Odds'!$B:$S,18,FALSE)</f>
        <v>42.740147670656746</v>
      </c>
      <c r="AI33" s="12">
        <f>VLOOKUP($J33,'Vegas Odds'!$B:$S,17,FALSE)</f>
        <v>19.159852329343252</v>
      </c>
      <c r="AJ33">
        <v>0</v>
      </c>
      <c r="AK33" s="12">
        <f t="shared" si="1"/>
        <v>0</v>
      </c>
      <c r="AL33" s="12">
        <f t="shared" si="2"/>
        <v>0</v>
      </c>
      <c r="AM33" s="12">
        <f>V33/Team_Defense_Table20[[#Totals],[Passing yds/att]]*'Fanduel Export'!Q30</f>
        <v>0</v>
      </c>
      <c r="AN33" s="12">
        <f t="shared" si="17"/>
        <v>0</v>
      </c>
      <c r="AO33" s="12">
        <f>IFERROR(IF(OR($B33="D",$B33="K"),0,VLOOKUP($P33,'20 Receiving'!$C:$T,7,FALSE)/VLOOKUP($P33,'20 Receiving'!$C:$T,5,FALSE)),0)*$AJ33</f>
        <v>0</v>
      </c>
      <c r="AP33" s="21">
        <f t="shared" si="3"/>
        <v>49.672943722943735</v>
      </c>
      <c r="AQ33" s="21">
        <f t="shared" si="4"/>
        <v>0</v>
      </c>
      <c r="AR33" s="22">
        <f t="shared" si="5"/>
        <v>0</v>
      </c>
      <c r="AS33" s="22">
        <f t="shared" si="6"/>
        <v>0</v>
      </c>
      <c r="AT33" s="22">
        <f>AA33/Team_Defense_Table20[[#Totals],[Yards per completion]]*'Fanduel Export'!S30</f>
        <v>0</v>
      </c>
      <c r="AU33" s="12">
        <f t="shared" si="18"/>
        <v>0</v>
      </c>
      <c r="AV33" s="12">
        <f t="shared" si="7"/>
        <v>0</v>
      </c>
      <c r="AW33" s="21">
        <f t="shared" si="8"/>
        <v>31.925757575757579</v>
      </c>
      <c r="AX33" s="12">
        <f t="shared" si="9"/>
        <v>0</v>
      </c>
      <c r="AY33" s="12">
        <f>AF33/Team_Defense_Table20[[#Totals],[Rushing Y/A]]*R33</f>
        <v>0</v>
      </c>
      <c r="AZ33" s="12">
        <f t="shared" si="19"/>
        <v>0</v>
      </c>
      <c r="BA33" s="22">
        <f t="shared" si="10"/>
        <v>0</v>
      </c>
      <c r="BB33" s="22">
        <f t="shared" si="11"/>
        <v>0</v>
      </c>
      <c r="BC33" s="21">
        <f t="shared" si="12"/>
        <v>0</v>
      </c>
      <c r="BD33" t="str">
        <f t="shared" si="13"/>
        <v>Khalil Tate</v>
      </c>
      <c r="BE33">
        <f t="shared" si="14"/>
        <v>6000</v>
      </c>
      <c r="BF33" t="str">
        <f t="shared" si="15"/>
        <v>QB</v>
      </c>
      <c r="BG33" s="22">
        <f t="shared" si="16"/>
        <v>0</v>
      </c>
    </row>
    <row r="34" spans="1:59" hidden="1" x14ac:dyDescent="0.3">
      <c r="A34" t="s">
        <v>3806</v>
      </c>
      <c r="B34" t="s">
        <v>38</v>
      </c>
      <c r="C34" t="s">
        <v>2994</v>
      </c>
      <c r="D34" t="s">
        <v>609</v>
      </c>
      <c r="E34" t="s">
        <v>3664</v>
      </c>
      <c r="F34">
        <v>-8.5714289120265394E-2</v>
      </c>
      <c r="G34">
        <v>7</v>
      </c>
      <c r="H34">
        <v>6000</v>
      </c>
      <c r="I34" t="s">
        <v>3637</v>
      </c>
      <c r="J34" t="s">
        <v>1080</v>
      </c>
      <c r="K34" t="s">
        <v>76</v>
      </c>
      <c r="O34" t="str">
        <f t="shared" si="0"/>
        <v>Tim Boyle</v>
      </c>
      <c r="P34" t="str">
        <f>IFERROR(VLOOKUP(O:O,'Name Bridge'!A:B,2,FALSE),O:O)</f>
        <v>Tim Boyle</v>
      </c>
      <c r="Q34" s="12">
        <f>VLOOKUP($K34,'20 Defensive Stats'!$AC:$AH,2,FALSE)</f>
        <v>6.4568245125348191</v>
      </c>
      <c r="R34" s="12">
        <f>VLOOKUP($K34,'20 Defensive Stats'!$AC:$AH,4,FALSE)</f>
        <v>4.0869565217391308</v>
      </c>
      <c r="S34" s="12">
        <f>VLOOKUP($K34,'20 Defensive Stats'!$AC:$AH,6,FALSE)</f>
        <v>9.6987447698744766</v>
      </c>
      <c r="T34" s="12">
        <f>IFERROR(VLOOKUP($P34,'20 Passing'!$C:$AF,9,FALSE)/VLOOKUP($P34,'20 Passing'!$C:$AF,5,FALSE),0)</f>
        <v>0</v>
      </c>
      <c r="U34" s="12">
        <f>IFERROR(VLOOKUP($P34,'20 Passing'!$C:$AF,11,FALSE)/VLOOKUP($P34,'20 Passing'!$C:$AF,5,FALSE),0)</f>
        <v>0</v>
      </c>
      <c r="V34" s="12">
        <f>IFERROR(VLOOKUP($P34,'20 Passing'!$C:$AF,18,FALSE),0)</f>
        <v>0</v>
      </c>
      <c r="W34" s="12">
        <f>IFERROR(VLOOKUP($P34,'20 Passing'!$C:$AF,12,FALSE)/VLOOKUP($P34,'20 Passing'!$C:$AF,5,FALSE),0)</f>
        <v>0</v>
      </c>
      <c r="X34" s="12">
        <f>IFERROR(IF(OR($B34="D",$B34="K"),0,VLOOKUP($P34,'20 Receiving'!$C:$T,7,FALSE)/VLOOKUP($P34,'20 Receiving'!$C:$T,5,FALSE)),0)*$AJ34</f>
        <v>0</v>
      </c>
      <c r="Y34" s="21">
        <f>IFERROR(VLOOKUP($P34,'20 Receiving'!$C:$T,8,FALSE)/VLOOKUP($P34,'20 Receiving'!$C:$T,5,FALSE),0)</f>
        <v>0</v>
      </c>
      <c r="Z34" s="21">
        <f>IFERROR(VLOOKUP($P34,'20 Receiving'!$C:$T,10,FALSE)/VLOOKUP($P34,'20 Receiving'!$C:$T,5,FALSE),0)</f>
        <v>0</v>
      </c>
      <c r="AA34" s="21">
        <f>IFERROR(VLOOKUP($P34,'20 Receiving'!$C:$T,11,FALSE),0)</f>
        <v>0</v>
      </c>
      <c r="AB34" s="21">
        <f>IFERROR(VLOOKUP($P34,'20 Receiving'!$C:$T,14,FALSE),0)</f>
        <v>0</v>
      </c>
      <c r="AC34" s="21">
        <f>IFERROR(VLOOKUP($P34,'20 Receiving'!$C:$T,11,FALSE)/VLOOKUP($P34,'20 Receiving'!$C:$T,5,FALSE),0)</f>
        <v>0</v>
      </c>
      <c r="AD34" s="12">
        <f>IFERROR(VLOOKUP($P34,'20 Rushing'!$C:$P,7,FALSE)/VLOOKUP($P34,'20 Rushing'!$C:$P,5,FALSE),0)</f>
        <v>1.4285714285714286</v>
      </c>
      <c r="AE34" s="12">
        <f>IFERROR(VLOOKUP($P34,'20 Rushing'!$C:$P,8,FALSE)/VLOOKUP($P34,'20 Rushing'!$C:$P,5,FALSE),0)</f>
        <v>-0.8571428571428571</v>
      </c>
      <c r="AF34" s="12" t="str">
        <f>IFERROR(VLOOKUP($P34,'20 Rushing'!$C:$P,12,FALSE),0)</f>
        <v>-0.6</v>
      </c>
      <c r="AG34" s="12">
        <f>IFERROR(VLOOKUP($P34,'20 Rushing'!$C:$P,9,FALSE)/VLOOKUP($P34,'20 Rushing'!$C:$P,5,FALSE),0)</f>
        <v>0</v>
      </c>
      <c r="AH34" s="12">
        <f>VLOOKUP($J34,'Vegas Odds'!$B:$S,18,FALSE)</f>
        <v>26.137494147398847</v>
      </c>
      <c r="AI34" s="12">
        <f>VLOOKUP($J34,'Vegas Odds'!$B:$S,17,FALSE)</f>
        <v>35.962505852601154</v>
      </c>
      <c r="AJ34">
        <v>0</v>
      </c>
      <c r="AK34" s="12">
        <f t="shared" si="1"/>
        <v>0</v>
      </c>
      <c r="AL34" s="12">
        <f t="shared" si="2"/>
        <v>0</v>
      </c>
      <c r="AM34" s="12">
        <f>V34/Team_Defense_Table20[[#Totals],[Passing yds/att]]*'Fanduel Export'!Q33</f>
        <v>0</v>
      </c>
      <c r="AN34" s="12">
        <f t="shared" si="17"/>
        <v>0</v>
      </c>
      <c r="AO34" s="12">
        <f>IFERROR(IF(OR($B34="D",$B34="K"),0,VLOOKUP($P34,'20 Receiving'!$C:$T,7,FALSE)/VLOOKUP($P34,'20 Receiving'!$C:$T,5,FALSE)),0)*$AJ34</f>
        <v>0</v>
      </c>
      <c r="AP34" s="21">
        <f t="shared" si="3"/>
        <v>41.406493506493518</v>
      </c>
      <c r="AQ34" s="21">
        <f t="shared" si="4"/>
        <v>0</v>
      </c>
      <c r="AR34" s="22">
        <f t="shared" si="5"/>
        <v>0</v>
      </c>
      <c r="AS34" s="22">
        <f t="shared" si="6"/>
        <v>0</v>
      </c>
      <c r="AT34" s="22">
        <f>AA34/Team_Defense_Table20[[#Totals],[Yards per completion]]*'Fanduel Export'!S33</f>
        <v>0</v>
      </c>
      <c r="AU34" s="12">
        <f t="shared" si="18"/>
        <v>0</v>
      </c>
      <c r="AV34" s="12">
        <f t="shared" si="7"/>
        <v>0</v>
      </c>
      <c r="AW34" s="21">
        <f t="shared" si="8"/>
        <v>29.644444444444446</v>
      </c>
      <c r="AX34" s="12">
        <f t="shared" si="9"/>
        <v>0</v>
      </c>
      <c r="AY34" s="12">
        <f>AF34/Team_Defense_Table20[[#Totals],[Rushing Y/A]]*R34</f>
        <v>-0.57110309474083931</v>
      </c>
      <c r="AZ34" s="12">
        <f t="shared" si="19"/>
        <v>0</v>
      </c>
      <c r="BA34" s="22">
        <f t="shared" si="10"/>
        <v>0</v>
      </c>
      <c r="BB34" s="22">
        <f t="shared" si="11"/>
        <v>0</v>
      </c>
      <c r="BC34" s="21">
        <f t="shared" si="12"/>
        <v>0</v>
      </c>
      <c r="BD34" t="str">
        <f t="shared" si="13"/>
        <v>Tim Boyle</v>
      </c>
      <c r="BE34">
        <f t="shared" si="14"/>
        <v>6000</v>
      </c>
      <c r="BF34" t="str">
        <f t="shared" si="15"/>
        <v>QB</v>
      </c>
      <c r="BG34" s="22">
        <f t="shared" si="16"/>
        <v>0</v>
      </c>
    </row>
    <row r="35" spans="1:59" hidden="1" x14ac:dyDescent="0.3">
      <c r="A35" t="s">
        <v>3807</v>
      </c>
      <c r="B35" t="s">
        <v>38</v>
      </c>
      <c r="C35" t="s">
        <v>2978</v>
      </c>
      <c r="D35" t="s">
        <v>668</v>
      </c>
      <c r="E35" t="s">
        <v>3291</v>
      </c>
      <c r="F35">
        <v>0</v>
      </c>
      <c r="G35">
        <v>1</v>
      </c>
      <c r="H35">
        <v>6000</v>
      </c>
      <c r="I35" t="s">
        <v>3638</v>
      </c>
      <c r="J35" t="s">
        <v>74</v>
      </c>
      <c r="K35" t="s">
        <v>61</v>
      </c>
      <c r="O35" t="str">
        <f t="shared" si="0"/>
        <v>Alex Tanney</v>
      </c>
      <c r="P35" t="str">
        <f>IFERROR(VLOOKUP(O:O,'Name Bridge'!A:B,2,FALSE),O:O)</f>
        <v>Alex Tanney</v>
      </c>
      <c r="Q35" s="12">
        <f>VLOOKUP($K35,'20 Defensive Stats'!$AC:$AH,2,FALSE)</f>
        <v>7.3665987780040734</v>
      </c>
      <c r="R35" s="12">
        <f>VLOOKUP($K35,'20 Defensive Stats'!$AC:$AH,4,FALSE)</f>
        <v>3.7056603773584906</v>
      </c>
      <c r="S35" s="12">
        <f>VLOOKUP($K35,'20 Defensive Stats'!$AC:$AH,6,FALSE)</f>
        <v>10.764880952380953</v>
      </c>
      <c r="T35" s="12">
        <f>IFERROR(VLOOKUP($P35,'20 Passing'!$C:$AF,9,FALSE)/VLOOKUP($P35,'20 Passing'!$C:$AF,5,FALSE),0)</f>
        <v>0</v>
      </c>
      <c r="U35" s="12">
        <f>IFERROR(VLOOKUP($P35,'20 Passing'!$C:$AF,11,FALSE)/VLOOKUP($P35,'20 Passing'!$C:$AF,5,FALSE),0)</f>
        <v>0</v>
      </c>
      <c r="V35" s="12">
        <f>IFERROR(VLOOKUP($P35,'20 Passing'!$C:$AF,18,FALSE),0)</f>
        <v>0</v>
      </c>
      <c r="W35" s="12">
        <f>IFERROR(VLOOKUP($P35,'20 Passing'!$C:$AF,12,FALSE)/VLOOKUP($P35,'20 Passing'!$C:$AF,5,FALSE),0)</f>
        <v>0</v>
      </c>
      <c r="X35" s="12">
        <f>IFERROR(IF(OR($B35="D",$B35="K"),0,VLOOKUP($P35,'20 Receiving'!$C:$T,7,FALSE)/VLOOKUP($P35,'20 Receiving'!$C:$T,5,FALSE)),0)*$AJ35</f>
        <v>0</v>
      </c>
      <c r="Y35" s="21">
        <f>IFERROR(VLOOKUP($P35,'20 Receiving'!$C:$T,8,FALSE)/VLOOKUP($P35,'20 Receiving'!$C:$T,5,FALSE),0)</f>
        <v>0</v>
      </c>
      <c r="Z35" s="21">
        <f>IFERROR(VLOOKUP($P35,'20 Receiving'!$C:$T,10,FALSE)/VLOOKUP($P35,'20 Receiving'!$C:$T,5,FALSE),0)</f>
        <v>0</v>
      </c>
      <c r="AA35" s="21">
        <f>IFERROR(VLOOKUP($P35,'20 Receiving'!$C:$T,11,FALSE),0)</f>
        <v>0</v>
      </c>
      <c r="AB35" s="21">
        <f>IFERROR(VLOOKUP($P35,'20 Receiving'!$C:$T,14,FALSE),0)</f>
        <v>0</v>
      </c>
      <c r="AC35" s="21">
        <f>IFERROR(VLOOKUP($P35,'20 Receiving'!$C:$T,11,FALSE)/VLOOKUP($P35,'20 Receiving'!$C:$T,5,FALSE),0)</f>
        <v>0</v>
      </c>
      <c r="AD35" s="12">
        <f>IFERROR(VLOOKUP($P35,'20 Rushing'!$C:$P,7,FALSE)/VLOOKUP($P35,'20 Rushing'!$C:$P,5,FALSE),0)</f>
        <v>0</v>
      </c>
      <c r="AE35" s="12">
        <f>IFERROR(VLOOKUP($P35,'20 Rushing'!$C:$P,8,FALSE)/VLOOKUP($P35,'20 Rushing'!$C:$P,5,FALSE),0)</f>
        <v>0</v>
      </c>
      <c r="AF35" s="12">
        <f>IFERROR(VLOOKUP($P35,'20 Rushing'!$C:$P,12,FALSE),0)</f>
        <v>0</v>
      </c>
      <c r="AG35" s="12">
        <f>IFERROR(VLOOKUP($P35,'20 Rushing'!$C:$P,9,FALSE)/VLOOKUP($P35,'20 Rushing'!$C:$P,5,FALSE),0)</f>
        <v>0</v>
      </c>
      <c r="AH35" s="12">
        <f>VLOOKUP($J35,'Vegas Odds'!$B:$S,18,FALSE)</f>
        <v>43.874288576406173</v>
      </c>
      <c r="AI35" s="12">
        <f>VLOOKUP($J35,'Vegas Odds'!$B:$S,17,FALSE)</f>
        <v>15.725711423593831</v>
      </c>
      <c r="AJ35">
        <v>0</v>
      </c>
      <c r="AK35" s="12">
        <f t="shared" si="1"/>
        <v>0</v>
      </c>
      <c r="AL35" s="12">
        <f t="shared" si="2"/>
        <v>0</v>
      </c>
      <c r="AM35" s="12">
        <f>V35/Team_Defense_Table20[[#Totals],[Passing yds/att]]*'Fanduel Export'!Q32</f>
        <v>0</v>
      </c>
      <c r="AN35" s="12">
        <f t="shared" si="17"/>
        <v>0</v>
      </c>
      <c r="AO35" s="12">
        <f>IFERROR(IF(OR($B35="D",$B35="K"),0,VLOOKUP($P35,'20 Receiving'!$C:$T,7,FALSE)/VLOOKUP($P35,'20 Receiving'!$C:$T,5,FALSE)),0)*$AJ35</f>
        <v>0</v>
      </c>
      <c r="AP35" s="21">
        <f t="shared" si="3"/>
        <v>34.49083694083695</v>
      </c>
      <c r="AQ35" s="21">
        <f t="shared" si="4"/>
        <v>0</v>
      </c>
      <c r="AR35" s="22">
        <f t="shared" si="5"/>
        <v>0</v>
      </c>
      <c r="AS35" s="22">
        <f t="shared" si="6"/>
        <v>0</v>
      </c>
      <c r="AT35" s="22">
        <f>AA35/Team_Defense_Table20[[#Totals],[Yards per completion]]*'Fanduel Export'!S32</f>
        <v>0</v>
      </c>
      <c r="AU35" s="12">
        <f t="shared" si="18"/>
        <v>0</v>
      </c>
      <c r="AV35" s="12">
        <f t="shared" si="7"/>
        <v>0</v>
      </c>
      <c r="AW35" s="21">
        <f t="shared" si="8"/>
        <v>24.907864357864359</v>
      </c>
      <c r="AX35" s="12">
        <f t="shared" si="9"/>
        <v>0</v>
      </c>
      <c r="AY35" s="12">
        <f>AF35/Team_Defense_Table20[[#Totals],[Rushing Y/A]]*R35</f>
        <v>0</v>
      </c>
      <c r="AZ35" s="12">
        <f t="shared" si="19"/>
        <v>0</v>
      </c>
      <c r="BA35" s="22">
        <f t="shared" si="10"/>
        <v>0</v>
      </c>
      <c r="BB35" s="22">
        <f t="shared" si="11"/>
        <v>0</v>
      </c>
      <c r="BC35" s="21">
        <f t="shared" si="12"/>
        <v>0</v>
      </c>
      <c r="BD35" t="str">
        <f t="shared" si="13"/>
        <v>Alex Tanney</v>
      </c>
      <c r="BE35">
        <f t="shared" si="14"/>
        <v>6000</v>
      </c>
      <c r="BF35" t="str">
        <f t="shared" si="15"/>
        <v>QB</v>
      </c>
      <c r="BG35" s="22">
        <f t="shared" si="16"/>
        <v>0</v>
      </c>
    </row>
    <row r="36" spans="1:59" hidden="1" x14ac:dyDescent="0.3">
      <c r="A36" t="s">
        <v>3808</v>
      </c>
      <c r="B36" t="s">
        <v>38</v>
      </c>
      <c r="C36" t="s">
        <v>2985</v>
      </c>
      <c r="D36" t="s">
        <v>3654</v>
      </c>
      <c r="E36" t="s">
        <v>3655</v>
      </c>
      <c r="F36">
        <v>0</v>
      </c>
      <c r="G36">
        <v>1</v>
      </c>
      <c r="H36">
        <v>6000</v>
      </c>
      <c r="I36" t="s">
        <v>3638</v>
      </c>
      <c r="J36" t="s">
        <v>61</v>
      </c>
      <c r="K36" t="s">
        <v>74</v>
      </c>
      <c r="O36" t="str">
        <f t="shared" si="0"/>
        <v>Anthony Gordon</v>
      </c>
      <c r="P36" t="str">
        <f>IFERROR(VLOOKUP(O:O,'Name Bridge'!A:B,2,FALSE),O:O)</f>
        <v>Anthony Gordon</v>
      </c>
      <c r="Q36" s="12">
        <f>VLOOKUP($K36,'20 Defensive Stats'!$AC:$AH,2,FALSE)</f>
        <v>6.8849104859335037</v>
      </c>
      <c r="R36" s="12">
        <f>VLOOKUP($K36,'20 Defensive Stats'!$AC:$AH,4,FALSE)</f>
        <v>3.8851851851851853</v>
      </c>
      <c r="S36" s="12">
        <f>VLOOKUP($K36,'20 Defensive Stats'!$AC:$AH,6,FALSE)</f>
        <v>10.196969696969697</v>
      </c>
      <c r="T36" s="12">
        <f>IFERROR(VLOOKUP($P36,'20 Passing'!$C:$AF,9,FALSE)/VLOOKUP($P36,'20 Passing'!$C:$AF,5,FALSE),0)</f>
        <v>0</v>
      </c>
      <c r="U36" s="12">
        <f>IFERROR(VLOOKUP($P36,'20 Passing'!$C:$AF,11,FALSE)/VLOOKUP($P36,'20 Passing'!$C:$AF,5,FALSE),0)</f>
        <v>0</v>
      </c>
      <c r="V36" s="12">
        <f>IFERROR(VLOOKUP($P36,'20 Passing'!$C:$AF,18,FALSE),0)</f>
        <v>0</v>
      </c>
      <c r="W36" s="12">
        <f>IFERROR(VLOOKUP($P36,'20 Passing'!$C:$AF,12,FALSE)/VLOOKUP($P36,'20 Passing'!$C:$AF,5,FALSE),0)</f>
        <v>0</v>
      </c>
      <c r="X36" s="12">
        <f>IFERROR(IF(OR($B36="D",$B36="K"),0,VLOOKUP($P36,'20 Receiving'!$C:$T,7,FALSE)/VLOOKUP($P36,'20 Receiving'!$C:$T,5,FALSE)),0)*$AJ36</f>
        <v>0</v>
      </c>
      <c r="Y36" s="21">
        <f>IFERROR(VLOOKUP($P36,'20 Receiving'!$C:$T,8,FALSE)/VLOOKUP($P36,'20 Receiving'!$C:$T,5,FALSE),0)</f>
        <v>0</v>
      </c>
      <c r="Z36" s="21">
        <f>IFERROR(VLOOKUP($P36,'20 Receiving'!$C:$T,10,FALSE)/VLOOKUP($P36,'20 Receiving'!$C:$T,5,FALSE),0)</f>
        <v>0</v>
      </c>
      <c r="AA36" s="21">
        <f>IFERROR(VLOOKUP($P36,'20 Receiving'!$C:$T,11,FALSE),0)</f>
        <v>0</v>
      </c>
      <c r="AB36" s="21">
        <f>IFERROR(VLOOKUP($P36,'20 Receiving'!$C:$T,14,FALSE),0)</f>
        <v>0</v>
      </c>
      <c r="AC36" s="21">
        <f>IFERROR(VLOOKUP($P36,'20 Receiving'!$C:$T,11,FALSE)/VLOOKUP($P36,'20 Receiving'!$C:$T,5,FALSE),0)</f>
        <v>0</v>
      </c>
      <c r="AD36" s="12">
        <f>IFERROR(VLOOKUP($P36,'20 Rushing'!$C:$P,7,FALSE)/VLOOKUP($P36,'20 Rushing'!$C:$P,5,FALSE),0)</f>
        <v>0</v>
      </c>
      <c r="AE36" s="12">
        <f>IFERROR(VLOOKUP($P36,'20 Rushing'!$C:$P,8,FALSE)/VLOOKUP($P36,'20 Rushing'!$C:$P,5,FALSE),0)</f>
        <v>0</v>
      </c>
      <c r="AF36" s="12">
        <f>IFERROR(VLOOKUP($P36,'20 Rushing'!$C:$P,12,FALSE),0)</f>
        <v>0</v>
      </c>
      <c r="AG36" s="12">
        <f>IFERROR(VLOOKUP($P36,'20 Rushing'!$C:$P,9,FALSE)/VLOOKUP($P36,'20 Rushing'!$C:$P,5,FALSE),0)</f>
        <v>0</v>
      </c>
      <c r="AH36" s="12">
        <f>VLOOKUP($J36,'Vegas Odds'!$B:$S,18,FALSE)</f>
        <v>33.050526106749423</v>
      </c>
      <c r="AI36" s="12">
        <f>VLOOKUP($J36,'Vegas Odds'!$B:$S,17,FALSE)</f>
        <v>26.849473893250575</v>
      </c>
      <c r="AJ36">
        <v>0</v>
      </c>
      <c r="AK36" s="12">
        <f t="shared" si="1"/>
        <v>0</v>
      </c>
      <c r="AL36" s="12">
        <f t="shared" si="2"/>
        <v>0</v>
      </c>
      <c r="AM36" s="12">
        <f>V36/Team_Defense_Table20[[#Totals],[Passing yds/att]]*'Fanduel Export'!Q43</f>
        <v>0</v>
      </c>
      <c r="AN36" s="12">
        <f t="shared" si="17"/>
        <v>0</v>
      </c>
      <c r="AO36" s="12">
        <f>IFERROR(IF(OR($B36="D",$B36="K"),0,VLOOKUP($P36,'20 Receiving'!$C:$T,7,FALSE)/VLOOKUP($P36,'20 Receiving'!$C:$T,5,FALSE)),0)*$AJ36</f>
        <v>0</v>
      </c>
      <c r="AP36" s="21">
        <f t="shared" si="3"/>
        <v>33.730880230880231</v>
      </c>
      <c r="AQ36" s="21">
        <f t="shared" si="4"/>
        <v>0</v>
      </c>
      <c r="AR36" s="22">
        <f t="shared" si="5"/>
        <v>0</v>
      </c>
      <c r="AS36" s="22">
        <f t="shared" si="6"/>
        <v>0</v>
      </c>
      <c r="AT36" s="22">
        <f>AA36/Team_Defense_Table20[[#Totals],[Yards per completion]]*'Fanduel Export'!S43</f>
        <v>0</v>
      </c>
      <c r="AU36" s="12">
        <f t="shared" si="18"/>
        <v>0</v>
      </c>
      <c r="AV36" s="12">
        <f t="shared" si="7"/>
        <v>0</v>
      </c>
      <c r="AW36" s="21">
        <f t="shared" si="8"/>
        <v>42.586580086580092</v>
      </c>
      <c r="AX36" s="12">
        <f t="shared" si="9"/>
        <v>0</v>
      </c>
      <c r="AY36" s="12">
        <f>AF36/Team_Defense_Table20[[#Totals],[Rushing Y/A]]*R36</f>
        <v>0</v>
      </c>
      <c r="AZ36" s="12">
        <f t="shared" si="19"/>
        <v>0</v>
      </c>
      <c r="BA36" s="22">
        <f t="shared" si="10"/>
        <v>0</v>
      </c>
      <c r="BB36" s="22">
        <f t="shared" si="11"/>
        <v>0</v>
      </c>
      <c r="BC36" s="21">
        <f t="shared" si="12"/>
        <v>0</v>
      </c>
      <c r="BD36" t="str">
        <f t="shared" si="13"/>
        <v>Anthony Gordon</v>
      </c>
      <c r="BE36">
        <f t="shared" si="14"/>
        <v>6000</v>
      </c>
      <c r="BF36" t="str">
        <f t="shared" si="15"/>
        <v>QB</v>
      </c>
      <c r="BG36" s="22">
        <f t="shared" si="16"/>
        <v>0</v>
      </c>
    </row>
    <row r="37" spans="1:59" hidden="1" x14ac:dyDescent="0.3">
      <c r="A37" t="s">
        <v>3809</v>
      </c>
      <c r="B37" t="s">
        <v>38</v>
      </c>
      <c r="C37" t="s">
        <v>3053</v>
      </c>
      <c r="D37" t="s">
        <v>3134</v>
      </c>
      <c r="E37" t="s">
        <v>3135</v>
      </c>
      <c r="F37">
        <v>0</v>
      </c>
      <c r="G37">
        <v>1</v>
      </c>
      <c r="H37">
        <v>6000</v>
      </c>
      <c r="I37" t="s">
        <v>3644</v>
      </c>
      <c r="J37" t="s">
        <v>1079</v>
      </c>
      <c r="K37" t="s">
        <v>56</v>
      </c>
      <c r="O37" t="str">
        <f t="shared" si="0"/>
        <v>Brian Lewerke</v>
      </c>
      <c r="P37" t="str">
        <f>IFERROR(VLOOKUP(O:O,'Name Bridge'!A:B,2,FALSE),O:O)</f>
        <v>Brian Lewerke</v>
      </c>
      <c r="Q37" s="12">
        <f>VLOOKUP($K37,'20 Defensive Stats'!$AC:$AH,2,FALSE)</f>
        <v>6.5079787234042552</v>
      </c>
      <c r="R37" s="12">
        <f>VLOOKUP($K37,'20 Defensive Stats'!$AC:$AH,4,FALSE)</f>
        <v>4.7661870503597124</v>
      </c>
      <c r="S37" s="12">
        <f>VLOOKUP($K37,'20 Defensive Stats'!$AC:$AH,6,FALSE)</f>
        <v>10.324894514767932</v>
      </c>
      <c r="T37" s="12">
        <f>IFERROR(VLOOKUP($P37,'20 Passing'!$C:$AF,9,FALSE)/VLOOKUP($P37,'20 Passing'!$C:$AF,5,FALSE),0)</f>
        <v>0</v>
      </c>
      <c r="U37" s="12">
        <f>IFERROR(VLOOKUP($P37,'20 Passing'!$C:$AF,11,FALSE)/VLOOKUP($P37,'20 Passing'!$C:$AF,5,FALSE),0)</f>
        <v>0</v>
      </c>
      <c r="V37" s="12">
        <f>IFERROR(VLOOKUP($P37,'20 Passing'!$C:$AF,18,FALSE),0)</f>
        <v>0</v>
      </c>
      <c r="W37" s="12">
        <f>IFERROR(VLOOKUP($P37,'20 Passing'!$C:$AF,12,FALSE)/VLOOKUP($P37,'20 Passing'!$C:$AF,5,FALSE),0)</f>
        <v>0</v>
      </c>
      <c r="X37" s="12">
        <f>IFERROR(IF(OR($B37="D",$B37="K"),0,VLOOKUP($P37,'20 Receiving'!$C:$T,7,FALSE)/VLOOKUP($P37,'20 Receiving'!$C:$T,5,FALSE)),0)*$AJ37</f>
        <v>0</v>
      </c>
      <c r="Y37" s="21">
        <f>IFERROR(VLOOKUP($P37,'20 Receiving'!$C:$T,8,FALSE)/VLOOKUP($P37,'20 Receiving'!$C:$T,5,FALSE),0)</f>
        <v>0</v>
      </c>
      <c r="Z37" s="21">
        <f>IFERROR(VLOOKUP($P37,'20 Receiving'!$C:$T,10,FALSE)/VLOOKUP($P37,'20 Receiving'!$C:$T,5,FALSE),0)</f>
        <v>0</v>
      </c>
      <c r="AA37" s="21">
        <f>IFERROR(VLOOKUP($P37,'20 Receiving'!$C:$T,11,FALSE),0)</f>
        <v>0</v>
      </c>
      <c r="AB37" s="21">
        <f>IFERROR(VLOOKUP($P37,'20 Receiving'!$C:$T,14,FALSE),0)</f>
        <v>0</v>
      </c>
      <c r="AC37" s="21">
        <f>IFERROR(VLOOKUP($P37,'20 Receiving'!$C:$T,11,FALSE)/VLOOKUP($P37,'20 Receiving'!$C:$T,5,FALSE),0)</f>
        <v>0</v>
      </c>
      <c r="AD37" s="12">
        <f>IFERROR(VLOOKUP($P37,'20 Rushing'!$C:$P,7,FALSE)/VLOOKUP($P37,'20 Rushing'!$C:$P,5,FALSE),0)</f>
        <v>0</v>
      </c>
      <c r="AE37" s="12">
        <f>IFERROR(VLOOKUP($P37,'20 Rushing'!$C:$P,8,FALSE)/VLOOKUP($P37,'20 Rushing'!$C:$P,5,FALSE),0)</f>
        <v>0</v>
      </c>
      <c r="AF37" s="12">
        <f>IFERROR(VLOOKUP($P37,'20 Rushing'!$C:$P,12,FALSE),0)</f>
        <v>0</v>
      </c>
      <c r="AG37" s="12">
        <f>IFERROR(VLOOKUP($P37,'20 Rushing'!$C:$P,9,FALSE)/VLOOKUP($P37,'20 Rushing'!$C:$P,5,FALSE),0)</f>
        <v>0</v>
      </c>
      <c r="AH37" s="12">
        <f>VLOOKUP($J37,'Vegas Odds'!$B:$S,18,FALSE)</f>
        <v>29.794677517930324</v>
      </c>
      <c r="AI37" s="12">
        <f>VLOOKUP($J37,'Vegas Odds'!$B:$S,17,FALSE)</f>
        <v>35.30532248206967</v>
      </c>
      <c r="AJ37">
        <v>0</v>
      </c>
      <c r="AK37" s="12">
        <f t="shared" si="1"/>
        <v>0</v>
      </c>
      <c r="AL37" s="12">
        <f t="shared" si="2"/>
        <v>0</v>
      </c>
      <c r="AM37" s="12">
        <f>V37/Team_Defense_Table20[[#Totals],[Passing yds/att]]*'Fanduel Export'!Q36</f>
        <v>0</v>
      </c>
      <c r="AN37" s="12">
        <f t="shared" si="17"/>
        <v>0</v>
      </c>
      <c r="AO37" s="12">
        <f>IFERROR(IF(OR($B37="D",$B37="K"),0,VLOOKUP($P37,'20 Receiving'!$C:$T,7,FALSE)/VLOOKUP($P37,'20 Receiving'!$C:$T,5,FALSE)),0)*$AJ37</f>
        <v>0</v>
      </c>
      <c r="AP37" s="21">
        <f t="shared" si="3"/>
        <v>31.252958152958154</v>
      </c>
      <c r="AQ37" s="21">
        <f t="shared" si="4"/>
        <v>0</v>
      </c>
      <c r="AR37" s="22">
        <f t="shared" si="5"/>
        <v>0</v>
      </c>
      <c r="AS37" s="22">
        <f t="shared" si="6"/>
        <v>0</v>
      </c>
      <c r="AT37" s="22">
        <f>AA37/Team_Defense_Table20[[#Totals],[Yards per completion]]*'Fanduel Export'!S36</f>
        <v>0</v>
      </c>
      <c r="AU37" s="12">
        <f t="shared" si="18"/>
        <v>0</v>
      </c>
      <c r="AV37" s="12">
        <f t="shared" si="7"/>
        <v>0</v>
      </c>
      <c r="AW37" s="21">
        <f t="shared" si="8"/>
        <v>39.221464646464653</v>
      </c>
      <c r="AX37" s="12">
        <f t="shared" si="9"/>
        <v>0</v>
      </c>
      <c r="AY37" s="12">
        <f>AF37/Team_Defense_Table20[[#Totals],[Rushing Y/A]]*R37</f>
        <v>0</v>
      </c>
      <c r="AZ37" s="12">
        <f t="shared" si="19"/>
        <v>0</v>
      </c>
      <c r="BA37" s="22">
        <f t="shared" si="10"/>
        <v>0</v>
      </c>
      <c r="BB37" s="22">
        <f t="shared" si="11"/>
        <v>0</v>
      </c>
      <c r="BC37" s="21">
        <f t="shared" si="12"/>
        <v>0</v>
      </c>
      <c r="BD37" t="str">
        <f t="shared" si="13"/>
        <v>Brian Lewerke</v>
      </c>
      <c r="BE37">
        <f t="shared" si="14"/>
        <v>6000</v>
      </c>
      <c r="BF37" t="str">
        <f t="shared" si="15"/>
        <v>QB</v>
      </c>
      <c r="BG37" s="22">
        <f t="shared" si="16"/>
        <v>0</v>
      </c>
    </row>
    <row r="38" spans="1:59" hidden="1" x14ac:dyDescent="0.3">
      <c r="A38" t="s">
        <v>3810</v>
      </c>
      <c r="B38" t="s">
        <v>38</v>
      </c>
      <c r="C38" t="s">
        <v>2986</v>
      </c>
      <c r="D38" t="s">
        <v>2851</v>
      </c>
      <c r="E38" t="s">
        <v>2987</v>
      </c>
      <c r="F38">
        <v>0</v>
      </c>
      <c r="G38">
        <v>1</v>
      </c>
      <c r="H38">
        <v>6000</v>
      </c>
      <c r="I38" t="s">
        <v>3644</v>
      </c>
      <c r="J38" t="s">
        <v>56</v>
      </c>
      <c r="K38" t="s">
        <v>1079</v>
      </c>
      <c r="O38" t="str">
        <f t="shared" si="0"/>
        <v>Darius Bradwell</v>
      </c>
      <c r="P38" t="str">
        <f>IFERROR(VLOOKUP(O:O,'Name Bridge'!A:B,2,FALSE),O:O)</f>
        <v>Darius Bradwell</v>
      </c>
      <c r="Q38" s="12">
        <f>VLOOKUP($K38,'20 Defensive Stats'!$AC:$AH,2,FALSE)</f>
        <v>7.9778481012658231</v>
      </c>
      <c r="R38" s="12">
        <f>VLOOKUP($K38,'20 Defensive Stats'!$AC:$AH,4,FALSE)</f>
        <v>4.3047619047619046</v>
      </c>
      <c r="S38" s="12">
        <f>VLOOKUP($K38,'20 Defensive Stats'!$AC:$AH,6,FALSE)</f>
        <v>11.564220183486238</v>
      </c>
      <c r="T38" s="12">
        <f>IFERROR(VLOOKUP($P38,'20 Passing'!$C:$AF,9,FALSE)/VLOOKUP($P38,'20 Passing'!$C:$AF,5,FALSE),0)</f>
        <v>0</v>
      </c>
      <c r="U38" s="12">
        <f>IFERROR(VLOOKUP($P38,'20 Passing'!$C:$AF,11,FALSE)/VLOOKUP($P38,'20 Passing'!$C:$AF,5,FALSE),0)</f>
        <v>0</v>
      </c>
      <c r="V38" s="12">
        <f>IFERROR(VLOOKUP($P38,'20 Passing'!$C:$AF,18,FALSE),0)</f>
        <v>0</v>
      </c>
      <c r="W38" s="12">
        <f>IFERROR(VLOOKUP($P38,'20 Passing'!$C:$AF,12,FALSE)/VLOOKUP($P38,'20 Passing'!$C:$AF,5,FALSE),0)</f>
        <v>0</v>
      </c>
      <c r="X38" s="12">
        <f>IFERROR(IF(OR($B38="D",$B38="K"),0,VLOOKUP($P38,'20 Receiving'!$C:$T,7,FALSE)/VLOOKUP($P38,'20 Receiving'!$C:$T,5,FALSE)),0)*$AJ38</f>
        <v>0</v>
      </c>
      <c r="Y38" s="21">
        <f>IFERROR(VLOOKUP($P38,'20 Receiving'!$C:$T,8,FALSE)/VLOOKUP($P38,'20 Receiving'!$C:$T,5,FALSE),0)</f>
        <v>0</v>
      </c>
      <c r="Z38" s="21">
        <f>IFERROR(VLOOKUP($P38,'20 Receiving'!$C:$T,10,FALSE)/VLOOKUP($P38,'20 Receiving'!$C:$T,5,FALSE),0)</f>
        <v>0</v>
      </c>
      <c r="AA38" s="21">
        <f>IFERROR(VLOOKUP($P38,'20 Receiving'!$C:$T,11,FALSE),0)</f>
        <v>0</v>
      </c>
      <c r="AB38" s="21">
        <f>IFERROR(VLOOKUP($P38,'20 Receiving'!$C:$T,14,FALSE),0)</f>
        <v>0</v>
      </c>
      <c r="AC38" s="21">
        <f>IFERROR(VLOOKUP($P38,'20 Receiving'!$C:$T,11,FALSE)/VLOOKUP($P38,'20 Receiving'!$C:$T,5,FALSE),0)</f>
        <v>0</v>
      </c>
      <c r="AD38" s="12">
        <f>IFERROR(VLOOKUP($P38,'20 Rushing'!$C:$P,7,FALSE)/VLOOKUP($P38,'20 Rushing'!$C:$P,5,FALSE),0)</f>
        <v>0</v>
      </c>
      <c r="AE38" s="12">
        <f>IFERROR(VLOOKUP($P38,'20 Rushing'!$C:$P,8,FALSE)/VLOOKUP($P38,'20 Rushing'!$C:$P,5,FALSE),0)</f>
        <v>0</v>
      </c>
      <c r="AF38" s="12">
        <f>IFERROR(VLOOKUP($P38,'20 Rushing'!$C:$P,12,FALSE),0)</f>
        <v>0</v>
      </c>
      <c r="AG38" s="12">
        <f>IFERROR(VLOOKUP($P38,'20 Rushing'!$C:$P,9,FALSE)/VLOOKUP($P38,'20 Rushing'!$C:$P,5,FALSE),0)</f>
        <v>0</v>
      </c>
      <c r="AH38" s="12">
        <f>VLOOKUP($J38,'Vegas Odds'!$B:$S,18,FALSE)</f>
        <v>36.74599698367637</v>
      </c>
      <c r="AI38" s="12">
        <f>VLOOKUP($J38,'Vegas Odds'!$B:$S,17,FALSE)</f>
        <v>33.054003016323627</v>
      </c>
      <c r="AJ38">
        <v>0</v>
      </c>
      <c r="AK38" s="12">
        <f t="shared" si="1"/>
        <v>0</v>
      </c>
      <c r="AL38" s="12">
        <f t="shared" si="2"/>
        <v>0</v>
      </c>
      <c r="AM38" s="12">
        <f>V38/Team_Defense_Table20[[#Totals],[Passing yds/att]]*'Fanduel Export'!Q39</f>
        <v>0</v>
      </c>
      <c r="AN38" s="12">
        <f t="shared" si="17"/>
        <v>0</v>
      </c>
      <c r="AO38" s="12">
        <f>IFERROR(IF(OR($B38="D",$B38="K"),0,VLOOKUP($P38,'20 Receiving'!$C:$T,7,FALSE)/VLOOKUP($P38,'20 Receiving'!$C:$T,5,FALSE)),0)*$AJ38</f>
        <v>0</v>
      </c>
      <c r="AP38" s="21">
        <f t="shared" si="3"/>
        <v>43.467099567099567</v>
      </c>
      <c r="AQ38" s="21">
        <f t="shared" si="4"/>
        <v>0</v>
      </c>
      <c r="AR38" s="22">
        <f t="shared" si="5"/>
        <v>0</v>
      </c>
      <c r="AS38" s="22">
        <f t="shared" si="6"/>
        <v>0</v>
      </c>
      <c r="AT38" s="22">
        <f>AA38/Team_Defense_Table20[[#Totals],[Yards per completion]]*'Fanduel Export'!S39</f>
        <v>0</v>
      </c>
      <c r="AU38" s="12">
        <f t="shared" si="18"/>
        <v>0</v>
      </c>
      <c r="AV38" s="12">
        <f t="shared" si="7"/>
        <v>0</v>
      </c>
      <c r="AW38" s="21">
        <f t="shared" si="8"/>
        <v>39.04170274170275</v>
      </c>
      <c r="AX38" s="12">
        <f t="shared" si="9"/>
        <v>0</v>
      </c>
      <c r="AY38" s="12">
        <f>AF38/Team_Defense_Table20[[#Totals],[Rushing Y/A]]*R38</f>
        <v>0</v>
      </c>
      <c r="AZ38" s="12">
        <f t="shared" si="19"/>
        <v>0</v>
      </c>
      <c r="BA38" s="22">
        <f t="shared" si="10"/>
        <v>0</v>
      </c>
      <c r="BB38" s="22">
        <f t="shared" si="11"/>
        <v>0</v>
      </c>
      <c r="BC38" s="21">
        <f t="shared" si="12"/>
        <v>0</v>
      </c>
      <c r="BD38" t="str">
        <f t="shared" si="13"/>
        <v>Darius Bradwell</v>
      </c>
      <c r="BE38">
        <f t="shared" si="14"/>
        <v>6000</v>
      </c>
      <c r="BF38" t="str">
        <f t="shared" si="15"/>
        <v>QB</v>
      </c>
      <c r="BG38" s="22">
        <f t="shared" si="16"/>
        <v>0</v>
      </c>
    </row>
    <row r="39" spans="1:59" hidden="1" x14ac:dyDescent="0.3">
      <c r="A39" t="s">
        <v>3811</v>
      </c>
      <c r="B39" t="s">
        <v>38</v>
      </c>
      <c r="C39" t="s">
        <v>3656</v>
      </c>
      <c r="D39" t="s">
        <v>3657</v>
      </c>
      <c r="E39" t="s">
        <v>2988</v>
      </c>
      <c r="F39">
        <v>0</v>
      </c>
      <c r="G39">
        <v>0</v>
      </c>
      <c r="H39">
        <v>6000</v>
      </c>
      <c r="I39" t="s">
        <v>3637</v>
      </c>
      <c r="J39" t="s">
        <v>1080</v>
      </c>
      <c r="K39" t="s">
        <v>76</v>
      </c>
      <c r="O39" t="str">
        <f t="shared" si="0"/>
        <v>Manny Wilkins</v>
      </c>
      <c r="P39" t="str">
        <f>IFERROR(VLOOKUP(O:O,'Name Bridge'!A:B,2,FALSE),O:O)</f>
        <v>Manny Wilkins</v>
      </c>
      <c r="Q39" s="12">
        <f>VLOOKUP($K39,'20 Defensive Stats'!$AC:$AH,2,FALSE)</f>
        <v>6.4568245125348191</v>
      </c>
      <c r="R39" s="12">
        <f>VLOOKUP($K39,'20 Defensive Stats'!$AC:$AH,4,FALSE)</f>
        <v>4.0869565217391308</v>
      </c>
      <c r="S39" s="12">
        <f>VLOOKUP($K39,'20 Defensive Stats'!$AC:$AH,6,FALSE)</f>
        <v>9.6987447698744766</v>
      </c>
      <c r="T39" s="12">
        <f>IFERROR(VLOOKUP($P39,'20 Passing'!$C:$AF,9,FALSE)/VLOOKUP($P39,'20 Passing'!$C:$AF,5,FALSE),0)</f>
        <v>0</v>
      </c>
      <c r="U39" s="12">
        <f>IFERROR(VLOOKUP($P39,'20 Passing'!$C:$AF,11,FALSE)/VLOOKUP($P39,'20 Passing'!$C:$AF,5,FALSE),0)</f>
        <v>0</v>
      </c>
      <c r="V39" s="12">
        <f>IFERROR(VLOOKUP($P39,'20 Passing'!$C:$AF,18,FALSE),0)</f>
        <v>0</v>
      </c>
      <c r="W39" s="12">
        <f>IFERROR(VLOOKUP($P39,'20 Passing'!$C:$AF,12,FALSE)/VLOOKUP($P39,'20 Passing'!$C:$AF,5,FALSE),0)</f>
        <v>0</v>
      </c>
      <c r="X39" s="12">
        <f>IFERROR(IF(OR($B39="D",$B39="K"),0,VLOOKUP($P39,'20 Receiving'!$C:$T,7,FALSE)/VLOOKUP($P39,'20 Receiving'!$C:$T,5,FALSE)),0)*$AJ39</f>
        <v>0</v>
      </c>
      <c r="Y39" s="21">
        <f>IFERROR(VLOOKUP($P39,'20 Receiving'!$C:$T,8,FALSE)/VLOOKUP($P39,'20 Receiving'!$C:$T,5,FALSE),0)</f>
        <v>0</v>
      </c>
      <c r="Z39" s="21">
        <f>IFERROR(VLOOKUP($P39,'20 Receiving'!$C:$T,10,FALSE)/VLOOKUP($P39,'20 Receiving'!$C:$T,5,FALSE),0)</f>
        <v>0</v>
      </c>
      <c r="AA39" s="21">
        <f>IFERROR(VLOOKUP($P39,'20 Receiving'!$C:$T,11,FALSE),0)</f>
        <v>0</v>
      </c>
      <c r="AB39" s="21">
        <f>IFERROR(VLOOKUP($P39,'20 Receiving'!$C:$T,14,FALSE),0)</f>
        <v>0</v>
      </c>
      <c r="AC39" s="21">
        <f>IFERROR(VLOOKUP($P39,'20 Receiving'!$C:$T,11,FALSE)/VLOOKUP($P39,'20 Receiving'!$C:$T,5,FALSE),0)</f>
        <v>0</v>
      </c>
      <c r="AD39" s="12">
        <f>IFERROR(VLOOKUP($P39,'20 Rushing'!$C:$P,7,FALSE)/VLOOKUP($P39,'20 Rushing'!$C:$P,5,FALSE),0)</f>
        <v>0</v>
      </c>
      <c r="AE39" s="12">
        <f>IFERROR(VLOOKUP($P39,'20 Rushing'!$C:$P,8,FALSE)/VLOOKUP($P39,'20 Rushing'!$C:$P,5,FALSE),0)</f>
        <v>0</v>
      </c>
      <c r="AF39" s="12">
        <f>IFERROR(VLOOKUP($P39,'20 Rushing'!$C:$P,12,FALSE),0)</f>
        <v>0</v>
      </c>
      <c r="AG39" s="12">
        <f>IFERROR(VLOOKUP($P39,'20 Rushing'!$C:$P,9,FALSE)/VLOOKUP($P39,'20 Rushing'!$C:$P,5,FALSE),0)</f>
        <v>0</v>
      </c>
      <c r="AH39" s="12">
        <f>VLOOKUP($J39,'Vegas Odds'!$B:$S,18,FALSE)</f>
        <v>26.137494147398847</v>
      </c>
      <c r="AI39" s="12">
        <f>VLOOKUP($J39,'Vegas Odds'!$B:$S,17,FALSE)</f>
        <v>35.962505852601154</v>
      </c>
      <c r="AJ39">
        <v>0</v>
      </c>
      <c r="AK39" s="12">
        <f t="shared" si="1"/>
        <v>0</v>
      </c>
      <c r="AL39" s="12">
        <f t="shared" si="2"/>
        <v>0</v>
      </c>
      <c r="AM39" s="12">
        <f>V39/Team_Defense_Table20[[#Totals],[Passing yds/att]]*'Fanduel Export'!Q37</f>
        <v>0</v>
      </c>
      <c r="AN39" s="12">
        <f t="shared" si="17"/>
        <v>0</v>
      </c>
      <c r="AO39" s="12">
        <f>IFERROR(IF(OR($B39="D",$B39="K"),0,VLOOKUP($P39,'20 Receiving'!$C:$T,7,FALSE)/VLOOKUP($P39,'20 Receiving'!$C:$T,5,FALSE)),0)*$AJ39</f>
        <v>0</v>
      </c>
      <c r="AP39" s="21">
        <f t="shared" si="3"/>
        <v>41.406493506493518</v>
      </c>
      <c r="AQ39" s="21">
        <f t="shared" si="4"/>
        <v>0</v>
      </c>
      <c r="AR39" s="22">
        <f t="shared" si="5"/>
        <v>0</v>
      </c>
      <c r="AS39" s="22">
        <f t="shared" si="6"/>
        <v>0</v>
      </c>
      <c r="AT39" s="22">
        <f>AA39/Team_Defense_Table20[[#Totals],[Yards per completion]]*'Fanduel Export'!S37</f>
        <v>0</v>
      </c>
      <c r="AU39" s="12">
        <f t="shared" si="18"/>
        <v>0</v>
      </c>
      <c r="AV39" s="12">
        <f t="shared" si="7"/>
        <v>0</v>
      </c>
      <c r="AW39" s="21">
        <f t="shared" si="8"/>
        <v>29.644444444444446</v>
      </c>
      <c r="AX39" s="12">
        <f t="shared" si="9"/>
        <v>0</v>
      </c>
      <c r="AY39" s="12">
        <f>AF39/Team_Defense_Table20[[#Totals],[Rushing Y/A]]*R39</f>
        <v>0</v>
      </c>
      <c r="AZ39" s="12">
        <f t="shared" si="19"/>
        <v>0</v>
      </c>
      <c r="BA39" s="22">
        <f t="shared" si="10"/>
        <v>0</v>
      </c>
      <c r="BB39" s="22">
        <f t="shared" si="11"/>
        <v>0</v>
      </c>
      <c r="BC39" s="21">
        <f t="shared" si="12"/>
        <v>0</v>
      </c>
      <c r="BD39" t="str">
        <f t="shared" si="13"/>
        <v>Manny Wilkins</v>
      </c>
      <c r="BE39">
        <f t="shared" si="14"/>
        <v>6000</v>
      </c>
      <c r="BF39" t="str">
        <f t="shared" si="15"/>
        <v>QB</v>
      </c>
      <c r="BG39" s="22">
        <f t="shared" si="16"/>
        <v>0</v>
      </c>
    </row>
    <row r="40" spans="1:59" hidden="1" x14ac:dyDescent="0.3">
      <c r="A40" t="s">
        <v>3812</v>
      </c>
      <c r="B40" t="s">
        <v>38</v>
      </c>
      <c r="C40" t="s">
        <v>1893</v>
      </c>
      <c r="D40" t="s">
        <v>769</v>
      </c>
      <c r="E40" t="s">
        <v>3658</v>
      </c>
      <c r="F40">
        <v>0</v>
      </c>
      <c r="G40">
        <v>1</v>
      </c>
      <c r="H40">
        <v>6000</v>
      </c>
      <c r="I40" t="s">
        <v>3637</v>
      </c>
      <c r="J40" t="s">
        <v>76</v>
      </c>
      <c r="K40" t="s">
        <v>1080</v>
      </c>
      <c r="O40" t="str">
        <f t="shared" si="0"/>
        <v>Nate Sudfeld</v>
      </c>
      <c r="P40" t="str">
        <f>IFERROR(VLOOKUP(O:O,'Name Bridge'!A:B,2,FALSE),O:O)</f>
        <v>Nate Sudfeld</v>
      </c>
      <c r="Q40" s="12">
        <f>VLOOKUP($K40,'20 Defensive Stats'!$AC:$AH,2,FALSE)</f>
        <v>6.9262295081967213</v>
      </c>
      <c r="R40" s="12">
        <f>VLOOKUP($K40,'20 Defensive Stats'!$AC:$AH,4,FALSE)</f>
        <v>4.625</v>
      </c>
      <c r="S40" s="12">
        <f>VLOOKUP($K40,'20 Defensive Stats'!$AC:$AH,6,FALSE)</f>
        <v>10.432098765432098</v>
      </c>
      <c r="T40" s="12">
        <f>IFERROR(VLOOKUP($P40,'20 Passing'!$C:$AF,9,FALSE)/VLOOKUP($P40,'20 Passing'!$C:$AF,5,FALSE),0)</f>
        <v>0</v>
      </c>
      <c r="U40" s="12">
        <f>IFERROR(VLOOKUP($P40,'20 Passing'!$C:$AF,11,FALSE)/VLOOKUP($P40,'20 Passing'!$C:$AF,5,FALSE),0)</f>
        <v>0</v>
      </c>
      <c r="V40" s="12">
        <f>IFERROR(VLOOKUP($P40,'20 Passing'!$C:$AF,18,FALSE),0)</f>
        <v>0</v>
      </c>
      <c r="W40" s="12">
        <f>IFERROR(VLOOKUP($P40,'20 Passing'!$C:$AF,12,FALSE)/VLOOKUP($P40,'20 Passing'!$C:$AF,5,FALSE),0)</f>
        <v>0</v>
      </c>
      <c r="X40" s="12">
        <f>IFERROR(IF(OR($B40="D",$B40="K"),0,VLOOKUP($P40,'20 Receiving'!$C:$T,7,FALSE)/VLOOKUP($P40,'20 Receiving'!$C:$T,5,FALSE)),0)*$AJ40</f>
        <v>0</v>
      </c>
      <c r="Y40" s="21">
        <f>IFERROR(VLOOKUP($P40,'20 Receiving'!$C:$T,8,FALSE)/VLOOKUP($P40,'20 Receiving'!$C:$T,5,FALSE),0)</f>
        <v>0</v>
      </c>
      <c r="Z40" s="21">
        <f>IFERROR(VLOOKUP($P40,'20 Receiving'!$C:$T,10,FALSE)/VLOOKUP($P40,'20 Receiving'!$C:$T,5,FALSE),0)</f>
        <v>0</v>
      </c>
      <c r="AA40" s="21">
        <f>IFERROR(VLOOKUP($P40,'20 Receiving'!$C:$T,11,FALSE),0)</f>
        <v>0</v>
      </c>
      <c r="AB40" s="21">
        <f>IFERROR(VLOOKUP($P40,'20 Receiving'!$C:$T,14,FALSE),0)</f>
        <v>0</v>
      </c>
      <c r="AC40" s="21">
        <f>IFERROR(VLOOKUP($P40,'20 Receiving'!$C:$T,11,FALSE)/VLOOKUP($P40,'20 Receiving'!$C:$T,5,FALSE),0)</f>
        <v>0</v>
      </c>
      <c r="AD40" s="12">
        <f>IFERROR(VLOOKUP($P40,'20 Rushing'!$C:$P,7,FALSE)/VLOOKUP($P40,'20 Rushing'!$C:$P,5,FALSE),0)</f>
        <v>0</v>
      </c>
      <c r="AE40" s="12">
        <f>IFERROR(VLOOKUP($P40,'20 Rushing'!$C:$P,8,FALSE)/VLOOKUP($P40,'20 Rushing'!$C:$P,5,FALSE),0)</f>
        <v>0</v>
      </c>
      <c r="AF40" s="12">
        <f>IFERROR(VLOOKUP($P40,'20 Rushing'!$C:$P,12,FALSE),0)</f>
        <v>0</v>
      </c>
      <c r="AG40" s="12">
        <f>IFERROR(VLOOKUP($P40,'20 Rushing'!$C:$P,9,FALSE)/VLOOKUP($P40,'20 Rushing'!$C:$P,5,FALSE),0)</f>
        <v>0</v>
      </c>
      <c r="AH40" s="12">
        <f>VLOOKUP($J40,'Vegas Odds'!$B:$S,18,FALSE)</f>
        <v>42.740147670656746</v>
      </c>
      <c r="AI40" s="12">
        <f>VLOOKUP($J40,'Vegas Odds'!$B:$S,17,FALSE)</f>
        <v>19.159852329343252</v>
      </c>
      <c r="AJ40">
        <v>0</v>
      </c>
      <c r="AK40" s="12">
        <f t="shared" si="1"/>
        <v>0</v>
      </c>
      <c r="AL40" s="12">
        <f t="shared" si="2"/>
        <v>0</v>
      </c>
      <c r="AM40" s="12">
        <f>V40/Team_Defense_Table20[[#Totals],[Passing yds/att]]*'Fanduel Export'!Q38</f>
        <v>0</v>
      </c>
      <c r="AN40" s="12">
        <f t="shared" si="17"/>
        <v>0</v>
      </c>
      <c r="AO40" s="12">
        <f>IFERROR(IF(OR($B40="D",$B40="K"),0,VLOOKUP($P40,'20 Receiving'!$C:$T,7,FALSE)/VLOOKUP($P40,'20 Receiving'!$C:$T,5,FALSE)),0)*$AJ40</f>
        <v>0</v>
      </c>
      <c r="AP40" s="21">
        <f t="shared" si="3"/>
        <v>49.672943722943735</v>
      </c>
      <c r="AQ40" s="21">
        <f t="shared" si="4"/>
        <v>0</v>
      </c>
      <c r="AR40" s="22">
        <f t="shared" si="5"/>
        <v>0</v>
      </c>
      <c r="AS40" s="22">
        <f t="shared" si="6"/>
        <v>0</v>
      </c>
      <c r="AT40" s="22">
        <f>AA40/Team_Defense_Table20[[#Totals],[Yards per completion]]*'Fanduel Export'!S38</f>
        <v>0</v>
      </c>
      <c r="AU40" s="12">
        <f t="shared" si="18"/>
        <v>0</v>
      </c>
      <c r="AV40" s="12">
        <f t="shared" si="7"/>
        <v>0</v>
      </c>
      <c r="AW40" s="21">
        <f t="shared" si="8"/>
        <v>31.925757575757579</v>
      </c>
      <c r="AX40" s="12">
        <f t="shared" si="9"/>
        <v>0</v>
      </c>
      <c r="AY40" s="12">
        <f>AF40/Team_Defense_Table20[[#Totals],[Rushing Y/A]]*R40</f>
        <v>0</v>
      </c>
      <c r="AZ40" s="12">
        <f t="shared" si="19"/>
        <v>0</v>
      </c>
      <c r="BA40" s="22">
        <f t="shared" si="10"/>
        <v>0</v>
      </c>
      <c r="BB40" s="22">
        <f t="shared" si="11"/>
        <v>0</v>
      </c>
      <c r="BC40" s="21">
        <f t="shared" si="12"/>
        <v>0</v>
      </c>
      <c r="BD40" t="str">
        <f t="shared" si="13"/>
        <v>Nate Sudfeld</v>
      </c>
      <c r="BE40">
        <f t="shared" si="14"/>
        <v>6000</v>
      </c>
      <c r="BF40" t="str">
        <f t="shared" si="15"/>
        <v>QB</v>
      </c>
      <c r="BG40" s="22">
        <f t="shared" si="16"/>
        <v>0</v>
      </c>
    </row>
    <row r="41" spans="1:59" hidden="1" x14ac:dyDescent="0.3">
      <c r="A41" t="s">
        <v>3813</v>
      </c>
      <c r="B41" t="s">
        <v>38</v>
      </c>
      <c r="C41" t="s">
        <v>2983</v>
      </c>
      <c r="D41" t="s">
        <v>498</v>
      </c>
      <c r="E41" t="s">
        <v>3284</v>
      </c>
      <c r="F41">
        <v>0</v>
      </c>
      <c r="G41">
        <v>2</v>
      </c>
      <c r="H41">
        <v>6000</v>
      </c>
      <c r="I41" t="s">
        <v>3639</v>
      </c>
      <c r="J41" t="s">
        <v>116</v>
      </c>
      <c r="K41" t="s">
        <v>80</v>
      </c>
      <c r="O41" t="str">
        <f t="shared" si="0"/>
        <v>Brett Hundley</v>
      </c>
      <c r="P41" t="str">
        <f>IFERROR(VLOOKUP(O:O,'Name Bridge'!A:B,2,FALSE),O:O)</f>
        <v>Brett Hundley</v>
      </c>
      <c r="Q41" s="12">
        <f>VLOOKUP($K41,'20 Defensive Stats'!$AC:$AH,2,FALSE)</f>
        <v>5.654040404040404</v>
      </c>
      <c r="R41" s="12">
        <f>VLOOKUP($K41,'20 Defensive Stats'!$AC:$AH,4,FALSE)</f>
        <v>3.8679245283018866</v>
      </c>
      <c r="S41" s="12">
        <f>VLOOKUP($K41,'20 Defensive Stats'!$AC:$AH,6,FALSE)</f>
        <v>8.9203187250996017</v>
      </c>
      <c r="T41" s="12">
        <f>IFERROR(VLOOKUP($P41,'20 Passing'!$C:$AF,9,FALSE)/VLOOKUP($P41,'20 Passing'!$C:$AF,5,FALSE),0)</f>
        <v>0</v>
      </c>
      <c r="U41" s="12">
        <f>IFERROR(VLOOKUP($P41,'20 Passing'!$C:$AF,11,FALSE)/VLOOKUP($P41,'20 Passing'!$C:$AF,5,FALSE),0)</f>
        <v>0</v>
      </c>
      <c r="V41" s="12">
        <f>IFERROR(VLOOKUP($P41,'20 Passing'!$C:$AF,18,FALSE),0)</f>
        <v>0</v>
      </c>
      <c r="W41" s="12">
        <f>IFERROR(VLOOKUP($P41,'20 Passing'!$C:$AF,12,FALSE)/VLOOKUP($P41,'20 Passing'!$C:$AF,5,FALSE),0)</f>
        <v>0</v>
      </c>
      <c r="X41" s="12">
        <f>IFERROR(IF(OR($B41="D",$B41="K"),0,VLOOKUP($P41,'20 Receiving'!$C:$T,7,FALSE)/VLOOKUP($P41,'20 Receiving'!$C:$T,5,FALSE)),0)*$AJ41</f>
        <v>0</v>
      </c>
      <c r="Y41" s="21">
        <f>IFERROR(VLOOKUP($P41,'20 Receiving'!$C:$T,8,FALSE)/VLOOKUP($P41,'20 Receiving'!$C:$T,5,FALSE),0)</f>
        <v>0</v>
      </c>
      <c r="Z41" s="21">
        <f>IFERROR(VLOOKUP($P41,'20 Receiving'!$C:$T,10,FALSE)/VLOOKUP($P41,'20 Receiving'!$C:$T,5,FALSE),0)</f>
        <v>0</v>
      </c>
      <c r="AA41" s="21">
        <f>IFERROR(VLOOKUP($P41,'20 Receiving'!$C:$T,11,FALSE),0)</f>
        <v>0</v>
      </c>
      <c r="AB41" s="21">
        <f>IFERROR(VLOOKUP($P41,'20 Receiving'!$C:$T,14,FALSE),0)</f>
        <v>0</v>
      </c>
      <c r="AC41" s="21">
        <f>IFERROR(VLOOKUP($P41,'20 Receiving'!$C:$T,11,FALSE)/VLOOKUP($P41,'20 Receiving'!$C:$T,5,FALSE),0)</f>
        <v>0</v>
      </c>
      <c r="AD41" s="12">
        <f>IFERROR(VLOOKUP($P41,'20 Rushing'!$C:$P,7,FALSE)/VLOOKUP($P41,'20 Rushing'!$C:$P,5,FALSE),0)</f>
        <v>0</v>
      </c>
      <c r="AE41" s="12">
        <f>IFERROR(VLOOKUP($P41,'20 Rushing'!$C:$P,8,FALSE)/VLOOKUP($P41,'20 Rushing'!$C:$P,5,FALSE),0)</f>
        <v>0</v>
      </c>
      <c r="AF41" s="12">
        <f>IFERROR(VLOOKUP($P41,'20 Rushing'!$C:$P,12,FALSE),0)</f>
        <v>0</v>
      </c>
      <c r="AG41" s="12">
        <f>IFERROR(VLOOKUP($P41,'20 Rushing'!$C:$P,9,FALSE)/VLOOKUP($P41,'20 Rushing'!$C:$P,5,FALSE),0)</f>
        <v>0</v>
      </c>
      <c r="AH41" s="12">
        <f>VLOOKUP($J41,'Vegas Odds'!$B:$S,18,FALSE)</f>
        <v>37.965155310939636</v>
      </c>
      <c r="AI41" s="12">
        <f>VLOOKUP($J41,'Vegas Odds'!$B:$S,17,FALSE)</f>
        <v>30.434844689060373</v>
      </c>
      <c r="AJ41">
        <v>0</v>
      </c>
      <c r="AK41" s="12">
        <f t="shared" si="1"/>
        <v>0</v>
      </c>
      <c r="AL41" s="12">
        <f t="shared" si="2"/>
        <v>0</v>
      </c>
      <c r="AM41" s="12">
        <f>V41/Team_Defense_Table20[[#Totals],[Passing yds/att]]*'Fanduel Export'!Q41</f>
        <v>0</v>
      </c>
      <c r="AN41" s="12">
        <f t="shared" si="17"/>
        <v>0</v>
      </c>
      <c r="AO41" s="12">
        <f>IFERROR(IF(OR($B41="D",$B41="K"),0,VLOOKUP($P41,'20 Receiving'!$C:$T,7,FALSE)/VLOOKUP($P41,'20 Receiving'!$C:$T,5,FALSE)),0)*$AJ41</f>
        <v>0</v>
      </c>
      <c r="AP41" s="21">
        <f t="shared" si="3"/>
        <v>31.103030303030305</v>
      </c>
      <c r="AQ41" s="21">
        <f t="shared" si="4"/>
        <v>0</v>
      </c>
      <c r="AR41" s="22">
        <f t="shared" si="5"/>
        <v>0</v>
      </c>
      <c r="AS41" s="22">
        <f t="shared" si="6"/>
        <v>0</v>
      </c>
      <c r="AT41" s="22">
        <f>AA41/Team_Defense_Table20[[#Totals],[Yards per completion]]*'Fanduel Export'!S41</f>
        <v>0</v>
      </c>
      <c r="AU41" s="12">
        <f t="shared" si="18"/>
        <v>0</v>
      </c>
      <c r="AV41" s="12">
        <f t="shared" si="7"/>
        <v>0</v>
      </c>
      <c r="AW41" s="21">
        <f t="shared" si="8"/>
        <v>32.439393939393938</v>
      </c>
      <c r="AX41" s="12">
        <f t="shared" si="9"/>
        <v>0</v>
      </c>
      <c r="AY41" s="12">
        <f>AF41/Team_Defense_Table20[[#Totals],[Rushing Y/A]]*R41</f>
        <v>0</v>
      </c>
      <c r="AZ41" s="12">
        <f t="shared" si="19"/>
        <v>0</v>
      </c>
      <c r="BA41" s="22">
        <f t="shared" si="10"/>
        <v>0</v>
      </c>
      <c r="BB41" s="22">
        <f t="shared" si="11"/>
        <v>0</v>
      </c>
      <c r="BC41" s="21">
        <f t="shared" si="12"/>
        <v>0</v>
      </c>
      <c r="BD41" t="str">
        <f t="shared" si="13"/>
        <v>Brett Hundley</v>
      </c>
      <c r="BE41">
        <f t="shared" si="14"/>
        <v>6000</v>
      </c>
      <c r="BF41" t="str">
        <f t="shared" si="15"/>
        <v>QB</v>
      </c>
      <c r="BG41" s="22">
        <f t="shared" si="16"/>
        <v>0</v>
      </c>
    </row>
    <row r="42" spans="1:59" hidden="1" x14ac:dyDescent="0.3">
      <c r="A42" t="s">
        <v>3814</v>
      </c>
      <c r="B42" t="s">
        <v>38</v>
      </c>
      <c r="C42" t="s">
        <v>2984</v>
      </c>
      <c r="D42" t="s">
        <v>3659</v>
      </c>
      <c r="E42" t="s">
        <v>3660</v>
      </c>
      <c r="F42">
        <v>0</v>
      </c>
      <c r="G42">
        <v>0</v>
      </c>
      <c r="H42">
        <v>6000</v>
      </c>
      <c r="I42" t="s">
        <v>3637</v>
      </c>
      <c r="J42" t="s">
        <v>1080</v>
      </c>
      <c r="K42" t="s">
        <v>76</v>
      </c>
      <c r="O42" t="str">
        <f t="shared" si="0"/>
        <v>Jalen Morton</v>
      </c>
      <c r="P42" t="str">
        <f>IFERROR(VLOOKUP(O:O,'Name Bridge'!A:B,2,FALSE),O:O)</f>
        <v>Jalen Morton</v>
      </c>
      <c r="Q42" s="12">
        <f>VLOOKUP($K42,'20 Defensive Stats'!$AC:$AH,2,FALSE)</f>
        <v>6.4568245125348191</v>
      </c>
      <c r="R42" s="12">
        <f>VLOOKUP($K42,'20 Defensive Stats'!$AC:$AH,4,FALSE)</f>
        <v>4.0869565217391308</v>
      </c>
      <c r="S42" s="12">
        <f>VLOOKUP($K42,'20 Defensive Stats'!$AC:$AH,6,FALSE)</f>
        <v>9.6987447698744766</v>
      </c>
      <c r="T42" s="12">
        <f>IFERROR(VLOOKUP($P42,'20 Passing'!$C:$AF,9,FALSE)/VLOOKUP($P42,'20 Passing'!$C:$AF,5,FALSE),0)</f>
        <v>0</v>
      </c>
      <c r="U42" s="12">
        <f>IFERROR(VLOOKUP($P42,'20 Passing'!$C:$AF,11,FALSE)/VLOOKUP($P42,'20 Passing'!$C:$AF,5,FALSE),0)</f>
        <v>0</v>
      </c>
      <c r="V42" s="12">
        <f>IFERROR(VLOOKUP($P42,'20 Passing'!$C:$AF,18,FALSE),0)</f>
        <v>0</v>
      </c>
      <c r="W42" s="12">
        <f>IFERROR(VLOOKUP($P42,'20 Passing'!$C:$AF,12,FALSE)/VLOOKUP($P42,'20 Passing'!$C:$AF,5,FALSE),0)</f>
        <v>0</v>
      </c>
      <c r="X42" s="12">
        <f>IFERROR(IF(OR($B42="D",$B42="K"),0,VLOOKUP($P42,'20 Receiving'!$C:$T,7,FALSE)/VLOOKUP($P42,'20 Receiving'!$C:$T,5,FALSE)),0)*$AJ42</f>
        <v>0</v>
      </c>
      <c r="Y42" s="21">
        <f>IFERROR(VLOOKUP($P42,'20 Receiving'!$C:$T,8,FALSE)/VLOOKUP($P42,'20 Receiving'!$C:$T,5,FALSE),0)</f>
        <v>0</v>
      </c>
      <c r="Z42" s="21">
        <f>IFERROR(VLOOKUP($P42,'20 Receiving'!$C:$T,10,FALSE)/VLOOKUP($P42,'20 Receiving'!$C:$T,5,FALSE),0)</f>
        <v>0</v>
      </c>
      <c r="AA42" s="21">
        <f>IFERROR(VLOOKUP($P42,'20 Receiving'!$C:$T,11,FALSE),0)</f>
        <v>0</v>
      </c>
      <c r="AB42" s="21">
        <f>IFERROR(VLOOKUP($P42,'20 Receiving'!$C:$T,14,FALSE),0)</f>
        <v>0</v>
      </c>
      <c r="AC42" s="21">
        <f>IFERROR(VLOOKUP($P42,'20 Receiving'!$C:$T,11,FALSE)/VLOOKUP($P42,'20 Receiving'!$C:$T,5,FALSE),0)</f>
        <v>0</v>
      </c>
      <c r="AD42" s="12">
        <f>IFERROR(VLOOKUP($P42,'20 Rushing'!$C:$P,7,FALSE)/VLOOKUP($P42,'20 Rushing'!$C:$P,5,FALSE),0)</f>
        <v>0</v>
      </c>
      <c r="AE42" s="12">
        <f>IFERROR(VLOOKUP($P42,'20 Rushing'!$C:$P,8,FALSE)/VLOOKUP($P42,'20 Rushing'!$C:$P,5,FALSE),0)</f>
        <v>0</v>
      </c>
      <c r="AF42" s="12">
        <f>IFERROR(VLOOKUP($P42,'20 Rushing'!$C:$P,12,FALSE),0)</f>
        <v>0</v>
      </c>
      <c r="AG42" s="12">
        <f>IFERROR(VLOOKUP($P42,'20 Rushing'!$C:$P,9,FALSE)/VLOOKUP($P42,'20 Rushing'!$C:$P,5,FALSE),0)</f>
        <v>0</v>
      </c>
      <c r="AH42" s="12">
        <f>VLOOKUP($J42,'Vegas Odds'!$B:$S,18,FALSE)</f>
        <v>26.137494147398847</v>
      </c>
      <c r="AI42" s="12">
        <f>VLOOKUP($J42,'Vegas Odds'!$B:$S,17,FALSE)</f>
        <v>35.962505852601154</v>
      </c>
      <c r="AJ42">
        <v>0</v>
      </c>
      <c r="AK42" s="12">
        <f t="shared" si="1"/>
        <v>0</v>
      </c>
      <c r="AL42" s="12">
        <f t="shared" si="2"/>
        <v>0</v>
      </c>
      <c r="AM42" s="12">
        <f>V42/Team_Defense_Table20[[#Totals],[Passing yds/att]]*'Fanduel Export'!Q42</f>
        <v>0</v>
      </c>
      <c r="AN42" s="12">
        <f t="shared" si="17"/>
        <v>0</v>
      </c>
      <c r="AO42" s="12">
        <f>IFERROR(IF(OR($B42="D",$B42="K"),0,VLOOKUP($P42,'20 Receiving'!$C:$T,7,FALSE)/VLOOKUP($P42,'20 Receiving'!$C:$T,5,FALSE)),0)*$AJ42</f>
        <v>0</v>
      </c>
      <c r="AP42" s="21">
        <f t="shared" si="3"/>
        <v>41.406493506493518</v>
      </c>
      <c r="AQ42" s="21">
        <f t="shared" si="4"/>
        <v>0</v>
      </c>
      <c r="AR42" s="22">
        <f t="shared" si="5"/>
        <v>0</v>
      </c>
      <c r="AS42" s="22">
        <f t="shared" si="6"/>
        <v>0</v>
      </c>
      <c r="AT42" s="22">
        <f>AA42/Team_Defense_Table20[[#Totals],[Yards per completion]]*'Fanduel Export'!S42</f>
        <v>0</v>
      </c>
      <c r="AU42" s="12">
        <f t="shared" si="18"/>
        <v>0</v>
      </c>
      <c r="AV42" s="12">
        <f t="shared" si="7"/>
        <v>0</v>
      </c>
      <c r="AW42" s="21">
        <f t="shared" si="8"/>
        <v>29.644444444444446</v>
      </c>
      <c r="AX42" s="12">
        <f t="shared" si="9"/>
        <v>0</v>
      </c>
      <c r="AY42" s="12">
        <f>AF42/Team_Defense_Table20[[#Totals],[Rushing Y/A]]*R42</f>
        <v>0</v>
      </c>
      <c r="AZ42" s="12">
        <f t="shared" si="19"/>
        <v>0</v>
      </c>
      <c r="BA42" s="22">
        <f t="shared" si="10"/>
        <v>0</v>
      </c>
      <c r="BB42" s="22">
        <f t="shared" si="11"/>
        <v>0</v>
      </c>
      <c r="BC42" s="21">
        <f t="shared" si="12"/>
        <v>0</v>
      </c>
      <c r="BD42" t="str">
        <f t="shared" si="13"/>
        <v>Jalen Morton</v>
      </c>
      <c r="BE42">
        <f t="shared" si="14"/>
        <v>6000</v>
      </c>
      <c r="BF42" t="str">
        <f t="shared" si="15"/>
        <v>QB</v>
      </c>
      <c r="BG42" s="22">
        <f t="shared" si="16"/>
        <v>0</v>
      </c>
    </row>
    <row r="43" spans="1:59" hidden="1" x14ac:dyDescent="0.3">
      <c r="A43" t="s">
        <v>3815</v>
      </c>
      <c r="B43" t="s">
        <v>38</v>
      </c>
      <c r="C43" t="s">
        <v>2977</v>
      </c>
      <c r="D43" t="s">
        <v>3287</v>
      </c>
      <c r="E43" t="s">
        <v>3288</v>
      </c>
      <c r="F43">
        <v>0</v>
      </c>
      <c r="G43">
        <v>1</v>
      </c>
      <c r="H43">
        <v>6000</v>
      </c>
      <c r="I43" t="s">
        <v>3638</v>
      </c>
      <c r="J43" t="s">
        <v>74</v>
      </c>
      <c r="K43" t="s">
        <v>61</v>
      </c>
      <c r="O43" t="str">
        <f t="shared" si="0"/>
        <v>Case Cookus</v>
      </c>
      <c r="P43" t="str">
        <f>IFERROR(VLOOKUP(O:O,'Name Bridge'!A:B,2,FALSE),O:O)</f>
        <v>Case Cookus</v>
      </c>
      <c r="Q43" s="12">
        <f>VLOOKUP($K43,'20 Defensive Stats'!$AC:$AH,2,FALSE)</f>
        <v>7.3665987780040734</v>
      </c>
      <c r="R43" s="12">
        <f>VLOOKUP($K43,'20 Defensive Stats'!$AC:$AH,4,FALSE)</f>
        <v>3.7056603773584906</v>
      </c>
      <c r="S43" s="12">
        <f>VLOOKUP($K43,'20 Defensive Stats'!$AC:$AH,6,FALSE)</f>
        <v>10.764880952380953</v>
      </c>
      <c r="T43" s="12">
        <f>IFERROR(VLOOKUP($P43,'20 Passing'!$C:$AF,9,FALSE)/VLOOKUP($P43,'20 Passing'!$C:$AF,5,FALSE),0)</f>
        <v>0</v>
      </c>
      <c r="U43" s="12">
        <f>IFERROR(VLOOKUP($P43,'20 Passing'!$C:$AF,11,FALSE)/VLOOKUP($P43,'20 Passing'!$C:$AF,5,FALSE),0)</f>
        <v>0</v>
      </c>
      <c r="V43" s="12">
        <f>IFERROR(VLOOKUP($P43,'20 Passing'!$C:$AF,18,FALSE),0)</f>
        <v>0</v>
      </c>
      <c r="W43" s="12">
        <f>IFERROR(VLOOKUP($P43,'20 Passing'!$C:$AF,12,FALSE)/VLOOKUP($P43,'20 Passing'!$C:$AF,5,FALSE),0)</f>
        <v>0</v>
      </c>
      <c r="X43" s="12">
        <f>IFERROR(IF(OR($B43="D",$B43="K"),0,VLOOKUP($P43,'20 Receiving'!$C:$T,7,FALSE)/VLOOKUP($P43,'20 Receiving'!$C:$T,5,FALSE)),0)*$AJ43</f>
        <v>0</v>
      </c>
      <c r="Y43" s="21">
        <f>IFERROR(VLOOKUP($P43,'20 Receiving'!$C:$T,8,FALSE)/VLOOKUP($P43,'20 Receiving'!$C:$T,5,FALSE),0)</f>
        <v>0</v>
      </c>
      <c r="Z43" s="21">
        <f>IFERROR(VLOOKUP($P43,'20 Receiving'!$C:$T,10,FALSE)/VLOOKUP($P43,'20 Receiving'!$C:$T,5,FALSE),0)</f>
        <v>0</v>
      </c>
      <c r="AA43" s="21">
        <f>IFERROR(VLOOKUP($P43,'20 Receiving'!$C:$T,11,FALSE),0)</f>
        <v>0</v>
      </c>
      <c r="AB43" s="21">
        <f>IFERROR(VLOOKUP($P43,'20 Receiving'!$C:$T,14,FALSE),0)</f>
        <v>0</v>
      </c>
      <c r="AC43" s="21">
        <f>IFERROR(VLOOKUP($P43,'20 Receiving'!$C:$T,11,FALSE)/VLOOKUP($P43,'20 Receiving'!$C:$T,5,FALSE),0)</f>
        <v>0</v>
      </c>
      <c r="AD43" s="12">
        <f>IFERROR(VLOOKUP($P43,'20 Rushing'!$C:$P,7,FALSE)/VLOOKUP($P43,'20 Rushing'!$C:$P,5,FALSE),0)</f>
        <v>0</v>
      </c>
      <c r="AE43" s="12">
        <f>IFERROR(VLOOKUP($P43,'20 Rushing'!$C:$P,8,FALSE)/VLOOKUP($P43,'20 Rushing'!$C:$P,5,FALSE),0)</f>
        <v>0</v>
      </c>
      <c r="AF43" s="12">
        <f>IFERROR(VLOOKUP($P43,'20 Rushing'!$C:$P,12,FALSE),0)</f>
        <v>0</v>
      </c>
      <c r="AG43" s="12">
        <f>IFERROR(VLOOKUP($P43,'20 Rushing'!$C:$P,9,FALSE)/VLOOKUP($P43,'20 Rushing'!$C:$P,5,FALSE),0)</f>
        <v>0</v>
      </c>
      <c r="AH43" s="12">
        <f>VLOOKUP($J43,'Vegas Odds'!$B:$S,18,FALSE)</f>
        <v>43.874288576406173</v>
      </c>
      <c r="AI43" s="12">
        <f>VLOOKUP($J43,'Vegas Odds'!$B:$S,17,FALSE)</f>
        <v>15.725711423593831</v>
      </c>
      <c r="AJ43">
        <v>0</v>
      </c>
      <c r="AK43" s="12">
        <f t="shared" si="1"/>
        <v>0</v>
      </c>
      <c r="AL43" s="12">
        <f t="shared" si="2"/>
        <v>0</v>
      </c>
      <c r="AM43" s="12">
        <f>V43/Team_Defense_Table20[[#Totals],[Passing yds/att]]*'Fanduel Export'!Q44</f>
        <v>0</v>
      </c>
      <c r="AN43" s="12">
        <f t="shared" si="17"/>
        <v>0</v>
      </c>
      <c r="AO43" s="12">
        <f>IFERROR(IF(OR($B43="D",$B43="K"),0,VLOOKUP($P43,'20 Receiving'!$C:$T,7,FALSE)/VLOOKUP($P43,'20 Receiving'!$C:$T,5,FALSE)),0)*$AJ43</f>
        <v>0</v>
      </c>
      <c r="AP43" s="21">
        <f t="shared" si="3"/>
        <v>34.49083694083695</v>
      </c>
      <c r="AQ43" s="21">
        <f t="shared" si="4"/>
        <v>0</v>
      </c>
      <c r="AR43" s="22">
        <f t="shared" si="5"/>
        <v>0</v>
      </c>
      <c r="AS43" s="22">
        <f t="shared" si="6"/>
        <v>0</v>
      </c>
      <c r="AT43" s="22">
        <f>AA43/Team_Defense_Table20[[#Totals],[Yards per completion]]*'Fanduel Export'!S44</f>
        <v>0</v>
      </c>
      <c r="AU43" s="12">
        <f t="shared" si="18"/>
        <v>0</v>
      </c>
      <c r="AV43" s="12">
        <f t="shared" si="7"/>
        <v>0</v>
      </c>
      <c r="AW43" s="21">
        <f t="shared" si="8"/>
        <v>24.907864357864359</v>
      </c>
      <c r="AX43" s="12">
        <f t="shared" si="9"/>
        <v>0</v>
      </c>
      <c r="AY43" s="12">
        <f>AF43/Team_Defense_Table20[[#Totals],[Rushing Y/A]]*R43</f>
        <v>0</v>
      </c>
      <c r="AZ43" s="12">
        <f t="shared" si="19"/>
        <v>0</v>
      </c>
      <c r="BA43" s="22">
        <f t="shared" si="10"/>
        <v>0</v>
      </c>
      <c r="BB43" s="22">
        <f t="shared" si="11"/>
        <v>0</v>
      </c>
      <c r="BC43" s="21">
        <f t="shared" si="12"/>
        <v>0</v>
      </c>
      <c r="BD43" t="str">
        <f t="shared" si="13"/>
        <v>Case Cookus</v>
      </c>
      <c r="BE43">
        <f t="shared" si="14"/>
        <v>6000</v>
      </c>
      <c r="BF43" t="str">
        <f t="shared" si="15"/>
        <v>QB</v>
      </c>
      <c r="BG43" s="22">
        <f t="shared" si="16"/>
        <v>0</v>
      </c>
    </row>
    <row r="44" spans="1:59" hidden="1" x14ac:dyDescent="0.3">
      <c r="A44" t="s">
        <v>3816</v>
      </c>
      <c r="B44" t="s">
        <v>38</v>
      </c>
      <c r="C44" t="s">
        <v>3140</v>
      </c>
      <c r="D44" t="s">
        <v>3141</v>
      </c>
      <c r="E44" t="s">
        <v>1906</v>
      </c>
      <c r="F44">
        <v>0</v>
      </c>
      <c r="G44">
        <v>1</v>
      </c>
      <c r="H44">
        <v>6000</v>
      </c>
      <c r="I44" t="s">
        <v>3644</v>
      </c>
      <c r="J44" t="s">
        <v>1079</v>
      </c>
      <c r="K44" t="s">
        <v>56</v>
      </c>
      <c r="O44" t="str">
        <f t="shared" si="0"/>
        <v>J'mar Smith</v>
      </c>
      <c r="P44" t="str">
        <f>IFERROR(VLOOKUP(O:O,'Name Bridge'!A:B,2,FALSE),O:O)</f>
        <v>J'mar Smith</v>
      </c>
      <c r="Q44" s="12">
        <f>VLOOKUP($K44,'20 Defensive Stats'!$AC:$AH,2,FALSE)</f>
        <v>6.5079787234042552</v>
      </c>
      <c r="R44" s="12">
        <f>VLOOKUP($K44,'20 Defensive Stats'!$AC:$AH,4,FALSE)</f>
        <v>4.7661870503597124</v>
      </c>
      <c r="S44" s="12">
        <f>VLOOKUP($K44,'20 Defensive Stats'!$AC:$AH,6,FALSE)</f>
        <v>10.324894514767932</v>
      </c>
      <c r="T44" s="12">
        <f>IFERROR(VLOOKUP($P44,'20 Passing'!$C:$AF,9,FALSE)/VLOOKUP($P44,'20 Passing'!$C:$AF,5,FALSE),0)</f>
        <v>0</v>
      </c>
      <c r="U44" s="12">
        <f>IFERROR(VLOOKUP($P44,'20 Passing'!$C:$AF,11,FALSE)/VLOOKUP($P44,'20 Passing'!$C:$AF,5,FALSE),0)</f>
        <v>0</v>
      </c>
      <c r="V44" s="12">
        <f>IFERROR(VLOOKUP($P44,'20 Passing'!$C:$AF,18,FALSE),0)</f>
        <v>0</v>
      </c>
      <c r="W44" s="12">
        <f>IFERROR(VLOOKUP($P44,'20 Passing'!$C:$AF,12,FALSE)/VLOOKUP($P44,'20 Passing'!$C:$AF,5,FALSE),0)</f>
        <v>0</v>
      </c>
      <c r="X44" s="12">
        <f>IFERROR(IF(OR($B44="D",$B44="K"),0,VLOOKUP($P44,'20 Receiving'!$C:$T,7,FALSE)/VLOOKUP($P44,'20 Receiving'!$C:$T,5,FALSE)),0)*$AJ44</f>
        <v>0</v>
      </c>
      <c r="Y44" s="21">
        <f>IFERROR(VLOOKUP($P44,'20 Receiving'!$C:$T,8,FALSE)/VLOOKUP($P44,'20 Receiving'!$C:$T,5,FALSE),0)</f>
        <v>0</v>
      </c>
      <c r="Z44" s="21">
        <f>IFERROR(VLOOKUP($P44,'20 Receiving'!$C:$T,10,FALSE)/VLOOKUP($P44,'20 Receiving'!$C:$T,5,FALSE),0)</f>
        <v>0</v>
      </c>
      <c r="AA44" s="21">
        <f>IFERROR(VLOOKUP($P44,'20 Receiving'!$C:$T,11,FALSE),0)</f>
        <v>0</v>
      </c>
      <c r="AB44" s="21">
        <f>IFERROR(VLOOKUP($P44,'20 Receiving'!$C:$T,14,FALSE),0)</f>
        <v>0</v>
      </c>
      <c r="AC44" s="21">
        <f>IFERROR(VLOOKUP($P44,'20 Receiving'!$C:$T,11,FALSE)/VLOOKUP($P44,'20 Receiving'!$C:$T,5,FALSE),0)</f>
        <v>0</v>
      </c>
      <c r="AD44" s="12">
        <f>IFERROR(VLOOKUP($P44,'20 Rushing'!$C:$P,7,FALSE)/VLOOKUP($P44,'20 Rushing'!$C:$P,5,FALSE),0)</f>
        <v>0</v>
      </c>
      <c r="AE44" s="12">
        <f>IFERROR(VLOOKUP($P44,'20 Rushing'!$C:$P,8,FALSE)/VLOOKUP($P44,'20 Rushing'!$C:$P,5,FALSE),0)</f>
        <v>0</v>
      </c>
      <c r="AF44" s="12">
        <f>IFERROR(VLOOKUP($P44,'20 Rushing'!$C:$P,12,FALSE),0)</f>
        <v>0</v>
      </c>
      <c r="AG44" s="12">
        <f>IFERROR(VLOOKUP($P44,'20 Rushing'!$C:$P,9,FALSE)/VLOOKUP($P44,'20 Rushing'!$C:$P,5,FALSE),0)</f>
        <v>0</v>
      </c>
      <c r="AH44" s="12">
        <f>VLOOKUP($J44,'Vegas Odds'!$B:$S,18,FALSE)</f>
        <v>29.794677517930324</v>
      </c>
      <c r="AI44" s="12">
        <f>VLOOKUP($J44,'Vegas Odds'!$B:$S,17,FALSE)</f>
        <v>35.30532248206967</v>
      </c>
      <c r="AJ44">
        <v>0</v>
      </c>
      <c r="AK44" s="12">
        <f t="shared" si="1"/>
        <v>0</v>
      </c>
      <c r="AL44" s="12">
        <f t="shared" si="2"/>
        <v>0</v>
      </c>
      <c r="AM44" s="12">
        <f>V44/Team_Defense_Table20[[#Totals],[Passing yds/att]]*'Fanduel Export'!Q40</f>
        <v>0</v>
      </c>
      <c r="AN44" s="12">
        <f t="shared" si="17"/>
        <v>0</v>
      </c>
      <c r="AO44" s="12">
        <f>IFERROR(IF(OR($B44="D",$B44="K"),0,VLOOKUP($P44,'20 Receiving'!$C:$T,7,FALSE)/VLOOKUP($P44,'20 Receiving'!$C:$T,5,FALSE)),0)*$AJ44</f>
        <v>0</v>
      </c>
      <c r="AP44" s="21">
        <f t="shared" si="3"/>
        <v>31.252958152958154</v>
      </c>
      <c r="AQ44" s="21">
        <f t="shared" si="4"/>
        <v>0</v>
      </c>
      <c r="AR44" s="22">
        <f t="shared" si="5"/>
        <v>0</v>
      </c>
      <c r="AS44" s="22">
        <f t="shared" si="6"/>
        <v>0</v>
      </c>
      <c r="AT44" s="22">
        <f>AA44/Team_Defense_Table20[[#Totals],[Yards per completion]]*'Fanduel Export'!S40</f>
        <v>0</v>
      </c>
      <c r="AU44" s="12">
        <f t="shared" si="18"/>
        <v>0</v>
      </c>
      <c r="AV44" s="12">
        <f t="shared" si="7"/>
        <v>0</v>
      </c>
      <c r="AW44" s="21">
        <f t="shared" si="8"/>
        <v>39.221464646464653</v>
      </c>
      <c r="AX44" s="12">
        <f t="shared" si="9"/>
        <v>0</v>
      </c>
      <c r="AY44" s="12">
        <f>AF44/Team_Defense_Table20[[#Totals],[Rushing Y/A]]*R44</f>
        <v>0</v>
      </c>
      <c r="AZ44" s="12">
        <f t="shared" si="19"/>
        <v>0</v>
      </c>
      <c r="BA44" s="22">
        <f t="shared" si="10"/>
        <v>0</v>
      </c>
      <c r="BB44" s="22">
        <f t="shared" si="11"/>
        <v>0</v>
      </c>
      <c r="BC44" s="21">
        <f t="shared" si="12"/>
        <v>0</v>
      </c>
      <c r="BD44" t="str">
        <f t="shared" si="13"/>
        <v>J'mar Smith</v>
      </c>
      <c r="BE44">
        <f t="shared" si="14"/>
        <v>6000</v>
      </c>
      <c r="BF44" t="str">
        <f t="shared" si="15"/>
        <v>QB</v>
      </c>
      <c r="BG44" s="22">
        <f t="shared" si="16"/>
        <v>0</v>
      </c>
    </row>
    <row r="45" spans="1:59" hidden="1" x14ac:dyDescent="0.3">
      <c r="A45" t="s">
        <v>3817</v>
      </c>
      <c r="B45" t="s">
        <v>38</v>
      </c>
      <c r="C45" t="s">
        <v>1894</v>
      </c>
      <c r="D45" t="s">
        <v>3142</v>
      </c>
      <c r="E45" t="s">
        <v>3143</v>
      </c>
      <c r="F45">
        <v>0</v>
      </c>
      <c r="G45">
        <v>1</v>
      </c>
      <c r="H45">
        <v>6000</v>
      </c>
      <c r="I45" t="s">
        <v>3644</v>
      </c>
      <c r="J45" t="s">
        <v>1079</v>
      </c>
      <c r="K45" t="s">
        <v>56</v>
      </c>
      <c r="O45" t="str">
        <f t="shared" si="0"/>
        <v>Jake Dolegala</v>
      </c>
      <c r="P45" t="str">
        <f>IFERROR(VLOOKUP(O:O,'Name Bridge'!A:B,2,FALSE),O:O)</f>
        <v>Jake Dolegala</v>
      </c>
      <c r="Q45" s="12">
        <f>VLOOKUP($K45,'20 Defensive Stats'!$AC:$AH,2,FALSE)</f>
        <v>6.5079787234042552</v>
      </c>
      <c r="R45" s="12">
        <f>VLOOKUP($K45,'20 Defensive Stats'!$AC:$AH,4,FALSE)</f>
        <v>4.7661870503597124</v>
      </c>
      <c r="S45" s="12">
        <f>VLOOKUP($K45,'20 Defensive Stats'!$AC:$AH,6,FALSE)</f>
        <v>10.324894514767932</v>
      </c>
      <c r="T45" s="12">
        <f>IFERROR(VLOOKUP($P45,'20 Passing'!$C:$AF,9,FALSE)/VLOOKUP($P45,'20 Passing'!$C:$AF,5,FALSE),0)</f>
        <v>0</v>
      </c>
      <c r="U45" s="12">
        <f>IFERROR(VLOOKUP($P45,'20 Passing'!$C:$AF,11,FALSE)/VLOOKUP($P45,'20 Passing'!$C:$AF,5,FALSE),0)</f>
        <v>0</v>
      </c>
      <c r="V45" s="12">
        <f>IFERROR(VLOOKUP($P45,'20 Passing'!$C:$AF,18,FALSE),0)</f>
        <v>0</v>
      </c>
      <c r="W45" s="12">
        <f>IFERROR(VLOOKUP($P45,'20 Passing'!$C:$AF,12,FALSE)/VLOOKUP($P45,'20 Passing'!$C:$AF,5,FALSE),0)</f>
        <v>0</v>
      </c>
      <c r="X45" s="12">
        <f>IFERROR(IF(OR($B45="D",$B45="K"),0,VLOOKUP($P45,'20 Receiving'!$C:$T,7,FALSE)/VLOOKUP($P45,'20 Receiving'!$C:$T,5,FALSE)),0)*$AJ45</f>
        <v>0</v>
      </c>
      <c r="Y45" s="21">
        <f>IFERROR(VLOOKUP($P45,'20 Receiving'!$C:$T,8,FALSE)/VLOOKUP($P45,'20 Receiving'!$C:$T,5,FALSE),0)</f>
        <v>0</v>
      </c>
      <c r="Z45" s="21">
        <f>IFERROR(VLOOKUP($P45,'20 Receiving'!$C:$T,10,FALSE)/VLOOKUP($P45,'20 Receiving'!$C:$T,5,FALSE),0)</f>
        <v>0</v>
      </c>
      <c r="AA45" s="21">
        <f>IFERROR(VLOOKUP($P45,'20 Receiving'!$C:$T,11,FALSE),0)</f>
        <v>0</v>
      </c>
      <c r="AB45" s="21">
        <f>IFERROR(VLOOKUP($P45,'20 Receiving'!$C:$T,14,FALSE),0)</f>
        <v>0</v>
      </c>
      <c r="AC45" s="21">
        <f>IFERROR(VLOOKUP($P45,'20 Receiving'!$C:$T,11,FALSE)/VLOOKUP($P45,'20 Receiving'!$C:$T,5,FALSE),0)</f>
        <v>0</v>
      </c>
      <c r="AD45" s="12">
        <f>IFERROR(VLOOKUP($P45,'20 Rushing'!$C:$P,7,FALSE)/VLOOKUP($P45,'20 Rushing'!$C:$P,5,FALSE),0)</f>
        <v>0</v>
      </c>
      <c r="AE45" s="12">
        <f>IFERROR(VLOOKUP($P45,'20 Rushing'!$C:$P,8,FALSE)/VLOOKUP($P45,'20 Rushing'!$C:$P,5,FALSE),0)</f>
        <v>0</v>
      </c>
      <c r="AF45" s="12">
        <f>IFERROR(VLOOKUP($P45,'20 Rushing'!$C:$P,12,FALSE),0)</f>
        <v>0</v>
      </c>
      <c r="AG45" s="12">
        <f>IFERROR(VLOOKUP($P45,'20 Rushing'!$C:$P,9,FALSE)/VLOOKUP($P45,'20 Rushing'!$C:$P,5,FALSE),0)</f>
        <v>0</v>
      </c>
      <c r="AH45" s="12">
        <f>VLOOKUP($J45,'Vegas Odds'!$B:$S,18,FALSE)</f>
        <v>29.794677517930324</v>
      </c>
      <c r="AI45" s="12">
        <f>VLOOKUP($J45,'Vegas Odds'!$B:$S,17,FALSE)</f>
        <v>35.30532248206967</v>
      </c>
      <c r="AJ45">
        <v>0</v>
      </c>
      <c r="AK45" s="12">
        <f t="shared" si="1"/>
        <v>0</v>
      </c>
      <c r="AL45" s="12">
        <f t="shared" si="2"/>
        <v>0</v>
      </c>
      <c r="AM45" s="12">
        <f>V45/Team_Defense_Table20[[#Totals],[Passing yds/att]]*'Fanduel Export'!Q47</f>
        <v>0</v>
      </c>
      <c r="AN45" s="12">
        <f t="shared" si="17"/>
        <v>0</v>
      </c>
      <c r="AO45" s="12">
        <f>IFERROR(IF(OR($B45="D",$B45="K"),0,VLOOKUP($P45,'20 Receiving'!$C:$T,7,FALSE)/VLOOKUP($P45,'20 Receiving'!$C:$T,5,FALSE)),0)*$AJ45</f>
        <v>0</v>
      </c>
      <c r="AP45" s="21">
        <f t="shared" si="3"/>
        <v>31.252958152958154</v>
      </c>
      <c r="AQ45" s="21">
        <f t="shared" si="4"/>
        <v>0</v>
      </c>
      <c r="AR45" s="22">
        <f t="shared" si="5"/>
        <v>0</v>
      </c>
      <c r="AS45" s="22">
        <f t="shared" si="6"/>
        <v>0</v>
      </c>
      <c r="AT45" s="22">
        <f>AA45/Team_Defense_Table20[[#Totals],[Yards per completion]]*'Fanduel Export'!S47</f>
        <v>0</v>
      </c>
      <c r="AU45" s="12">
        <f t="shared" si="18"/>
        <v>0</v>
      </c>
      <c r="AV45" s="12">
        <f t="shared" si="7"/>
        <v>0</v>
      </c>
      <c r="AW45" s="21">
        <f t="shared" si="8"/>
        <v>39.221464646464653</v>
      </c>
      <c r="AX45" s="12">
        <f t="shared" si="9"/>
        <v>0</v>
      </c>
      <c r="AY45" s="12">
        <f>AF45/Team_Defense_Table20[[#Totals],[Rushing Y/A]]*R45</f>
        <v>0</v>
      </c>
      <c r="AZ45" s="12">
        <f t="shared" si="19"/>
        <v>0</v>
      </c>
      <c r="BA45" s="22">
        <f t="shared" si="10"/>
        <v>0</v>
      </c>
      <c r="BB45" s="22">
        <f t="shared" si="11"/>
        <v>0</v>
      </c>
      <c r="BC45" s="21">
        <f t="shared" si="12"/>
        <v>0</v>
      </c>
      <c r="BD45" t="str">
        <f t="shared" si="13"/>
        <v>Jake Dolegala</v>
      </c>
      <c r="BE45">
        <f t="shared" si="14"/>
        <v>6000</v>
      </c>
      <c r="BF45" t="str">
        <f t="shared" si="15"/>
        <v>QB</v>
      </c>
      <c r="BG45" s="22">
        <f t="shared" si="16"/>
        <v>0</v>
      </c>
    </row>
    <row r="46" spans="1:59" hidden="1" x14ac:dyDescent="0.3">
      <c r="A46" t="s">
        <v>3818</v>
      </c>
      <c r="B46" t="s">
        <v>38</v>
      </c>
      <c r="C46" t="s">
        <v>3292</v>
      </c>
      <c r="D46" t="s">
        <v>3293</v>
      </c>
      <c r="E46" t="s">
        <v>3294</v>
      </c>
      <c r="F46">
        <v>0</v>
      </c>
      <c r="G46">
        <v>1</v>
      </c>
      <c r="H46">
        <v>6000</v>
      </c>
      <c r="I46" t="s">
        <v>3638</v>
      </c>
      <c r="J46" t="s">
        <v>74</v>
      </c>
      <c r="K46" t="s">
        <v>61</v>
      </c>
      <c r="O46" t="str">
        <f t="shared" si="0"/>
        <v>Clayton Thorson</v>
      </c>
      <c r="P46" t="str">
        <f>IFERROR(VLOOKUP(O:O,'Name Bridge'!A:B,2,FALSE),O:O)</f>
        <v>Clayton Thorson</v>
      </c>
      <c r="Q46" s="12">
        <f>VLOOKUP($K46,'20 Defensive Stats'!$AC:$AH,2,FALSE)</f>
        <v>7.3665987780040734</v>
      </c>
      <c r="R46" s="12">
        <f>VLOOKUP($K46,'20 Defensive Stats'!$AC:$AH,4,FALSE)</f>
        <v>3.7056603773584906</v>
      </c>
      <c r="S46" s="12">
        <f>VLOOKUP($K46,'20 Defensive Stats'!$AC:$AH,6,FALSE)</f>
        <v>10.764880952380953</v>
      </c>
      <c r="T46" s="12">
        <f>IFERROR(VLOOKUP($P46,'20 Passing'!$C:$AF,9,FALSE)/VLOOKUP($P46,'20 Passing'!$C:$AF,5,FALSE),0)</f>
        <v>0</v>
      </c>
      <c r="U46" s="12">
        <f>IFERROR(VLOOKUP($P46,'20 Passing'!$C:$AF,11,FALSE)/VLOOKUP($P46,'20 Passing'!$C:$AF,5,FALSE),0)</f>
        <v>0</v>
      </c>
      <c r="V46" s="12">
        <f>IFERROR(VLOOKUP($P46,'20 Passing'!$C:$AF,18,FALSE),0)</f>
        <v>0</v>
      </c>
      <c r="W46" s="12">
        <f>IFERROR(VLOOKUP($P46,'20 Passing'!$C:$AF,12,FALSE)/VLOOKUP($P46,'20 Passing'!$C:$AF,5,FALSE),0)</f>
        <v>0</v>
      </c>
      <c r="X46" s="12">
        <f>IFERROR(IF(OR($B46="D",$B46="K"),0,VLOOKUP($P46,'20 Receiving'!$C:$T,7,FALSE)/VLOOKUP($P46,'20 Receiving'!$C:$T,5,FALSE)),0)*$AJ46</f>
        <v>0</v>
      </c>
      <c r="Y46" s="21">
        <f>IFERROR(VLOOKUP($P46,'20 Receiving'!$C:$T,8,FALSE)/VLOOKUP($P46,'20 Receiving'!$C:$T,5,FALSE),0)</f>
        <v>0</v>
      </c>
      <c r="Z46" s="21">
        <f>IFERROR(VLOOKUP($P46,'20 Receiving'!$C:$T,10,FALSE)/VLOOKUP($P46,'20 Receiving'!$C:$T,5,FALSE),0)</f>
        <v>0</v>
      </c>
      <c r="AA46" s="21">
        <f>IFERROR(VLOOKUP($P46,'20 Receiving'!$C:$T,11,FALSE),0)</f>
        <v>0</v>
      </c>
      <c r="AB46" s="21">
        <f>IFERROR(VLOOKUP($P46,'20 Receiving'!$C:$T,14,FALSE),0)</f>
        <v>0</v>
      </c>
      <c r="AC46" s="21">
        <f>IFERROR(VLOOKUP($P46,'20 Receiving'!$C:$T,11,FALSE)/VLOOKUP($P46,'20 Receiving'!$C:$T,5,FALSE),0)</f>
        <v>0</v>
      </c>
      <c r="AD46" s="12">
        <f>IFERROR(VLOOKUP($P46,'20 Rushing'!$C:$P,7,FALSE)/VLOOKUP($P46,'20 Rushing'!$C:$P,5,FALSE),0)</f>
        <v>0</v>
      </c>
      <c r="AE46" s="12">
        <f>IFERROR(VLOOKUP($P46,'20 Rushing'!$C:$P,8,FALSE)/VLOOKUP($P46,'20 Rushing'!$C:$P,5,FALSE),0)</f>
        <v>0</v>
      </c>
      <c r="AF46" s="12">
        <f>IFERROR(VLOOKUP($P46,'20 Rushing'!$C:$P,12,FALSE),0)</f>
        <v>0</v>
      </c>
      <c r="AG46" s="12">
        <f>IFERROR(VLOOKUP($P46,'20 Rushing'!$C:$P,9,FALSE)/VLOOKUP($P46,'20 Rushing'!$C:$P,5,FALSE),0)</f>
        <v>0</v>
      </c>
      <c r="AH46" s="12">
        <f>VLOOKUP($J46,'Vegas Odds'!$B:$S,18,FALSE)</f>
        <v>43.874288576406173</v>
      </c>
      <c r="AI46" s="12">
        <f>VLOOKUP($J46,'Vegas Odds'!$B:$S,17,FALSE)</f>
        <v>15.725711423593831</v>
      </c>
      <c r="AJ46">
        <v>0</v>
      </c>
      <c r="AK46" s="12">
        <f t="shared" si="1"/>
        <v>0</v>
      </c>
      <c r="AL46" s="12">
        <f t="shared" si="2"/>
        <v>0</v>
      </c>
      <c r="AM46" s="12">
        <f>V46/Team_Defense_Table20[[#Totals],[Passing yds/att]]*'Fanduel Export'!Q46</f>
        <v>0</v>
      </c>
      <c r="AN46" s="12">
        <f t="shared" si="17"/>
        <v>0</v>
      </c>
      <c r="AO46" s="12">
        <f>IFERROR(IF(OR($B46="D",$B46="K"),0,VLOOKUP($P46,'20 Receiving'!$C:$T,7,FALSE)/VLOOKUP($P46,'20 Receiving'!$C:$T,5,FALSE)),0)*$AJ46</f>
        <v>0</v>
      </c>
      <c r="AP46" s="21">
        <f t="shared" si="3"/>
        <v>34.49083694083695</v>
      </c>
      <c r="AQ46" s="21">
        <f t="shared" si="4"/>
        <v>0</v>
      </c>
      <c r="AR46" s="22">
        <f t="shared" si="5"/>
        <v>0</v>
      </c>
      <c r="AS46" s="22">
        <f t="shared" si="6"/>
        <v>0</v>
      </c>
      <c r="AT46" s="22">
        <f>AA46/Team_Defense_Table20[[#Totals],[Yards per completion]]*'Fanduel Export'!S46</f>
        <v>0</v>
      </c>
      <c r="AU46" s="12">
        <f t="shared" si="18"/>
        <v>0</v>
      </c>
      <c r="AV46" s="12">
        <f t="shared" si="7"/>
        <v>0</v>
      </c>
      <c r="AW46" s="21">
        <f t="shared" si="8"/>
        <v>24.907864357864359</v>
      </c>
      <c r="AX46" s="12">
        <f t="shared" si="9"/>
        <v>0</v>
      </c>
      <c r="AY46" s="12">
        <f>AF46/Team_Defense_Table20[[#Totals],[Rushing Y/A]]*R46</f>
        <v>0</v>
      </c>
      <c r="AZ46" s="12">
        <f t="shared" si="19"/>
        <v>0</v>
      </c>
      <c r="BA46" s="22">
        <f t="shared" si="10"/>
        <v>0</v>
      </c>
      <c r="BB46" s="22">
        <f t="shared" si="11"/>
        <v>0</v>
      </c>
      <c r="BC46" s="21">
        <f t="shared" si="12"/>
        <v>0</v>
      </c>
      <c r="BD46" t="str">
        <f t="shared" si="13"/>
        <v>Clayton Thorson</v>
      </c>
      <c r="BE46">
        <f t="shared" si="14"/>
        <v>6000</v>
      </c>
      <c r="BF46" t="str">
        <f t="shared" si="15"/>
        <v>QB</v>
      </c>
      <c r="BG46" s="22">
        <f t="shared" si="16"/>
        <v>0</v>
      </c>
    </row>
    <row r="47" spans="1:59" hidden="1" x14ac:dyDescent="0.3">
      <c r="A47" t="s">
        <v>3819</v>
      </c>
      <c r="B47" t="s">
        <v>38</v>
      </c>
      <c r="C47" t="s">
        <v>1874</v>
      </c>
      <c r="D47" t="s">
        <v>1908</v>
      </c>
      <c r="E47" t="s">
        <v>3295</v>
      </c>
      <c r="F47">
        <v>0.100000003973642</v>
      </c>
      <c r="G47">
        <v>3</v>
      </c>
      <c r="H47">
        <v>6000</v>
      </c>
      <c r="I47" t="s">
        <v>3639</v>
      </c>
      <c r="J47" t="s">
        <v>116</v>
      </c>
      <c r="K47" t="s">
        <v>80</v>
      </c>
      <c r="O47" t="str">
        <f t="shared" si="0"/>
        <v>Chris Streveler</v>
      </c>
      <c r="P47" t="str">
        <f>IFERROR(VLOOKUP(O:O,'Name Bridge'!A:B,2,FALSE),O:O)</f>
        <v>Chris Streveler</v>
      </c>
      <c r="Q47" s="12">
        <f>VLOOKUP($K47,'20 Defensive Stats'!$AC:$AH,2,FALSE)</f>
        <v>5.654040404040404</v>
      </c>
      <c r="R47" s="12">
        <f>VLOOKUP($K47,'20 Defensive Stats'!$AC:$AH,4,FALSE)</f>
        <v>3.8679245283018866</v>
      </c>
      <c r="S47" s="12">
        <f>VLOOKUP($K47,'20 Defensive Stats'!$AC:$AH,6,FALSE)</f>
        <v>8.9203187250996017</v>
      </c>
      <c r="T47" s="12">
        <f>IFERROR(VLOOKUP($P47,'20 Passing'!$C:$AF,9,FALSE)/VLOOKUP($P47,'20 Passing'!$C:$AF,5,FALSE),0)</f>
        <v>0</v>
      </c>
      <c r="U47" s="12">
        <f>IFERROR(VLOOKUP($P47,'20 Passing'!$C:$AF,11,FALSE)/VLOOKUP($P47,'20 Passing'!$C:$AF,5,FALSE),0)</f>
        <v>0</v>
      </c>
      <c r="V47" s="12">
        <f>IFERROR(VLOOKUP($P47,'20 Passing'!$C:$AF,18,FALSE),0)</f>
        <v>0</v>
      </c>
      <c r="W47" s="12">
        <f>IFERROR(VLOOKUP($P47,'20 Passing'!$C:$AF,12,FALSE)/VLOOKUP($P47,'20 Passing'!$C:$AF,5,FALSE),0)</f>
        <v>0</v>
      </c>
      <c r="X47" s="12">
        <f>IFERROR(IF(OR($B47="D",$B47="K"),0,VLOOKUP($P47,'20 Receiving'!$C:$T,7,FALSE)/VLOOKUP($P47,'20 Receiving'!$C:$T,5,FALSE)),0)*$AJ47</f>
        <v>0</v>
      </c>
      <c r="Y47" s="21">
        <f>IFERROR(VLOOKUP($P47,'20 Receiving'!$C:$T,8,FALSE)/VLOOKUP($P47,'20 Receiving'!$C:$T,5,FALSE),0)</f>
        <v>0</v>
      </c>
      <c r="Z47" s="21">
        <f>IFERROR(VLOOKUP($P47,'20 Receiving'!$C:$T,10,FALSE)/VLOOKUP($P47,'20 Receiving'!$C:$T,5,FALSE),0)</f>
        <v>0</v>
      </c>
      <c r="AA47" s="21">
        <f>IFERROR(VLOOKUP($P47,'20 Receiving'!$C:$T,11,FALSE),0)</f>
        <v>0</v>
      </c>
      <c r="AB47" s="21">
        <f>IFERROR(VLOOKUP($P47,'20 Receiving'!$C:$T,14,FALSE),0)</f>
        <v>0</v>
      </c>
      <c r="AC47" s="21">
        <f>IFERROR(VLOOKUP($P47,'20 Receiving'!$C:$T,11,FALSE)/VLOOKUP($P47,'20 Receiving'!$C:$T,5,FALSE),0)</f>
        <v>0</v>
      </c>
      <c r="AD47" s="12">
        <f>IFERROR(VLOOKUP($P47,'20 Rushing'!$C:$P,7,FALSE)/VLOOKUP($P47,'20 Rushing'!$C:$P,5,FALSE),0)</f>
        <v>0.25</v>
      </c>
      <c r="AE47" s="12">
        <f>IFERROR(VLOOKUP($P47,'20 Rushing'!$C:$P,8,FALSE)/VLOOKUP($P47,'20 Rushing'!$C:$P,5,FALSE),0)</f>
        <v>0.75</v>
      </c>
      <c r="AF47" s="12" t="str">
        <f>IFERROR(VLOOKUP($P47,'20 Rushing'!$C:$P,12,FALSE),0)</f>
        <v>3.0</v>
      </c>
      <c r="AG47" s="12">
        <f>IFERROR(VLOOKUP($P47,'20 Rushing'!$C:$P,9,FALSE)/VLOOKUP($P47,'20 Rushing'!$C:$P,5,FALSE),0)</f>
        <v>0</v>
      </c>
      <c r="AH47" s="12">
        <f>VLOOKUP($J47,'Vegas Odds'!$B:$S,18,FALSE)</f>
        <v>37.965155310939636</v>
      </c>
      <c r="AI47" s="12">
        <f>VLOOKUP($J47,'Vegas Odds'!$B:$S,17,FALSE)</f>
        <v>30.434844689060373</v>
      </c>
      <c r="AJ47">
        <v>0</v>
      </c>
      <c r="AK47" s="12">
        <f t="shared" si="1"/>
        <v>0</v>
      </c>
      <c r="AL47" s="12">
        <f t="shared" si="2"/>
        <v>0</v>
      </c>
      <c r="AM47" s="12">
        <f>V47/Team_Defense_Table20[[#Totals],[Passing yds/att]]*'Fanduel Export'!Q53</f>
        <v>0</v>
      </c>
      <c r="AN47" s="12">
        <f t="shared" si="17"/>
        <v>0</v>
      </c>
      <c r="AO47" s="12">
        <f>IFERROR(IF(OR($B47="D",$B47="K"),0,VLOOKUP($P47,'20 Receiving'!$C:$T,7,FALSE)/VLOOKUP($P47,'20 Receiving'!$C:$T,5,FALSE)),0)*$AJ47</f>
        <v>0</v>
      </c>
      <c r="AP47" s="21">
        <f t="shared" si="3"/>
        <v>31.103030303030305</v>
      </c>
      <c r="AQ47" s="21">
        <f t="shared" si="4"/>
        <v>0</v>
      </c>
      <c r="AR47" s="22">
        <f t="shared" si="5"/>
        <v>0</v>
      </c>
      <c r="AS47" s="22">
        <f t="shared" si="6"/>
        <v>0</v>
      </c>
      <c r="AT47" s="22">
        <f>AA47/Team_Defense_Table20[[#Totals],[Yards per completion]]*'Fanduel Export'!S53</f>
        <v>0</v>
      </c>
      <c r="AU47" s="12">
        <f t="shared" si="18"/>
        <v>0</v>
      </c>
      <c r="AV47" s="12">
        <f t="shared" si="7"/>
        <v>0</v>
      </c>
      <c r="AW47" s="21">
        <f t="shared" si="8"/>
        <v>32.439393939393938</v>
      </c>
      <c r="AX47" s="12">
        <f t="shared" si="9"/>
        <v>0</v>
      </c>
      <c r="AY47" s="12">
        <f>AF47/Team_Defense_Table20[[#Totals],[Rushing Y/A]]*R47</f>
        <v>2.702480019774244</v>
      </c>
      <c r="AZ47" s="12">
        <f t="shared" si="19"/>
        <v>0</v>
      </c>
      <c r="BA47" s="22">
        <f t="shared" si="10"/>
        <v>0</v>
      </c>
      <c r="BB47" s="22">
        <f t="shared" si="11"/>
        <v>0</v>
      </c>
      <c r="BC47" s="21">
        <f t="shared" si="12"/>
        <v>0</v>
      </c>
      <c r="BD47" t="str">
        <f t="shared" si="13"/>
        <v>Chris Streveler</v>
      </c>
      <c r="BE47">
        <f t="shared" si="14"/>
        <v>6000</v>
      </c>
      <c r="BF47" t="str">
        <f t="shared" si="15"/>
        <v>QB</v>
      </c>
      <c r="BG47" s="22">
        <f t="shared" si="16"/>
        <v>0</v>
      </c>
    </row>
    <row r="48" spans="1:59" hidden="1" x14ac:dyDescent="0.3">
      <c r="A48" t="s">
        <v>3820</v>
      </c>
      <c r="B48" t="s">
        <v>38</v>
      </c>
      <c r="C48" t="s">
        <v>3665</v>
      </c>
      <c r="D48" t="s">
        <v>853</v>
      </c>
      <c r="E48" t="s">
        <v>1906</v>
      </c>
      <c r="F48">
        <v>0</v>
      </c>
      <c r="G48">
        <v>1</v>
      </c>
      <c r="H48">
        <v>6000</v>
      </c>
      <c r="I48" t="s">
        <v>3638</v>
      </c>
      <c r="J48" t="s">
        <v>61</v>
      </c>
      <c r="K48" t="s">
        <v>74</v>
      </c>
      <c r="O48" t="str">
        <f t="shared" si="0"/>
        <v>Geno Smith</v>
      </c>
      <c r="P48" t="str">
        <f>IFERROR(VLOOKUP(O:O,'Name Bridge'!A:B,2,FALSE),O:O)</f>
        <v>Geno Smith</v>
      </c>
      <c r="Q48" s="12">
        <f>VLOOKUP($K48,'20 Defensive Stats'!$AC:$AH,2,FALSE)</f>
        <v>6.8849104859335037</v>
      </c>
      <c r="R48" s="12">
        <f>VLOOKUP($K48,'20 Defensive Stats'!$AC:$AH,4,FALSE)</f>
        <v>3.8851851851851853</v>
      </c>
      <c r="S48" s="12">
        <f>VLOOKUP($K48,'20 Defensive Stats'!$AC:$AH,6,FALSE)</f>
        <v>10.196969696969697</v>
      </c>
      <c r="T48" s="12">
        <f>IFERROR(VLOOKUP($P48,'20 Passing'!$C:$AF,9,FALSE)/VLOOKUP($P48,'20 Passing'!$C:$AF,5,FALSE),0)</f>
        <v>0</v>
      </c>
      <c r="U48" s="12">
        <f>IFERROR(VLOOKUP($P48,'20 Passing'!$C:$AF,11,FALSE)/VLOOKUP($P48,'20 Passing'!$C:$AF,5,FALSE),0)</f>
        <v>0</v>
      </c>
      <c r="V48" s="12">
        <f>IFERROR(VLOOKUP($P48,'20 Passing'!$C:$AF,18,FALSE),0)</f>
        <v>0</v>
      </c>
      <c r="W48" s="12">
        <f>IFERROR(VLOOKUP($P48,'20 Passing'!$C:$AF,12,FALSE)/VLOOKUP($P48,'20 Passing'!$C:$AF,5,FALSE),0)</f>
        <v>0</v>
      </c>
      <c r="X48" s="12">
        <f>IFERROR(IF(OR($B48="D",$B48="K"),0,VLOOKUP($P48,'20 Receiving'!$C:$T,7,FALSE)/VLOOKUP($P48,'20 Receiving'!$C:$T,5,FALSE)),0)*$AJ48</f>
        <v>0</v>
      </c>
      <c r="Y48" s="21">
        <f>IFERROR(VLOOKUP($P48,'20 Receiving'!$C:$T,8,FALSE)/VLOOKUP($P48,'20 Receiving'!$C:$T,5,FALSE),0)</f>
        <v>0</v>
      </c>
      <c r="Z48" s="21">
        <f>IFERROR(VLOOKUP($P48,'20 Receiving'!$C:$T,10,FALSE)/VLOOKUP($P48,'20 Receiving'!$C:$T,5,FALSE),0)</f>
        <v>0</v>
      </c>
      <c r="AA48" s="21">
        <f>IFERROR(VLOOKUP($P48,'20 Receiving'!$C:$T,11,FALSE),0)</f>
        <v>0</v>
      </c>
      <c r="AB48" s="21">
        <f>IFERROR(VLOOKUP($P48,'20 Receiving'!$C:$T,14,FALSE),0)</f>
        <v>0</v>
      </c>
      <c r="AC48" s="21">
        <f>IFERROR(VLOOKUP($P48,'20 Receiving'!$C:$T,11,FALSE)/VLOOKUP($P48,'20 Receiving'!$C:$T,5,FALSE),0)</f>
        <v>0</v>
      </c>
      <c r="AD48" s="12">
        <f>IFERROR(VLOOKUP($P48,'20 Rushing'!$C:$P,7,FALSE)/VLOOKUP($P48,'20 Rushing'!$C:$P,5,FALSE),0)</f>
        <v>0</v>
      </c>
      <c r="AE48" s="12">
        <f>IFERROR(VLOOKUP($P48,'20 Rushing'!$C:$P,8,FALSE)/VLOOKUP($P48,'20 Rushing'!$C:$P,5,FALSE),0)</f>
        <v>0</v>
      </c>
      <c r="AF48" s="12">
        <f>IFERROR(VLOOKUP($P48,'20 Rushing'!$C:$P,12,FALSE),0)</f>
        <v>0</v>
      </c>
      <c r="AG48" s="12">
        <f>IFERROR(VLOOKUP($P48,'20 Rushing'!$C:$P,9,FALSE)/VLOOKUP($P48,'20 Rushing'!$C:$P,5,FALSE),0)</f>
        <v>0</v>
      </c>
      <c r="AH48" s="12">
        <f>VLOOKUP($J48,'Vegas Odds'!$B:$S,18,FALSE)</f>
        <v>33.050526106749423</v>
      </c>
      <c r="AI48" s="12">
        <f>VLOOKUP($J48,'Vegas Odds'!$B:$S,17,FALSE)</f>
        <v>26.849473893250575</v>
      </c>
      <c r="AJ48">
        <v>0</v>
      </c>
      <c r="AK48" s="12">
        <f t="shared" si="1"/>
        <v>0</v>
      </c>
      <c r="AL48" s="12">
        <f t="shared" si="2"/>
        <v>0</v>
      </c>
      <c r="AM48" s="12">
        <f>V48/Team_Defense_Table20[[#Totals],[Passing yds/att]]*'Fanduel Export'!Q48</f>
        <v>0</v>
      </c>
      <c r="AN48" s="12">
        <f t="shared" si="17"/>
        <v>0</v>
      </c>
      <c r="AO48" s="12">
        <f>IFERROR(IF(OR($B48="D",$B48="K"),0,VLOOKUP($P48,'20 Receiving'!$C:$T,7,FALSE)/VLOOKUP($P48,'20 Receiving'!$C:$T,5,FALSE)),0)*$AJ48</f>
        <v>0</v>
      </c>
      <c r="AP48" s="21">
        <f t="shared" si="3"/>
        <v>33.730880230880231</v>
      </c>
      <c r="AQ48" s="21">
        <f t="shared" si="4"/>
        <v>0</v>
      </c>
      <c r="AR48" s="22">
        <f t="shared" si="5"/>
        <v>0</v>
      </c>
      <c r="AS48" s="22">
        <f t="shared" si="6"/>
        <v>0</v>
      </c>
      <c r="AT48" s="22">
        <f>AA48/Team_Defense_Table20[[#Totals],[Yards per completion]]*'Fanduel Export'!S48</f>
        <v>0</v>
      </c>
      <c r="AU48" s="12">
        <f t="shared" si="18"/>
        <v>0</v>
      </c>
      <c r="AV48" s="12">
        <f t="shared" si="7"/>
        <v>0</v>
      </c>
      <c r="AW48" s="21">
        <f t="shared" si="8"/>
        <v>42.586580086580092</v>
      </c>
      <c r="AX48" s="12">
        <f t="shared" si="9"/>
        <v>0</v>
      </c>
      <c r="AY48" s="12">
        <f>AF48/Team_Defense_Table20[[#Totals],[Rushing Y/A]]*R48</f>
        <v>0</v>
      </c>
      <c r="AZ48" s="12">
        <f t="shared" si="19"/>
        <v>0</v>
      </c>
      <c r="BA48" s="22">
        <f t="shared" si="10"/>
        <v>0</v>
      </c>
      <c r="BB48" s="22">
        <f t="shared" si="11"/>
        <v>0</v>
      </c>
      <c r="BC48" s="21">
        <f t="shared" si="12"/>
        <v>0</v>
      </c>
      <c r="BD48" t="str">
        <f t="shared" si="13"/>
        <v>Geno Smith</v>
      </c>
      <c r="BE48">
        <f t="shared" si="14"/>
        <v>6000</v>
      </c>
      <c r="BF48" t="str">
        <f t="shared" si="15"/>
        <v>QB</v>
      </c>
      <c r="BG48" s="22">
        <f t="shared" si="16"/>
        <v>0</v>
      </c>
    </row>
    <row r="49" spans="1:59" hidden="1" x14ac:dyDescent="0.3">
      <c r="A49" t="s">
        <v>3821</v>
      </c>
      <c r="B49" t="s">
        <v>38</v>
      </c>
      <c r="C49" t="s">
        <v>1979</v>
      </c>
      <c r="D49" t="s">
        <v>3289</v>
      </c>
      <c r="E49" t="s">
        <v>2990</v>
      </c>
      <c r="F49">
        <v>0</v>
      </c>
      <c r="G49">
        <v>2</v>
      </c>
      <c r="H49">
        <v>6000</v>
      </c>
      <c r="I49" t="s">
        <v>3639</v>
      </c>
      <c r="J49" t="s">
        <v>80</v>
      </c>
      <c r="K49" t="s">
        <v>116</v>
      </c>
      <c r="O49" t="str">
        <f t="shared" si="0"/>
        <v>Bryce Perkins</v>
      </c>
      <c r="P49" t="str">
        <f>IFERROR(VLOOKUP(O:O,'Name Bridge'!A:B,2,FALSE),O:O)</f>
        <v>Bryce Perkins</v>
      </c>
      <c r="Q49" s="12">
        <f>VLOOKUP($K49,'20 Defensive Stats'!$AC:$AH,2,FALSE)</f>
        <v>6.3265822784810126</v>
      </c>
      <c r="R49" s="12">
        <f>VLOOKUP($K49,'20 Defensive Stats'!$AC:$AH,4,FALSE)</f>
        <v>4.5384615384615383</v>
      </c>
      <c r="S49" s="12">
        <f>VLOOKUP($K49,'20 Defensive Stats'!$AC:$AH,6,FALSE)</f>
        <v>9.76171875</v>
      </c>
      <c r="T49" s="12">
        <f>IFERROR(VLOOKUP($P49,'20 Passing'!$C:$AF,9,FALSE)/VLOOKUP($P49,'20 Passing'!$C:$AF,5,FALSE),0)</f>
        <v>0</v>
      </c>
      <c r="U49" s="12">
        <f>IFERROR(VLOOKUP($P49,'20 Passing'!$C:$AF,11,FALSE)/VLOOKUP($P49,'20 Passing'!$C:$AF,5,FALSE),0)</f>
        <v>0</v>
      </c>
      <c r="V49" s="12">
        <f>IFERROR(VLOOKUP($P49,'20 Passing'!$C:$AF,18,FALSE),0)</f>
        <v>0</v>
      </c>
      <c r="W49" s="12">
        <f>IFERROR(VLOOKUP($P49,'20 Passing'!$C:$AF,12,FALSE)/VLOOKUP($P49,'20 Passing'!$C:$AF,5,FALSE),0)</f>
        <v>0</v>
      </c>
      <c r="X49" s="12">
        <f>IFERROR(IF(OR($B49="D",$B49="K"),0,VLOOKUP($P49,'20 Receiving'!$C:$T,7,FALSE)/VLOOKUP($P49,'20 Receiving'!$C:$T,5,FALSE)),0)*$AJ49</f>
        <v>0</v>
      </c>
      <c r="Y49" s="21">
        <f>IFERROR(VLOOKUP($P49,'20 Receiving'!$C:$T,8,FALSE)/VLOOKUP($P49,'20 Receiving'!$C:$T,5,FALSE),0)</f>
        <v>0</v>
      </c>
      <c r="Z49" s="21">
        <f>IFERROR(VLOOKUP($P49,'20 Receiving'!$C:$T,10,FALSE)/VLOOKUP($P49,'20 Receiving'!$C:$T,5,FALSE),0)</f>
        <v>0</v>
      </c>
      <c r="AA49" s="21">
        <f>IFERROR(VLOOKUP($P49,'20 Receiving'!$C:$T,11,FALSE),0)</f>
        <v>0</v>
      </c>
      <c r="AB49" s="21">
        <f>IFERROR(VLOOKUP($P49,'20 Receiving'!$C:$T,14,FALSE),0)</f>
        <v>0</v>
      </c>
      <c r="AC49" s="21">
        <f>IFERROR(VLOOKUP($P49,'20 Receiving'!$C:$T,11,FALSE)/VLOOKUP($P49,'20 Receiving'!$C:$T,5,FALSE),0)</f>
        <v>0</v>
      </c>
      <c r="AD49" s="12">
        <f>IFERROR(VLOOKUP($P49,'20 Rushing'!$C:$P,7,FALSE)/VLOOKUP($P49,'20 Rushing'!$C:$P,5,FALSE),0)</f>
        <v>0</v>
      </c>
      <c r="AE49" s="12">
        <f>IFERROR(VLOOKUP($P49,'20 Rushing'!$C:$P,8,FALSE)/VLOOKUP($P49,'20 Rushing'!$C:$P,5,FALSE),0)</f>
        <v>0</v>
      </c>
      <c r="AF49" s="12">
        <f>IFERROR(VLOOKUP($P49,'20 Rushing'!$C:$P,12,FALSE),0)</f>
        <v>0</v>
      </c>
      <c r="AG49" s="12">
        <f>IFERROR(VLOOKUP($P49,'20 Rushing'!$C:$P,9,FALSE)/VLOOKUP($P49,'20 Rushing'!$C:$P,5,FALSE),0)</f>
        <v>0</v>
      </c>
      <c r="AH49" s="12">
        <f>VLOOKUP($J49,'Vegas Odds'!$B:$S,18,FALSE)</f>
        <v>34.064617153174844</v>
      </c>
      <c r="AI49" s="12">
        <f>VLOOKUP($J49,'Vegas Odds'!$B:$S,17,FALSE)</f>
        <v>34.535382846825151</v>
      </c>
      <c r="AJ49">
        <v>0</v>
      </c>
      <c r="AK49" s="12">
        <f t="shared" si="1"/>
        <v>0</v>
      </c>
      <c r="AL49" s="12">
        <f t="shared" si="2"/>
        <v>0</v>
      </c>
      <c r="AM49" s="12">
        <f>V49/Team_Defense_Table20[[#Totals],[Passing yds/att]]*'Fanduel Export'!Q45</f>
        <v>0</v>
      </c>
      <c r="AN49" s="12">
        <f t="shared" si="17"/>
        <v>0</v>
      </c>
      <c r="AO49" s="12">
        <f>IFERROR(IF(OR($B49="D",$B49="K"),0,VLOOKUP($P49,'20 Receiving'!$C:$T,7,FALSE)/VLOOKUP($P49,'20 Receiving'!$C:$T,5,FALSE)),0)*$AJ49</f>
        <v>0</v>
      </c>
      <c r="AP49" s="21">
        <f t="shared" si="3"/>
        <v>35.487878787878785</v>
      </c>
      <c r="AQ49" s="21">
        <f t="shared" si="4"/>
        <v>0</v>
      </c>
      <c r="AR49" s="22">
        <f t="shared" si="5"/>
        <v>0</v>
      </c>
      <c r="AS49" s="22">
        <f t="shared" si="6"/>
        <v>0</v>
      </c>
      <c r="AT49" s="22">
        <f>AA49/Team_Defense_Table20[[#Totals],[Yards per completion]]*'Fanduel Export'!S45</f>
        <v>0</v>
      </c>
      <c r="AU49" s="12">
        <f t="shared" si="18"/>
        <v>0</v>
      </c>
      <c r="AV49" s="12">
        <f t="shared" si="7"/>
        <v>0</v>
      </c>
      <c r="AW49" s="21">
        <f t="shared" si="8"/>
        <v>31.019191919191922</v>
      </c>
      <c r="AX49" s="12">
        <f t="shared" si="9"/>
        <v>0</v>
      </c>
      <c r="AY49" s="12">
        <f>AF49/Team_Defense_Table20[[#Totals],[Rushing Y/A]]*R49</f>
        <v>0</v>
      </c>
      <c r="AZ49" s="12">
        <f t="shared" si="19"/>
        <v>0</v>
      </c>
      <c r="BA49" s="22">
        <f t="shared" si="10"/>
        <v>0</v>
      </c>
      <c r="BB49" s="22">
        <f t="shared" si="11"/>
        <v>0</v>
      </c>
      <c r="BC49" s="21">
        <f t="shared" si="12"/>
        <v>0</v>
      </c>
      <c r="BD49" t="str">
        <f t="shared" si="13"/>
        <v>Bryce Perkins</v>
      </c>
      <c r="BE49">
        <f t="shared" si="14"/>
        <v>6000</v>
      </c>
      <c r="BF49" t="str">
        <f t="shared" si="15"/>
        <v>QB</v>
      </c>
      <c r="BG49" s="22">
        <f t="shared" si="16"/>
        <v>0</v>
      </c>
    </row>
    <row r="50" spans="1:59" hidden="1" x14ac:dyDescent="0.3">
      <c r="A50" t="s">
        <v>3822</v>
      </c>
      <c r="B50" t="s">
        <v>38</v>
      </c>
      <c r="C50" t="s">
        <v>2996</v>
      </c>
      <c r="D50" t="s">
        <v>3296</v>
      </c>
      <c r="E50" t="s">
        <v>3297</v>
      </c>
      <c r="F50">
        <v>0</v>
      </c>
      <c r="G50">
        <v>2</v>
      </c>
      <c r="H50">
        <v>6000</v>
      </c>
      <c r="I50" t="s">
        <v>3639</v>
      </c>
      <c r="J50" t="s">
        <v>80</v>
      </c>
      <c r="K50" t="s">
        <v>116</v>
      </c>
      <c r="O50" t="str">
        <f t="shared" si="0"/>
        <v>John Wolford</v>
      </c>
      <c r="P50" t="str">
        <f>IFERROR(VLOOKUP(O:O,'Name Bridge'!A:B,2,FALSE),O:O)</f>
        <v>John Wolford</v>
      </c>
      <c r="Q50" s="12">
        <f>VLOOKUP($K50,'20 Defensive Stats'!$AC:$AH,2,FALSE)</f>
        <v>6.3265822784810126</v>
      </c>
      <c r="R50" s="12">
        <f>VLOOKUP($K50,'20 Defensive Stats'!$AC:$AH,4,FALSE)</f>
        <v>4.5384615384615383</v>
      </c>
      <c r="S50" s="12">
        <f>VLOOKUP($K50,'20 Defensive Stats'!$AC:$AH,6,FALSE)</f>
        <v>9.76171875</v>
      </c>
      <c r="T50" s="12">
        <f>IFERROR(VLOOKUP($P50,'20 Passing'!$C:$AF,9,FALSE)/VLOOKUP($P50,'20 Passing'!$C:$AF,5,FALSE),0)</f>
        <v>0</v>
      </c>
      <c r="U50" s="12">
        <f>IFERROR(VLOOKUP($P50,'20 Passing'!$C:$AF,11,FALSE)/VLOOKUP($P50,'20 Passing'!$C:$AF,5,FALSE),0)</f>
        <v>0</v>
      </c>
      <c r="V50" s="12">
        <f>IFERROR(VLOOKUP($P50,'20 Passing'!$C:$AF,18,FALSE),0)</f>
        <v>0</v>
      </c>
      <c r="W50" s="12">
        <f>IFERROR(VLOOKUP($P50,'20 Passing'!$C:$AF,12,FALSE)/VLOOKUP($P50,'20 Passing'!$C:$AF,5,FALSE),0)</f>
        <v>0</v>
      </c>
      <c r="X50" s="12">
        <f>IFERROR(IF(OR($B50="D",$B50="K"),0,VLOOKUP($P50,'20 Receiving'!$C:$T,7,FALSE)/VLOOKUP($P50,'20 Receiving'!$C:$T,5,FALSE)),0)*$AJ50</f>
        <v>0</v>
      </c>
      <c r="Y50" s="21">
        <f>IFERROR(VLOOKUP($P50,'20 Receiving'!$C:$T,8,FALSE)/VLOOKUP($P50,'20 Receiving'!$C:$T,5,FALSE),0)</f>
        <v>0</v>
      </c>
      <c r="Z50" s="21">
        <f>IFERROR(VLOOKUP($P50,'20 Receiving'!$C:$T,10,FALSE)/VLOOKUP($P50,'20 Receiving'!$C:$T,5,FALSE),0)</f>
        <v>0</v>
      </c>
      <c r="AA50" s="21">
        <f>IFERROR(VLOOKUP($P50,'20 Receiving'!$C:$T,11,FALSE),0)</f>
        <v>0</v>
      </c>
      <c r="AB50" s="21">
        <f>IFERROR(VLOOKUP($P50,'20 Receiving'!$C:$T,14,FALSE),0)</f>
        <v>0</v>
      </c>
      <c r="AC50" s="21">
        <f>IFERROR(VLOOKUP($P50,'20 Receiving'!$C:$T,11,FALSE)/VLOOKUP($P50,'20 Receiving'!$C:$T,5,FALSE),0)</f>
        <v>0</v>
      </c>
      <c r="AD50" s="12">
        <f>IFERROR(VLOOKUP($P50,'20 Rushing'!$C:$P,7,FALSE)/VLOOKUP($P50,'20 Rushing'!$C:$P,5,FALSE),0)</f>
        <v>0</v>
      </c>
      <c r="AE50" s="12">
        <f>IFERROR(VLOOKUP($P50,'20 Rushing'!$C:$P,8,FALSE)/VLOOKUP($P50,'20 Rushing'!$C:$P,5,FALSE),0)</f>
        <v>0</v>
      </c>
      <c r="AF50" s="12">
        <f>IFERROR(VLOOKUP($P50,'20 Rushing'!$C:$P,12,FALSE),0)</f>
        <v>0</v>
      </c>
      <c r="AG50" s="12">
        <f>IFERROR(VLOOKUP($P50,'20 Rushing'!$C:$P,9,FALSE)/VLOOKUP($P50,'20 Rushing'!$C:$P,5,FALSE),0)</f>
        <v>0</v>
      </c>
      <c r="AH50" s="12">
        <f>VLOOKUP($J50,'Vegas Odds'!$B:$S,18,FALSE)</f>
        <v>34.064617153174844</v>
      </c>
      <c r="AI50" s="12">
        <f>VLOOKUP($J50,'Vegas Odds'!$B:$S,17,FALSE)</f>
        <v>34.535382846825151</v>
      </c>
      <c r="AJ50">
        <v>0</v>
      </c>
      <c r="AK50" s="12">
        <f t="shared" si="1"/>
        <v>0</v>
      </c>
      <c r="AL50" s="12">
        <f t="shared" si="2"/>
        <v>0</v>
      </c>
      <c r="AM50" s="12">
        <f>V50/Team_Defense_Table20[[#Totals],[Passing yds/att]]*'Fanduel Export'!Q51</f>
        <v>0</v>
      </c>
      <c r="AN50" s="12">
        <f t="shared" si="17"/>
        <v>0</v>
      </c>
      <c r="AO50" s="12">
        <f>IFERROR(IF(OR($B50="D",$B50="K"),0,VLOOKUP($P50,'20 Receiving'!$C:$T,7,FALSE)/VLOOKUP($P50,'20 Receiving'!$C:$T,5,FALSE)),0)*$AJ50</f>
        <v>0</v>
      </c>
      <c r="AP50" s="21">
        <f t="shared" si="3"/>
        <v>35.487878787878785</v>
      </c>
      <c r="AQ50" s="21">
        <f t="shared" si="4"/>
        <v>0</v>
      </c>
      <c r="AR50" s="22">
        <f t="shared" si="5"/>
        <v>0</v>
      </c>
      <c r="AS50" s="22">
        <f t="shared" si="6"/>
        <v>0</v>
      </c>
      <c r="AT50" s="22">
        <f>AA50/Team_Defense_Table20[[#Totals],[Yards per completion]]*'Fanduel Export'!S51</f>
        <v>0</v>
      </c>
      <c r="AU50" s="12">
        <f t="shared" si="18"/>
        <v>0</v>
      </c>
      <c r="AV50" s="12">
        <f t="shared" si="7"/>
        <v>0</v>
      </c>
      <c r="AW50" s="21">
        <f t="shared" si="8"/>
        <v>31.019191919191922</v>
      </c>
      <c r="AX50" s="12">
        <f t="shared" si="9"/>
        <v>0</v>
      </c>
      <c r="AY50" s="12">
        <f>AF50/Team_Defense_Table20[[#Totals],[Rushing Y/A]]*R50</f>
        <v>0</v>
      </c>
      <c r="AZ50" s="12">
        <f t="shared" si="19"/>
        <v>0</v>
      </c>
      <c r="BA50" s="22">
        <f t="shared" si="10"/>
        <v>0</v>
      </c>
      <c r="BB50" s="22">
        <f t="shared" si="11"/>
        <v>0</v>
      </c>
      <c r="BC50" s="21">
        <f t="shared" si="12"/>
        <v>0</v>
      </c>
      <c r="BD50" t="str">
        <f t="shared" si="13"/>
        <v>John Wolford</v>
      </c>
      <c r="BE50">
        <f t="shared" si="14"/>
        <v>6000</v>
      </c>
      <c r="BF50" t="str">
        <f t="shared" si="15"/>
        <v>QB</v>
      </c>
      <c r="BG50" s="22">
        <f t="shared" si="16"/>
        <v>0</v>
      </c>
    </row>
    <row r="51" spans="1:59" x14ac:dyDescent="0.3">
      <c r="A51" t="s">
        <v>3823</v>
      </c>
      <c r="B51" t="s">
        <v>52</v>
      </c>
      <c r="C51" t="s">
        <v>1909</v>
      </c>
      <c r="D51" t="s">
        <v>120</v>
      </c>
      <c r="E51" t="s">
        <v>2997</v>
      </c>
      <c r="F51">
        <v>8.3818179043856507</v>
      </c>
      <c r="G51">
        <v>11</v>
      </c>
      <c r="H51">
        <v>6000</v>
      </c>
      <c r="I51" t="s">
        <v>3644</v>
      </c>
      <c r="J51" t="s">
        <v>56</v>
      </c>
      <c r="K51" t="s">
        <v>1079</v>
      </c>
      <c r="O51" t="str">
        <f t="shared" si="0"/>
        <v>Hunter Henry</v>
      </c>
      <c r="P51" t="str">
        <f>IFERROR(VLOOKUP(O:O,'Name Bridge'!A:B,2,FALSE),O:O)</f>
        <v>Hunter Henry</v>
      </c>
      <c r="Q51" s="12">
        <f>VLOOKUP($K51,'20 Defensive Stats'!$AC:$AH,2,FALSE)</f>
        <v>7.9778481012658231</v>
      </c>
      <c r="R51" s="12">
        <f>VLOOKUP($K51,'20 Defensive Stats'!$AC:$AH,4,FALSE)</f>
        <v>4.3047619047619046</v>
      </c>
      <c r="S51" s="12">
        <f>VLOOKUP($K51,'20 Defensive Stats'!$AC:$AH,6,FALSE)</f>
        <v>11.564220183486238</v>
      </c>
      <c r="T51" s="12">
        <f>IFERROR(VLOOKUP($P51,'20 Passing'!$C:$AF,9,FALSE)/VLOOKUP($P51,'20 Passing'!$C:$AF,5,FALSE),0)</f>
        <v>0</v>
      </c>
      <c r="U51" s="12">
        <f>IFERROR(VLOOKUP($P51,'20 Passing'!$C:$AF,11,FALSE)/VLOOKUP($P51,'20 Passing'!$C:$AF,5,FALSE),0)</f>
        <v>0</v>
      </c>
      <c r="V51" s="12">
        <f>IFERROR(VLOOKUP($P51,'20 Passing'!$C:$AF,18,FALSE),0)</f>
        <v>0</v>
      </c>
      <c r="W51" s="12">
        <f>IFERROR(VLOOKUP($P51,'20 Passing'!$C:$AF,12,FALSE)/VLOOKUP($P51,'20 Passing'!$C:$AF,5,FALSE),0)</f>
        <v>0</v>
      </c>
      <c r="X51" s="12">
        <f>IFERROR(IF(OR($B51="D",$B51="K"),0,VLOOKUP($P51,'20 Receiving'!$C:$T,7,FALSE)/VLOOKUP($P51,'20 Receiving'!$C:$T,5,FALSE)),0)*$AJ51</f>
        <v>6.9090909090909092</v>
      </c>
      <c r="Y51" s="21">
        <f>IFERROR(VLOOKUP($P51,'20 Receiving'!$C:$T,8,FALSE)/VLOOKUP($P51,'20 Receiving'!$C:$T,5,FALSE),0)</f>
        <v>4.3636363636363633</v>
      </c>
      <c r="Z51" s="21">
        <f>IFERROR(VLOOKUP($P51,'20 Receiving'!$C:$T,10,FALSE)/VLOOKUP($P51,'20 Receiving'!$C:$T,5,FALSE),0)</f>
        <v>45.636363636363633</v>
      </c>
      <c r="AA51" s="21">
        <f>IFERROR(VLOOKUP($P51,'20 Receiving'!$C:$T,11,FALSE),0)</f>
        <v>10.5</v>
      </c>
      <c r="AB51" s="21">
        <f>IFERROR(VLOOKUP($P51,'20 Receiving'!$C:$T,14,FALSE),0)</f>
        <v>33</v>
      </c>
      <c r="AC51" s="21">
        <f>IFERROR(VLOOKUP($P51,'20 Receiving'!$C:$T,11,FALSE)/VLOOKUP($P51,'20 Receiving'!$C:$T,5,FALSE),0)</f>
        <v>0.95454545454545459</v>
      </c>
      <c r="AD51" s="12">
        <f>IFERROR(VLOOKUP($P51,'20 Rushing'!$C:$P,7,FALSE)/VLOOKUP($P51,'20 Rushing'!$C:$P,5,FALSE),0)</f>
        <v>0</v>
      </c>
      <c r="AE51" s="12">
        <f>IFERROR(VLOOKUP($P51,'20 Rushing'!$C:$P,8,FALSE)/VLOOKUP($P51,'20 Rushing'!$C:$P,5,FALSE),0)</f>
        <v>0</v>
      </c>
      <c r="AF51" s="12">
        <f>IFERROR(VLOOKUP($P51,'20 Rushing'!$C:$P,12,FALSE),0)</f>
        <v>0</v>
      </c>
      <c r="AG51" s="12">
        <f>IFERROR(VLOOKUP($P51,'20 Rushing'!$C:$P,9,FALSE)/VLOOKUP($P51,'20 Rushing'!$C:$P,5,FALSE),0)</f>
        <v>0</v>
      </c>
      <c r="AH51" s="12">
        <f>VLOOKUP($J51,'Vegas Odds'!$B:$S,18,FALSE)</f>
        <v>36.74599698367637</v>
      </c>
      <c r="AI51" s="12">
        <f>VLOOKUP($J51,'Vegas Odds'!$B:$S,17,FALSE)</f>
        <v>33.054003016323627</v>
      </c>
      <c r="AJ51">
        <v>1</v>
      </c>
      <c r="AK51" s="12">
        <f t="shared" si="1"/>
        <v>0</v>
      </c>
      <c r="AL51" s="12">
        <f t="shared" si="2"/>
        <v>0</v>
      </c>
      <c r="AM51" s="12">
        <f>V51/Team_Defense_Table20[[#Totals],[Passing yds/att]]*'Fanduel Export'!Q50</f>
        <v>0</v>
      </c>
      <c r="AN51" s="12">
        <f t="shared" si="17"/>
        <v>0</v>
      </c>
      <c r="AO51" s="12">
        <f>IFERROR(IF(OR($B51="D",$B51="K"),0,VLOOKUP($P51,'20 Receiving'!$C:$T,7,FALSE)/VLOOKUP($P51,'20 Receiving'!$C:$T,5,FALSE)),0)*$AJ51</f>
        <v>6.9090909090909092</v>
      </c>
      <c r="AP51" s="21">
        <f t="shared" si="3"/>
        <v>43.467099567099567</v>
      </c>
      <c r="AQ51" s="21">
        <f t="shared" si="4"/>
        <v>5.8407723596438057</v>
      </c>
      <c r="AR51" s="22">
        <f t="shared" si="5"/>
        <v>4.3636363636363633</v>
      </c>
      <c r="AS51" s="22">
        <f t="shared" si="6"/>
        <v>3.6889088587224035</v>
      </c>
      <c r="AT51" s="22">
        <f>AA51/Team_Defense_Table20[[#Totals],[Yards per completion]]*'Fanduel Export'!S50</f>
        <v>9.8068299098073037</v>
      </c>
      <c r="AU51" s="12">
        <f t="shared" si="18"/>
        <v>36.176501730271994</v>
      </c>
      <c r="AV51" s="12">
        <f t="shared" si="7"/>
        <v>0</v>
      </c>
      <c r="AW51" s="21">
        <f t="shared" si="8"/>
        <v>39.04170274170275</v>
      </c>
      <c r="AX51" s="12">
        <f t="shared" si="9"/>
        <v>0</v>
      </c>
      <c r="AY51" s="12">
        <f>AF51/Team_Defense_Table20[[#Totals],[Rushing Y/A]]*R51</f>
        <v>0</v>
      </c>
      <c r="AZ51" s="12">
        <f t="shared" si="19"/>
        <v>0</v>
      </c>
      <c r="BA51" s="22">
        <f t="shared" si="10"/>
        <v>5.7994683548453807</v>
      </c>
      <c r="BB51" s="22">
        <f t="shared" si="11"/>
        <v>0.96657805914089678</v>
      </c>
      <c r="BC51" s="21">
        <f t="shared" si="12"/>
        <v>1.1515151515151516</v>
      </c>
      <c r="BD51" t="str">
        <f t="shared" si="13"/>
        <v>Hunter Henry</v>
      </c>
      <c r="BE51">
        <f t="shared" si="14"/>
        <v>6000</v>
      </c>
      <c r="BF51" t="str">
        <f t="shared" si="15"/>
        <v>TE</v>
      </c>
      <c r="BG51" s="22">
        <f t="shared" si="16"/>
        <v>5.7994683548453807</v>
      </c>
    </row>
    <row r="52" spans="1:59" x14ac:dyDescent="0.3">
      <c r="A52" t="s">
        <v>3824</v>
      </c>
      <c r="B52" t="s">
        <v>52</v>
      </c>
      <c r="C52" t="s">
        <v>3303</v>
      </c>
      <c r="D52" t="s">
        <v>249</v>
      </c>
      <c r="E52" t="s">
        <v>3304</v>
      </c>
      <c r="F52">
        <v>7.4272724498401903</v>
      </c>
      <c r="G52">
        <v>11</v>
      </c>
      <c r="H52">
        <v>6000</v>
      </c>
      <c r="I52" t="s">
        <v>3638</v>
      </c>
      <c r="J52" t="s">
        <v>74</v>
      </c>
      <c r="K52" t="s">
        <v>61</v>
      </c>
      <c r="O52" t="str">
        <f t="shared" si="0"/>
        <v>Evan Engram</v>
      </c>
      <c r="P52" t="str">
        <f>IFERROR(VLOOKUP(O:O,'Name Bridge'!A:B,2,FALSE),O:O)</f>
        <v>Evan Engram</v>
      </c>
      <c r="Q52" s="12">
        <f>VLOOKUP($K52,'20 Defensive Stats'!$AC:$AH,2,FALSE)</f>
        <v>7.3665987780040734</v>
      </c>
      <c r="R52" s="12">
        <f>VLOOKUP($K52,'20 Defensive Stats'!$AC:$AH,4,FALSE)</f>
        <v>3.7056603773584906</v>
      </c>
      <c r="S52" s="12">
        <f>VLOOKUP($K52,'20 Defensive Stats'!$AC:$AH,6,FALSE)</f>
        <v>10.764880952380953</v>
      </c>
      <c r="T52" s="12">
        <f>IFERROR(VLOOKUP($P52,'20 Passing'!$C:$AF,9,FALSE)/VLOOKUP($P52,'20 Passing'!$C:$AF,5,FALSE),0)</f>
        <v>0</v>
      </c>
      <c r="U52" s="12">
        <f>IFERROR(VLOOKUP($P52,'20 Passing'!$C:$AF,11,FALSE)/VLOOKUP($P52,'20 Passing'!$C:$AF,5,FALSE),0)</f>
        <v>0</v>
      </c>
      <c r="V52" s="12">
        <f>IFERROR(VLOOKUP($P52,'20 Passing'!$C:$AF,18,FALSE),0)</f>
        <v>0</v>
      </c>
      <c r="W52" s="12">
        <f>IFERROR(VLOOKUP($P52,'20 Passing'!$C:$AF,12,FALSE)/VLOOKUP($P52,'20 Passing'!$C:$AF,5,FALSE),0)</f>
        <v>0</v>
      </c>
      <c r="X52" s="12">
        <f>IFERROR(IF(OR($B52="D",$B52="K"),0,VLOOKUP($P52,'20 Receiving'!$C:$T,7,FALSE)/VLOOKUP($P52,'20 Receiving'!$C:$T,5,FALSE)),0)*$AJ52</f>
        <v>6.9090909090909092</v>
      </c>
      <c r="Y52" s="21">
        <f>IFERROR(VLOOKUP($P52,'20 Receiving'!$C:$T,8,FALSE)/VLOOKUP($P52,'20 Receiving'!$C:$T,5,FALSE),0)</f>
        <v>4</v>
      </c>
      <c r="Z52" s="21">
        <f>IFERROR(VLOOKUP($P52,'20 Receiving'!$C:$T,10,FALSE)/VLOOKUP($P52,'20 Receiving'!$C:$T,5,FALSE),0)</f>
        <v>43.272727272727273</v>
      </c>
      <c r="AA52" s="21">
        <f>IFERROR(VLOOKUP($P52,'20 Receiving'!$C:$T,11,FALSE),0)</f>
        <v>10.8</v>
      </c>
      <c r="AB52" s="21">
        <f>IFERROR(VLOOKUP($P52,'20 Receiving'!$C:$T,14,FALSE),0)</f>
        <v>53</v>
      </c>
      <c r="AC52" s="21">
        <f>IFERROR(VLOOKUP($P52,'20 Receiving'!$C:$T,11,FALSE)/VLOOKUP($P52,'20 Receiving'!$C:$T,5,FALSE),0)</f>
        <v>0.98181818181818192</v>
      </c>
      <c r="AD52" s="12">
        <f>IFERROR(VLOOKUP($P52,'20 Rushing'!$C:$P,7,FALSE)/VLOOKUP($P52,'20 Rushing'!$C:$P,5,FALSE),0)</f>
        <v>0.45454545454545453</v>
      </c>
      <c r="AE52" s="12">
        <f>IFERROR(VLOOKUP($P52,'20 Rushing'!$C:$P,8,FALSE)/VLOOKUP($P52,'20 Rushing'!$C:$P,5,FALSE),0)</f>
        <v>1.9090909090909092</v>
      </c>
      <c r="AF52" s="12" t="str">
        <f>IFERROR(VLOOKUP($P52,'20 Rushing'!$C:$P,12,FALSE),0)</f>
        <v>4.2</v>
      </c>
      <c r="AG52" s="12">
        <f>IFERROR(VLOOKUP($P52,'20 Rushing'!$C:$P,9,FALSE)/VLOOKUP($P52,'20 Rushing'!$C:$P,5,FALSE),0)</f>
        <v>9.0909090909090912E-2</v>
      </c>
      <c r="AH52" s="12">
        <f>VLOOKUP($J52,'Vegas Odds'!$B:$S,18,FALSE)</f>
        <v>43.874288576406173</v>
      </c>
      <c r="AI52" s="12">
        <f>VLOOKUP($J52,'Vegas Odds'!$B:$S,17,FALSE)</f>
        <v>15.725711423593831</v>
      </c>
      <c r="AJ52">
        <v>1</v>
      </c>
      <c r="AK52" s="12">
        <f t="shared" si="1"/>
        <v>0</v>
      </c>
      <c r="AL52" s="12">
        <f t="shared" si="2"/>
        <v>0</v>
      </c>
      <c r="AM52" s="12">
        <f>V52/Team_Defense_Table20[[#Totals],[Passing yds/att]]*'Fanduel Export'!Q55</f>
        <v>0</v>
      </c>
      <c r="AN52" s="12">
        <f t="shared" si="17"/>
        <v>0</v>
      </c>
      <c r="AO52" s="12">
        <f>IFERROR(IF(OR($B52="D",$B52="K"),0,VLOOKUP($P52,'20 Receiving'!$C:$T,7,FALSE)/VLOOKUP($P52,'20 Receiving'!$C:$T,5,FALSE)),0)*$AJ52</f>
        <v>6.9090909090909092</v>
      </c>
      <c r="AP52" s="21">
        <f>SUMIF($J:$J,$J52,AO:AO)</f>
        <v>34.49083694083695</v>
      </c>
      <c r="AQ52" s="21">
        <f t="shared" si="4"/>
        <v>8.7887530495722217</v>
      </c>
      <c r="AR52" s="22">
        <f t="shared" si="5"/>
        <v>4</v>
      </c>
      <c r="AS52" s="22">
        <f t="shared" si="6"/>
        <v>5.0882254497523389</v>
      </c>
      <c r="AT52" s="22">
        <f>AA52/Team_Defense_Table20[[#Totals],[Yards per completion]]*'Fanduel Export'!S55</f>
        <v>10.087025050087513</v>
      </c>
      <c r="AU52" s="12">
        <f t="shared" si="18"/>
        <v>51.325057572144644</v>
      </c>
      <c r="AV52" s="12">
        <f t="shared" si="7"/>
        <v>0.45454545454545453</v>
      </c>
      <c r="AW52" s="21">
        <f t="shared" si="8"/>
        <v>24.907864357864359</v>
      </c>
      <c r="AX52" s="12">
        <f t="shared" si="9"/>
        <v>0.28697966812362191</v>
      </c>
      <c r="AY52" s="12">
        <f>AF52/Team_Defense_Table20[[#Totals],[Rushing Y/A]]*R52</f>
        <v>3.6247507621323232</v>
      </c>
      <c r="AZ52" s="12">
        <f t="shared" si="19"/>
        <v>1.0402297707475796</v>
      </c>
      <c r="BA52" s="22">
        <f t="shared" si="10"/>
        <v>7.2365287342892222</v>
      </c>
      <c r="BB52" s="22">
        <f t="shared" si="11"/>
        <v>1.206088122381537</v>
      </c>
      <c r="BC52" s="21">
        <f t="shared" si="12"/>
        <v>1.1515151515151516</v>
      </c>
      <c r="BD52" t="str">
        <f t="shared" si="13"/>
        <v>Evan Engram</v>
      </c>
      <c r="BE52">
        <f t="shared" si="14"/>
        <v>6000</v>
      </c>
      <c r="BF52" t="str">
        <f t="shared" si="15"/>
        <v>TE</v>
      </c>
      <c r="BG52" s="22">
        <f t="shared" si="16"/>
        <v>7.2365287342892222</v>
      </c>
    </row>
    <row r="53" spans="1:59" hidden="1" x14ac:dyDescent="0.3">
      <c r="A53" t="s">
        <v>3825</v>
      </c>
      <c r="B53" t="s">
        <v>38</v>
      </c>
      <c r="C53" t="s">
        <v>2991</v>
      </c>
      <c r="D53" t="s">
        <v>2852</v>
      </c>
      <c r="E53" t="s">
        <v>2992</v>
      </c>
      <c r="F53">
        <v>-3.9999999105930301E-2</v>
      </c>
      <c r="G53">
        <v>1</v>
      </c>
      <c r="H53">
        <v>6000</v>
      </c>
      <c r="I53" t="s">
        <v>3644</v>
      </c>
      <c r="J53" t="s">
        <v>56</v>
      </c>
      <c r="K53" t="s">
        <v>1079</v>
      </c>
      <c r="O53" t="str">
        <f t="shared" si="0"/>
        <v>Easton Stick</v>
      </c>
      <c r="P53" t="str">
        <f>IFERROR(VLOOKUP(O:O,'Name Bridge'!A:B,2,FALSE),O:O)</f>
        <v>Easton Stick</v>
      </c>
      <c r="Q53" s="12">
        <f>VLOOKUP($K53,'20 Defensive Stats'!$AC:$AH,2,FALSE)</f>
        <v>7.9778481012658231</v>
      </c>
      <c r="R53" s="12">
        <f>VLOOKUP($K53,'20 Defensive Stats'!$AC:$AH,4,FALSE)</f>
        <v>4.3047619047619046</v>
      </c>
      <c r="S53" s="12">
        <f>VLOOKUP($K53,'20 Defensive Stats'!$AC:$AH,6,FALSE)</f>
        <v>11.564220183486238</v>
      </c>
      <c r="T53" s="12">
        <f>IFERROR(VLOOKUP($P53,'20 Passing'!$C:$AF,9,FALSE)/VLOOKUP($P53,'20 Passing'!$C:$AF,5,FALSE),0)</f>
        <v>1</v>
      </c>
      <c r="U53" s="12">
        <f>IFERROR(VLOOKUP($P53,'20 Passing'!$C:$AF,11,FALSE)/VLOOKUP($P53,'20 Passing'!$C:$AF,5,FALSE),0)</f>
        <v>4</v>
      </c>
      <c r="V53" s="12" t="str">
        <f>IFERROR(VLOOKUP($P53,'20 Passing'!$C:$AF,18,FALSE),0)</f>
        <v>4.0</v>
      </c>
      <c r="W53" s="12">
        <f>IFERROR(VLOOKUP($P53,'20 Passing'!$C:$AF,12,FALSE)/VLOOKUP($P53,'20 Passing'!$C:$AF,5,FALSE),0)</f>
        <v>0</v>
      </c>
      <c r="X53" s="12">
        <f>IFERROR(IF(OR($B53="D",$B53="K"),0,VLOOKUP($P53,'20 Receiving'!$C:$T,7,FALSE)/VLOOKUP($P53,'20 Receiving'!$C:$T,5,FALSE)),0)*$AJ53</f>
        <v>0</v>
      </c>
      <c r="Y53" s="21">
        <f>IFERROR(VLOOKUP($P53,'20 Receiving'!$C:$T,8,FALSE)/VLOOKUP($P53,'20 Receiving'!$C:$T,5,FALSE),0)</f>
        <v>0</v>
      </c>
      <c r="Z53" s="21">
        <f>IFERROR(VLOOKUP($P53,'20 Receiving'!$C:$T,10,FALSE)/VLOOKUP($P53,'20 Receiving'!$C:$T,5,FALSE),0)</f>
        <v>0</v>
      </c>
      <c r="AA53" s="21">
        <f>IFERROR(VLOOKUP($P53,'20 Receiving'!$C:$T,11,FALSE),0)</f>
        <v>0</v>
      </c>
      <c r="AB53" s="21">
        <f>IFERROR(VLOOKUP($P53,'20 Receiving'!$C:$T,14,FALSE),0)</f>
        <v>0</v>
      </c>
      <c r="AC53" s="21">
        <f>IFERROR(VLOOKUP($P53,'20 Receiving'!$C:$T,11,FALSE)/VLOOKUP($P53,'20 Receiving'!$C:$T,5,FALSE),0)</f>
        <v>0</v>
      </c>
      <c r="AD53" s="12">
        <f>IFERROR(VLOOKUP($P53,'20 Rushing'!$C:$P,7,FALSE)/VLOOKUP($P53,'20 Rushing'!$C:$P,5,FALSE),0)</f>
        <v>1</v>
      </c>
      <c r="AE53" s="12">
        <f>IFERROR(VLOOKUP($P53,'20 Rushing'!$C:$P,8,FALSE)/VLOOKUP($P53,'20 Rushing'!$C:$P,5,FALSE),0)</f>
        <v>-2</v>
      </c>
      <c r="AF53" s="12" t="str">
        <f>IFERROR(VLOOKUP($P53,'20 Rushing'!$C:$P,12,FALSE),0)</f>
        <v>-2.0</v>
      </c>
      <c r="AG53" s="12">
        <f>IFERROR(VLOOKUP($P53,'20 Rushing'!$C:$P,9,FALSE)/VLOOKUP($P53,'20 Rushing'!$C:$P,5,FALSE),0)</f>
        <v>0</v>
      </c>
      <c r="AH53" s="12">
        <f>VLOOKUP($J53,'Vegas Odds'!$B:$S,18,FALSE)</f>
        <v>36.74599698367637</v>
      </c>
      <c r="AI53" s="12">
        <f>VLOOKUP($J53,'Vegas Odds'!$B:$S,17,FALSE)</f>
        <v>33.054003016323627</v>
      </c>
      <c r="AJ53">
        <v>0</v>
      </c>
      <c r="AK53" s="12">
        <f t="shared" si="1"/>
        <v>0</v>
      </c>
      <c r="AL53" s="12">
        <f t="shared" si="2"/>
        <v>0</v>
      </c>
      <c r="AM53" s="12">
        <f>V53/Team_Defense_Table20[[#Totals],[Passing yds/att]]*'Fanduel Export'!Q57</f>
        <v>3.8105910287011415</v>
      </c>
      <c r="AN53" s="12">
        <f t="shared" si="17"/>
        <v>0</v>
      </c>
      <c r="AO53" s="12">
        <f>IFERROR(IF(OR($B53="D",$B53="K"),0,VLOOKUP($P53,'20 Receiving'!$C:$T,7,FALSE)/VLOOKUP($P53,'20 Receiving'!$C:$T,5,FALSE)),0)*$AJ53</f>
        <v>0</v>
      </c>
      <c r="AP53" s="21">
        <f t="shared" si="3"/>
        <v>43.467099567099567</v>
      </c>
      <c r="AQ53" s="21">
        <f t="shared" si="4"/>
        <v>0</v>
      </c>
      <c r="AR53" s="22">
        <f t="shared" si="5"/>
        <v>0</v>
      </c>
      <c r="AS53" s="22">
        <f t="shared" si="6"/>
        <v>0</v>
      </c>
      <c r="AT53" s="22">
        <f>AA53/Team_Defense_Table20[[#Totals],[Yards per completion]]*'Fanduel Export'!S57</f>
        <v>0</v>
      </c>
      <c r="AU53" s="12">
        <f t="shared" si="18"/>
        <v>0</v>
      </c>
      <c r="AV53" s="12">
        <f t="shared" si="7"/>
        <v>0</v>
      </c>
      <c r="AW53" s="21">
        <f t="shared" si="8"/>
        <v>39.04170274170275</v>
      </c>
      <c r="AX53" s="12">
        <f t="shared" si="9"/>
        <v>0</v>
      </c>
      <c r="AY53" s="12">
        <f>AF53/Team_Defense_Table20[[#Totals],[Rushing Y/A]]*R53</f>
        <v>-2.0051292715048175</v>
      </c>
      <c r="AZ53" s="12">
        <f t="shared" si="19"/>
        <v>0</v>
      </c>
      <c r="BA53" s="22">
        <f t="shared" si="10"/>
        <v>0</v>
      </c>
      <c r="BB53" s="22">
        <f t="shared" si="11"/>
        <v>0</v>
      </c>
      <c r="BC53" s="21">
        <f t="shared" si="12"/>
        <v>0</v>
      </c>
      <c r="BD53" t="str">
        <f t="shared" si="13"/>
        <v>Easton Stick</v>
      </c>
      <c r="BE53">
        <f t="shared" si="14"/>
        <v>6000</v>
      </c>
      <c r="BF53" t="str">
        <f t="shared" si="15"/>
        <v>QB</v>
      </c>
      <c r="BG53" s="22">
        <f t="shared" si="16"/>
        <v>0</v>
      </c>
    </row>
    <row r="54" spans="1:59" hidden="1" x14ac:dyDescent="0.3">
      <c r="A54" t="s">
        <v>3826</v>
      </c>
      <c r="B54" t="s">
        <v>38</v>
      </c>
      <c r="C54" t="s">
        <v>1898</v>
      </c>
      <c r="D54" t="s">
        <v>3661</v>
      </c>
      <c r="E54" t="s">
        <v>1899</v>
      </c>
      <c r="F54">
        <v>0</v>
      </c>
      <c r="G54">
        <v>0</v>
      </c>
      <c r="H54">
        <v>6000</v>
      </c>
      <c r="I54" t="s">
        <v>3637</v>
      </c>
      <c r="J54" t="s">
        <v>1080</v>
      </c>
      <c r="K54" t="s">
        <v>76</v>
      </c>
      <c r="O54" t="str">
        <f t="shared" si="0"/>
        <v>Jordan Love</v>
      </c>
      <c r="P54" t="str">
        <f>IFERROR(VLOOKUP(O:O,'Name Bridge'!A:B,2,FALSE),O:O)</f>
        <v>Jordan Love</v>
      </c>
      <c r="Q54" s="12">
        <f>VLOOKUP($K54,'20 Defensive Stats'!$AC:$AH,2,FALSE)</f>
        <v>6.4568245125348191</v>
      </c>
      <c r="R54" s="12">
        <f>VLOOKUP($K54,'20 Defensive Stats'!$AC:$AH,4,FALSE)</f>
        <v>4.0869565217391308</v>
      </c>
      <c r="S54" s="12">
        <f>VLOOKUP($K54,'20 Defensive Stats'!$AC:$AH,6,FALSE)</f>
        <v>9.6987447698744766</v>
      </c>
      <c r="T54" s="12">
        <f>IFERROR(VLOOKUP($P54,'20 Passing'!$C:$AF,9,FALSE)/VLOOKUP($P54,'20 Passing'!$C:$AF,5,FALSE),0)</f>
        <v>0</v>
      </c>
      <c r="U54" s="12">
        <f>IFERROR(VLOOKUP($P54,'20 Passing'!$C:$AF,11,FALSE)/VLOOKUP($P54,'20 Passing'!$C:$AF,5,FALSE),0)</f>
        <v>0</v>
      </c>
      <c r="V54" s="12">
        <f>IFERROR(VLOOKUP($P54,'20 Passing'!$C:$AF,18,FALSE),0)</f>
        <v>0</v>
      </c>
      <c r="W54" s="12">
        <f>IFERROR(VLOOKUP($P54,'20 Passing'!$C:$AF,12,FALSE)/VLOOKUP($P54,'20 Passing'!$C:$AF,5,FALSE),0)</f>
        <v>0</v>
      </c>
      <c r="X54" s="12">
        <f>IFERROR(IF(OR($B54="D",$B54="K"),0,VLOOKUP($P54,'20 Receiving'!$C:$T,7,FALSE)/VLOOKUP($P54,'20 Receiving'!$C:$T,5,FALSE)),0)*$AJ54</f>
        <v>0</v>
      </c>
      <c r="Y54" s="21">
        <f>IFERROR(VLOOKUP($P54,'20 Receiving'!$C:$T,8,FALSE)/VLOOKUP($P54,'20 Receiving'!$C:$T,5,FALSE),0)</f>
        <v>0</v>
      </c>
      <c r="Z54" s="21">
        <f>IFERROR(VLOOKUP($P54,'20 Receiving'!$C:$T,10,FALSE)/VLOOKUP($P54,'20 Receiving'!$C:$T,5,FALSE),0)</f>
        <v>0</v>
      </c>
      <c r="AA54" s="21">
        <f>IFERROR(VLOOKUP($P54,'20 Receiving'!$C:$T,11,FALSE),0)</f>
        <v>0</v>
      </c>
      <c r="AB54" s="21">
        <f>IFERROR(VLOOKUP($P54,'20 Receiving'!$C:$T,14,FALSE),0)</f>
        <v>0</v>
      </c>
      <c r="AC54" s="21">
        <f>IFERROR(VLOOKUP($P54,'20 Receiving'!$C:$T,11,FALSE)/VLOOKUP($P54,'20 Receiving'!$C:$T,5,FALSE),0)</f>
        <v>0</v>
      </c>
      <c r="AD54" s="12">
        <f>IFERROR(VLOOKUP($P54,'20 Rushing'!$C:$P,7,FALSE)/VLOOKUP($P54,'20 Rushing'!$C:$P,5,FALSE),0)</f>
        <v>0</v>
      </c>
      <c r="AE54" s="12">
        <f>IFERROR(VLOOKUP($P54,'20 Rushing'!$C:$P,8,FALSE)/VLOOKUP($P54,'20 Rushing'!$C:$P,5,FALSE),0)</f>
        <v>0</v>
      </c>
      <c r="AF54" s="12">
        <f>IFERROR(VLOOKUP($P54,'20 Rushing'!$C:$P,12,FALSE),0)</f>
        <v>0</v>
      </c>
      <c r="AG54" s="12">
        <f>IFERROR(VLOOKUP($P54,'20 Rushing'!$C:$P,9,FALSE)/VLOOKUP($P54,'20 Rushing'!$C:$P,5,FALSE),0)</f>
        <v>0</v>
      </c>
      <c r="AH54" s="12">
        <f>VLOOKUP($J54,'Vegas Odds'!$B:$S,18,FALSE)</f>
        <v>26.137494147398847</v>
      </c>
      <c r="AI54" s="12">
        <f>VLOOKUP($J54,'Vegas Odds'!$B:$S,17,FALSE)</f>
        <v>35.962505852601154</v>
      </c>
      <c r="AJ54">
        <v>0</v>
      </c>
      <c r="AK54" s="12">
        <f t="shared" si="1"/>
        <v>0</v>
      </c>
      <c r="AL54" s="12">
        <f t="shared" si="2"/>
        <v>0</v>
      </c>
      <c r="AM54" s="12">
        <f>V54/Team_Defense_Table20[[#Totals],[Passing yds/att]]*'Fanduel Export'!Q58</f>
        <v>0</v>
      </c>
      <c r="AN54" s="12">
        <f t="shared" si="17"/>
        <v>0</v>
      </c>
      <c r="AO54" s="12">
        <f>IFERROR(IF(OR($B54="D",$B54="K"),0,VLOOKUP($P54,'20 Receiving'!$C:$T,7,FALSE)/VLOOKUP($P54,'20 Receiving'!$C:$T,5,FALSE)),0)*$AJ54</f>
        <v>0</v>
      </c>
      <c r="AP54" s="21">
        <f t="shared" si="3"/>
        <v>41.406493506493518</v>
      </c>
      <c r="AQ54" s="21">
        <f t="shared" si="4"/>
        <v>0</v>
      </c>
      <c r="AR54" s="22">
        <f t="shared" si="5"/>
        <v>0</v>
      </c>
      <c r="AS54" s="22">
        <f t="shared" si="6"/>
        <v>0</v>
      </c>
      <c r="AT54" s="22">
        <f>AA54/Team_Defense_Table20[[#Totals],[Yards per completion]]*'Fanduel Export'!S58</f>
        <v>0</v>
      </c>
      <c r="AU54" s="12">
        <f t="shared" si="18"/>
        <v>0</v>
      </c>
      <c r="AV54" s="12">
        <f t="shared" si="7"/>
        <v>0</v>
      </c>
      <c r="AW54" s="21">
        <f t="shared" si="8"/>
        <v>29.644444444444446</v>
      </c>
      <c r="AX54" s="12">
        <f t="shared" si="9"/>
        <v>0</v>
      </c>
      <c r="AY54" s="12">
        <f>AF54/Team_Defense_Table20[[#Totals],[Rushing Y/A]]*R54</f>
        <v>0</v>
      </c>
      <c r="AZ54" s="12">
        <f t="shared" si="19"/>
        <v>0</v>
      </c>
      <c r="BA54" s="22">
        <f t="shared" si="10"/>
        <v>0</v>
      </c>
      <c r="BB54" s="22">
        <f t="shared" si="11"/>
        <v>0</v>
      </c>
      <c r="BC54" s="21">
        <f t="shared" si="12"/>
        <v>0</v>
      </c>
      <c r="BD54" t="str">
        <f t="shared" si="13"/>
        <v>Jordan Love</v>
      </c>
      <c r="BE54">
        <f t="shared" si="14"/>
        <v>6000</v>
      </c>
      <c r="BF54" t="str">
        <f t="shared" si="15"/>
        <v>QB</v>
      </c>
      <c r="BG54" s="22">
        <f t="shared" si="16"/>
        <v>0</v>
      </c>
    </row>
    <row r="55" spans="1:59" hidden="1" x14ac:dyDescent="0.3">
      <c r="A55" t="s">
        <v>3827</v>
      </c>
      <c r="B55" t="s">
        <v>38</v>
      </c>
      <c r="C55" t="s">
        <v>1867</v>
      </c>
      <c r="D55" t="s">
        <v>3290</v>
      </c>
      <c r="E55" t="s">
        <v>1899</v>
      </c>
      <c r="F55">
        <v>0</v>
      </c>
      <c r="G55">
        <v>2</v>
      </c>
      <c r="H55">
        <v>6000</v>
      </c>
      <c r="I55" t="s">
        <v>3639</v>
      </c>
      <c r="J55" t="s">
        <v>80</v>
      </c>
      <c r="K55" t="s">
        <v>116</v>
      </c>
      <c r="O55" t="str">
        <f t="shared" si="0"/>
        <v>Josh Love</v>
      </c>
      <c r="P55" t="str">
        <f>IFERROR(VLOOKUP(O:O,'Name Bridge'!A:B,2,FALSE),O:O)</f>
        <v>Josh Love</v>
      </c>
      <c r="Q55" s="12">
        <f>VLOOKUP($K55,'20 Defensive Stats'!$AC:$AH,2,FALSE)</f>
        <v>6.3265822784810126</v>
      </c>
      <c r="R55" s="12">
        <f>VLOOKUP($K55,'20 Defensive Stats'!$AC:$AH,4,FALSE)</f>
        <v>4.5384615384615383</v>
      </c>
      <c r="S55" s="12">
        <f>VLOOKUP($K55,'20 Defensive Stats'!$AC:$AH,6,FALSE)</f>
        <v>9.76171875</v>
      </c>
      <c r="T55" s="12">
        <f>IFERROR(VLOOKUP($P55,'20 Passing'!$C:$AF,9,FALSE)/VLOOKUP($P55,'20 Passing'!$C:$AF,5,FALSE),0)</f>
        <v>0</v>
      </c>
      <c r="U55" s="12">
        <f>IFERROR(VLOOKUP($P55,'20 Passing'!$C:$AF,11,FALSE)/VLOOKUP($P55,'20 Passing'!$C:$AF,5,FALSE),0)</f>
        <v>0</v>
      </c>
      <c r="V55" s="12">
        <f>IFERROR(VLOOKUP($P55,'20 Passing'!$C:$AF,18,FALSE),0)</f>
        <v>0</v>
      </c>
      <c r="W55" s="12">
        <f>IFERROR(VLOOKUP($P55,'20 Passing'!$C:$AF,12,FALSE)/VLOOKUP($P55,'20 Passing'!$C:$AF,5,FALSE),0)</f>
        <v>0</v>
      </c>
      <c r="X55" s="12">
        <f>IFERROR(IF(OR($B55="D",$B55="K"),0,VLOOKUP($P55,'20 Receiving'!$C:$T,7,FALSE)/VLOOKUP($P55,'20 Receiving'!$C:$T,5,FALSE)),0)*$AJ55</f>
        <v>0</v>
      </c>
      <c r="Y55" s="21">
        <f>IFERROR(VLOOKUP($P55,'20 Receiving'!$C:$T,8,FALSE)/VLOOKUP($P55,'20 Receiving'!$C:$T,5,FALSE),0)</f>
        <v>0</v>
      </c>
      <c r="Z55" s="21">
        <f>IFERROR(VLOOKUP($P55,'20 Receiving'!$C:$T,10,FALSE)/VLOOKUP($P55,'20 Receiving'!$C:$T,5,FALSE),0)</f>
        <v>0</v>
      </c>
      <c r="AA55" s="21">
        <f>IFERROR(VLOOKUP($P55,'20 Receiving'!$C:$T,11,FALSE),0)</f>
        <v>0</v>
      </c>
      <c r="AB55" s="21">
        <f>IFERROR(VLOOKUP($P55,'20 Receiving'!$C:$T,14,FALSE),0)</f>
        <v>0</v>
      </c>
      <c r="AC55" s="21">
        <f>IFERROR(VLOOKUP($P55,'20 Receiving'!$C:$T,11,FALSE)/VLOOKUP($P55,'20 Receiving'!$C:$T,5,FALSE),0)</f>
        <v>0</v>
      </c>
      <c r="AD55" s="12">
        <f>IFERROR(VLOOKUP($P55,'20 Rushing'!$C:$P,7,FALSE)/VLOOKUP($P55,'20 Rushing'!$C:$P,5,FALSE),0)</f>
        <v>0</v>
      </c>
      <c r="AE55" s="12">
        <f>IFERROR(VLOOKUP($P55,'20 Rushing'!$C:$P,8,FALSE)/VLOOKUP($P55,'20 Rushing'!$C:$P,5,FALSE),0)</f>
        <v>0</v>
      </c>
      <c r="AF55" s="12">
        <f>IFERROR(VLOOKUP($P55,'20 Rushing'!$C:$P,12,FALSE),0)</f>
        <v>0</v>
      </c>
      <c r="AG55" s="12">
        <f>IFERROR(VLOOKUP($P55,'20 Rushing'!$C:$P,9,FALSE)/VLOOKUP($P55,'20 Rushing'!$C:$P,5,FALSE),0)</f>
        <v>0</v>
      </c>
      <c r="AH55" s="12">
        <f>VLOOKUP($J55,'Vegas Odds'!$B:$S,18,FALSE)</f>
        <v>34.064617153174844</v>
      </c>
      <c r="AI55" s="12">
        <f>VLOOKUP($J55,'Vegas Odds'!$B:$S,17,FALSE)</f>
        <v>34.535382846825151</v>
      </c>
      <c r="AJ55">
        <v>0</v>
      </c>
      <c r="AK55" s="12">
        <f t="shared" si="1"/>
        <v>0</v>
      </c>
      <c r="AL55" s="12">
        <f t="shared" si="2"/>
        <v>0</v>
      </c>
      <c r="AM55" s="12">
        <f>V55/Team_Defense_Table20[[#Totals],[Passing yds/att]]*'Fanduel Export'!Q52</f>
        <v>0</v>
      </c>
      <c r="AN55" s="12">
        <f t="shared" si="17"/>
        <v>0</v>
      </c>
      <c r="AO55" s="12">
        <f>IFERROR(IF(OR($B55="D",$B55="K"),0,VLOOKUP($P55,'20 Receiving'!$C:$T,7,FALSE)/VLOOKUP($P55,'20 Receiving'!$C:$T,5,FALSE)),0)*$AJ55</f>
        <v>0</v>
      </c>
      <c r="AP55" s="21">
        <f t="shared" si="3"/>
        <v>35.487878787878785</v>
      </c>
      <c r="AQ55" s="21">
        <f t="shared" si="4"/>
        <v>0</v>
      </c>
      <c r="AR55" s="22">
        <f t="shared" si="5"/>
        <v>0</v>
      </c>
      <c r="AS55" s="22">
        <f t="shared" si="6"/>
        <v>0</v>
      </c>
      <c r="AT55" s="22">
        <f>AA55/Team_Defense_Table20[[#Totals],[Yards per completion]]*'Fanduel Export'!S52</f>
        <v>0</v>
      </c>
      <c r="AU55" s="12">
        <f t="shared" si="18"/>
        <v>0</v>
      </c>
      <c r="AV55" s="12">
        <f t="shared" si="7"/>
        <v>0</v>
      </c>
      <c r="AW55" s="21">
        <f t="shared" si="8"/>
        <v>31.019191919191922</v>
      </c>
      <c r="AX55" s="12">
        <f t="shared" si="9"/>
        <v>0</v>
      </c>
      <c r="AY55" s="12">
        <f>AF55/Team_Defense_Table20[[#Totals],[Rushing Y/A]]*R55</f>
        <v>0</v>
      </c>
      <c r="AZ55" s="12">
        <f t="shared" si="19"/>
        <v>0</v>
      </c>
      <c r="BA55" s="22">
        <f t="shared" si="10"/>
        <v>0</v>
      </c>
      <c r="BB55" s="22">
        <f t="shared" si="11"/>
        <v>0</v>
      </c>
      <c r="BC55" s="21">
        <f t="shared" si="12"/>
        <v>0</v>
      </c>
      <c r="BD55" t="str">
        <f t="shared" si="13"/>
        <v>Josh Love</v>
      </c>
      <c r="BE55">
        <f t="shared" si="14"/>
        <v>6000</v>
      </c>
      <c r="BF55" t="str">
        <f t="shared" si="15"/>
        <v>QB</v>
      </c>
      <c r="BG55" s="22">
        <f t="shared" si="16"/>
        <v>0</v>
      </c>
    </row>
    <row r="56" spans="1:59" hidden="1" x14ac:dyDescent="0.3">
      <c r="A56" t="s">
        <v>3828</v>
      </c>
      <c r="B56" t="s">
        <v>38</v>
      </c>
      <c r="C56" t="s">
        <v>1911</v>
      </c>
      <c r="D56" t="s">
        <v>3666</v>
      </c>
      <c r="E56" t="s">
        <v>3667</v>
      </c>
      <c r="F56">
        <v>0</v>
      </c>
      <c r="G56">
        <v>1</v>
      </c>
      <c r="H56">
        <v>6000</v>
      </c>
      <c r="I56" t="s">
        <v>3638</v>
      </c>
      <c r="J56" t="s">
        <v>61</v>
      </c>
      <c r="K56" t="s">
        <v>74</v>
      </c>
      <c r="O56" t="str">
        <f t="shared" si="0"/>
        <v>Danny Etling</v>
      </c>
      <c r="P56" t="str">
        <f>IFERROR(VLOOKUP(O:O,'Name Bridge'!A:B,2,FALSE),O:O)</f>
        <v>Danny Etling</v>
      </c>
      <c r="Q56" s="12">
        <f>VLOOKUP($K56,'20 Defensive Stats'!$AC:$AH,2,FALSE)</f>
        <v>6.8849104859335037</v>
      </c>
      <c r="R56" s="12">
        <f>VLOOKUP($K56,'20 Defensive Stats'!$AC:$AH,4,FALSE)</f>
        <v>3.8851851851851853</v>
      </c>
      <c r="S56" s="12">
        <f>VLOOKUP($K56,'20 Defensive Stats'!$AC:$AH,6,FALSE)</f>
        <v>10.196969696969697</v>
      </c>
      <c r="T56" s="12">
        <f>IFERROR(VLOOKUP($P56,'20 Passing'!$C:$AF,9,FALSE)/VLOOKUP($P56,'20 Passing'!$C:$AF,5,FALSE),0)</f>
        <v>0</v>
      </c>
      <c r="U56" s="12">
        <f>IFERROR(VLOOKUP($P56,'20 Passing'!$C:$AF,11,FALSE)/VLOOKUP($P56,'20 Passing'!$C:$AF,5,FALSE),0)</f>
        <v>0</v>
      </c>
      <c r="V56" s="12">
        <f>IFERROR(VLOOKUP($P56,'20 Passing'!$C:$AF,18,FALSE),0)</f>
        <v>0</v>
      </c>
      <c r="W56" s="12">
        <f>IFERROR(VLOOKUP($P56,'20 Passing'!$C:$AF,12,FALSE)/VLOOKUP($P56,'20 Passing'!$C:$AF,5,FALSE),0)</f>
        <v>0</v>
      </c>
      <c r="X56" s="12">
        <f>IFERROR(IF(OR($B56="D",$B56="K"),0,VLOOKUP($P56,'20 Receiving'!$C:$T,7,FALSE)/VLOOKUP($P56,'20 Receiving'!$C:$T,5,FALSE)),0)*$AJ56</f>
        <v>0</v>
      </c>
      <c r="Y56" s="21">
        <f>IFERROR(VLOOKUP($P56,'20 Receiving'!$C:$T,8,FALSE)/VLOOKUP($P56,'20 Receiving'!$C:$T,5,FALSE),0)</f>
        <v>0</v>
      </c>
      <c r="Z56" s="21">
        <f>IFERROR(VLOOKUP($P56,'20 Receiving'!$C:$T,10,FALSE)/VLOOKUP($P56,'20 Receiving'!$C:$T,5,FALSE),0)</f>
        <v>0</v>
      </c>
      <c r="AA56" s="21">
        <f>IFERROR(VLOOKUP($P56,'20 Receiving'!$C:$T,11,FALSE),0)</f>
        <v>0</v>
      </c>
      <c r="AB56" s="21">
        <f>IFERROR(VLOOKUP($P56,'20 Receiving'!$C:$T,14,FALSE),0)</f>
        <v>0</v>
      </c>
      <c r="AC56" s="21">
        <f>IFERROR(VLOOKUP($P56,'20 Receiving'!$C:$T,11,FALSE)/VLOOKUP($P56,'20 Receiving'!$C:$T,5,FALSE),0)</f>
        <v>0</v>
      </c>
      <c r="AD56" s="12">
        <f>IFERROR(VLOOKUP($P56,'20 Rushing'!$C:$P,7,FALSE)/VLOOKUP($P56,'20 Rushing'!$C:$P,5,FALSE),0)</f>
        <v>0</v>
      </c>
      <c r="AE56" s="12">
        <f>IFERROR(VLOOKUP($P56,'20 Rushing'!$C:$P,8,FALSE)/VLOOKUP($P56,'20 Rushing'!$C:$P,5,FALSE),0)</f>
        <v>0</v>
      </c>
      <c r="AF56" s="12">
        <f>IFERROR(VLOOKUP($P56,'20 Rushing'!$C:$P,12,FALSE),0)</f>
        <v>0</v>
      </c>
      <c r="AG56" s="12">
        <f>IFERROR(VLOOKUP($P56,'20 Rushing'!$C:$P,9,FALSE)/VLOOKUP($P56,'20 Rushing'!$C:$P,5,FALSE),0)</f>
        <v>0</v>
      </c>
      <c r="AH56" s="12">
        <f>VLOOKUP($J56,'Vegas Odds'!$B:$S,18,FALSE)</f>
        <v>33.050526106749423</v>
      </c>
      <c r="AI56" s="12">
        <f>VLOOKUP($J56,'Vegas Odds'!$B:$S,17,FALSE)</f>
        <v>26.849473893250575</v>
      </c>
      <c r="AJ56">
        <v>0</v>
      </c>
      <c r="AK56" s="12">
        <f t="shared" si="1"/>
        <v>0</v>
      </c>
      <c r="AL56" s="12">
        <f t="shared" si="2"/>
        <v>0</v>
      </c>
      <c r="AM56" s="12">
        <f>V56/Team_Defense_Table20[[#Totals],[Passing yds/att]]*'Fanduel Export'!Q49</f>
        <v>0</v>
      </c>
      <c r="AN56" s="12">
        <f t="shared" si="17"/>
        <v>0</v>
      </c>
      <c r="AO56" s="12">
        <f>IFERROR(IF(OR($B56="D",$B56="K"),0,VLOOKUP($P56,'20 Receiving'!$C:$T,7,FALSE)/VLOOKUP($P56,'20 Receiving'!$C:$T,5,FALSE)),0)*$AJ56</f>
        <v>0</v>
      </c>
      <c r="AP56" s="21">
        <f t="shared" si="3"/>
        <v>33.730880230880231</v>
      </c>
      <c r="AQ56" s="21">
        <f t="shared" si="4"/>
        <v>0</v>
      </c>
      <c r="AR56" s="22">
        <f t="shared" si="5"/>
        <v>0</v>
      </c>
      <c r="AS56" s="22">
        <f t="shared" si="6"/>
        <v>0</v>
      </c>
      <c r="AT56" s="22">
        <f>AA56/Team_Defense_Table20[[#Totals],[Yards per completion]]*'Fanduel Export'!S49</f>
        <v>0</v>
      </c>
      <c r="AU56" s="12">
        <f t="shared" si="18"/>
        <v>0</v>
      </c>
      <c r="AV56" s="12">
        <f t="shared" si="7"/>
        <v>0</v>
      </c>
      <c r="AW56" s="21">
        <f t="shared" si="8"/>
        <v>42.586580086580092</v>
      </c>
      <c r="AX56" s="12">
        <f t="shared" si="9"/>
        <v>0</v>
      </c>
      <c r="AY56" s="12">
        <f>AF56/Team_Defense_Table20[[#Totals],[Rushing Y/A]]*R56</f>
        <v>0</v>
      </c>
      <c r="AZ56" s="12">
        <f t="shared" si="19"/>
        <v>0</v>
      </c>
      <c r="BA56" s="22">
        <f t="shared" si="10"/>
        <v>0</v>
      </c>
      <c r="BB56" s="22">
        <f t="shared" si="11"/>
        <v>0</v>
      </c>
      <c r="BC56" s="21">
        <f t="shared" si="12"/>
        <v>0</v>
      </c>
      <c r="BD56" t="str">
        <f t="shared" si="13"/>
        <v>Danny Etling</v>
      </c>
      <c r="BE56">
        <f t="shared" si="14"/>
        <v>6000</v>
      </c>
      <c r="BF56" t="str">
        <f t="shared" si="15"/>
        <v>QB</v>
      </c>
      <c r="BG56" s="22">
        <f t="shared" si="16"/>
        <v>0</v>
      </c>
    </row>
    <row r="57" spans="1:59" x14ac:dyDescent="0.3">
      <c r="A57" t="s">
        <v>3829</v>
      </c>
      <c r="B57" t="s">
        <v>34</v>
      </c>
      <c r="C57" t="s">
        <v>3146</v>
      </c>
      <c r="D57" t="s">
        <v>577</v>
      </c>
      <c r="E57" t="s">
        <v>1954</v>
      </c>
      <c r="F57">
        <v>9.1625003814697195</v>
      </c>
      <c r="G57">
        <v>8</v>
      </c>
      <c r="H57">
        <v>5900</v>
      </c>
      <c r="I57" t="s">
        <v>3644</v>
      </c>
      <c r="J57" t="s">
        <v>1079</v>
      </c>
      <c r="K57" t="s">
        <v>56</v>
      </c>
      <c r="O57" t="str">
        <f t="shared" si="0"/>
        <v>Damien Harris</v>
      </c>
      <c r="P57" t="str">
        <f>IFERROR(VLOOKUP(O:O,'Name Bridge'!A:B,2,FALSE),O:O)</f>
        <v>Damien Harris</v>
      </c>
      <c r="Q57" s="12">
        <f>VLOOKUP($K57,'20 Defensive Stats'!$AC:$AH,2,FALSE)</f>
        <v>6.5079787234042552</v>
      </c>
      <c r="R57" s="12">
        <f>VLOOKUP($K57,'20 Defensive Stats'!$AC:$AH,4,FALSE)</f>
        <v>4.7661870503597124</v>
      </c>
      <c r="S57" s="12">
        <f>VLOOKUP($K57,'20 Defensive Stats'!$AC:$AH,6,FALSE)</f>
        <v>10.324894514767932</v>
      </c>
      <c r="T57" s="12">
        <f>IFERROR(VLOOKUP($P57,'20 Passing'!$C:$AF,9,FALSE)/VLOOKUP($P57,'20 Passing'!$C:$AF,5,FALSE),0)</f>
        <v>0</v>
      </c>
      <c r="U57" s="12">
        <f>IFERROR(VLOOKUP($P57,'20 Passing'!$C:$AF,11,FALSE)/VLOOKUP($P57,'20 Passing'!$C:$AF,5,FALSE),0)</f>
        <v>0</v>
      </c>
      <c r="V57" s="12">
        <f>IFERROR(VLOOKUP($P57,'20 Passing'!$C:$AF,18,FALSE),0)</f>
        <v>0</v>
      </c>
      <c r="W57" s="12">
        <f>IFERROR(VLOOKUP($P57,'20 Passing'!$C:$AF,12,FALSE)/VLOOKUP($P57,'20 Passing'!$C:$AF,5,FALSE),0)</f>
        <v>0</v>
      </c>
      <c r="X57" s="12">
        <f>IFERROR(IF(OR($B57="D",$B57="K"),0,VLOOKUP($P57,'20 Receiving'!$C:$T,7,FALSE)/VLOOKUP($P57,'20 Receiving'!$C:$T,5,FALSE)),0)*$AJ57</f>
        <v>0.5</v>
      </c>
      <c r="Y57" s="21">
        <f>IFERROR(VLOOKUP($P57,'20 Receiving'!$C:$T,8,FALSE)/VLOOKUP($P57,'20 Receiving'!$C:$T,5,FALSE),0)</f>
        <v>0.375</v>
      </c>
      <c r="Z57" s="21">
        <f>IFERROR(VLOOKUP($P57,'20 Receiving'!$C:$T,10,FALSE)/VLOOKUP($P57,'20 Receiving'!$C:$T,5,FALSE),0)</f>
        <v>4.625</v>
      </c>
      <c r="AA57" s="21">
        <f>IFERROR(VLOOKUP($P57,'20 Receiving'!$C:$T,11,FALSE),0)</f>
        <v>12.3</v>
      </c>
      <c r="AB57" s="21">
        <f>IFERROR(VLOOKUP($P57,'20 Receiving'!$C:$T,14,FALSE),0)</f>
        <v>14</v>
      </c>
      <c r="AC57" s="21">
        <f>IFERROR(VLOOKUP($P57,'20 Receiving'!$C:$T,11,FALSE)/VLOOKUP($P57,'20 Receiving'!$C:$T,5,FALSE),0)</f>
        <v>1.5375000000000001</v>
      </c>
      <c r="AD57" s="12">
        <f>IFERROR(VLOOKUP($P57,'20 Rushing'!$C:$P,7,FALSE)/VLOOKUP($P57,'20 Rushing'!$C:$P,5,FALSE),0)</f>
        <v>13.75</v>
      </c>
      <c r="AE57" s="12">
        <f>IFERROR(VLOOKUP($P57,'20 Rushing'!$C:$P,8,FALSE)/VLOOKUP($P57,'20 Rushing'!$C:$P,5,FALSE),0)</f>
        <v>70.125</v>
      </c>
      <c r="AF57" s="12" t="str">
        <f>IFERROR(VLOOKUP($P57,'20 Rushing'!$C:$P,12,FALSE),0)</f>
        <v>5.1</v>
      </c>
      <c r="AG57" s="12">
        <f>IFERROR(VLOOKUP($P57,'20 Rushing'!$C:$P,9,FALSE)/VLOOKUP($P57,'20 Rushing'!$C:$P,5,FALSE),0)</f>
        <v>0.25</v>
      </c>
      <c r="AH57" s="12">
        <f>VLOOKUP($J57,'Vegas Odds'!$B:$S,18,FALSE)</f>
        <v>29.794677517930324</v>
      </c>
      <c r="AI57" s="12">
        <f>VLOOKUP($J57,'Vegas Odds'!$B:$S,17,FALSE)</f>
        <v>35.30532248206967</v>
      </c>
      <c r="AJ57">
        <v>1</v>
      </c>
      <c r="AK57" s="12">
        <f t="shared" si="1"/>
        <v>0</v>
      </c>
      <c r="AL57" s="12">
        <f t="shared" si="2"/>
        <v>0</v>
      </c>
      <c r="AM57" s="12">
        <f>V57/Team_Defense_Table20[[#Totals],[Passing yds/att]]*'Fanduel Export'!Q59</f>
        <v>0</v>
      </c>
      <c r="AN57" s="12">
        <f t="shared" si="17"/>
        <v>0</v>
      </c>
      <c r="AO57" s="12">
        <f>IFERROR(IF(OR($B57="D",$B57="K"),0,VLOOKUP($P57,'20 Receiving'!$C:$T,7,FALSE)/VLOOKUP($P57,'20 Receiving'!$C:$T,5,FALSE)),0)*$AJ57</f>
        <v>0.5</v>
      </c>
      <c r="AP57" s="21">
        <f t="shared" si="3"/>
        <v>31.252958152958154</v>
      </c>
      <c r="AQ57" s="21">
        <f t="shared" si="4"/>
        <v>0.47666971830489263</v>
      </c>
      <c r="AR57" s="22">
        <f t="shared" si="5"/>
        <v>0.375</v>
      </c>
      <c r="AS57" s="22">
        <f t="shared" si="6"/>
        <v>0.35750228872866946</v>
      </c>
      <c r="AT57" s="22">
        <f>AA57/Team_Defense_Table20[[#Totals],[Yards per completion]]*'Fanduel Export'!S59</f>
        <v>11.413890325903282</v>
      </c>
      <c r="AU57" s="12">
        <f t="shared" si="18"/>
        <v>4.0804919148084418</v>
      </c>
      <c r="AV57" s="12">
        <f t="shared" si="7"/>
        <v>13.75</v>
      </c>
      <c r="AW57" s="21">
        <f t="shared" si="8"/>
        <v>39.221464646464653</v>
      </c>
      <c r="AX57" s="12">
        <f t="shared" si="9"/>
        <v>12.377104947614834</v>
      </c>
      <c r="AY57" s="12">
        <f>AF57/Team_Defense_Table20[[#Totals],[Rushing Y/A]]*R57</f>
        <v>5.6611479375451612</v>
      </c>
      <c r="AZ57" s="12">
        <f t="shared" si="19"/>
        <v>70.06862214696973</v>
      </c>
      <c r="BA57" s="22">
        <f t="shared" si="10"/>
        <v>7.6024114061778167</v>
      </c>
      <c r="BB57" s="22">
        <f t="shared" si="11"/>
        <v>1.2885443061318334</v>
      </c>
      <c r="BC57" s="21">
        <f t="shared" si="12"/>
        <v>8.4745762711864403E-2</v>
      </c>
      <c r="BD57" t="str">
        <f t="shared" si="13"/>
        <v>Damien Harris</v>
      </c>
      <c r="BE57">
        <f t="shared" si="14"/>
        <v>5900</v>
      </c>
      <c r="BF57" t="str">
        <f t="shared" si="15"/>
        <v>RB</v>
      </c>
      <c r="BG57" s="22">
        <f t="shared" si="16"/>
        <v>7.6024114061778167</v>
      </c>
    </row>
    <row r="58" spans="1:59" x14ac:dyDescent="0.3">
      <c r="A58" t="s">
        <v>3830</v>
      </c>
      <c r="B58" t="s">
        <v>49</v>
      </c>
      <c r="C58" t="s">
        <v>3136</v>
      </c>
      <c r="D58" t="s">
        <v>333</v>
      </c>
      <c r="E58" t="s">
        <v>3137</v>
      </c>
      <c r="F58">
        <v>8.6824998855590803</v>
      </c>
      <c r="G58">
        <v>8</v>
      </c>
      <c r="H58">
        <v>5900</v>
      </c>
      <c r="I58" t="s">
        <v>3644</v>
      </c>
      <c r="J58" t="s">
        <v>1079</v>
      </c>
      <c r="K58" t="s">
        <v>56</v>
      </c>
      <c r="O58" t="str">
        <f t="shared" si="0"/>
        <v>Jakobi Meyers</v>
      </c>
      <c r="P58" t="str">
        <f>IFERROR(VLOOKUP(O:O,'Name Bridge'!A:B,2,FALSE),O:O)</f>
        <v>Jakobi Meyers</v>
      </c>
      <c r="Q58" s="12">
        <f>VLOOKUP($K58,'20 Defensive Stats'!$AC:$AH,2,FALSE)</f>
        <v>6.5079787234042552</v>
      </c>
      <c r="R58" s="12">
        <f>VLOOKUP($K58,'20 Defensive Stats'!$AC:$AH,4,FALSE)</f>
        <v>4.7661870503597124</v>
      </c>
      <c r="S58" s="12">
        <f>VLOOKUP($K58,'20 Defensive Stats'!$AC:$AH,6,FALSE)</f>
        <v>10.324894514767932</v>
      </c>
      <c r="T58" s="12">
        <f>IFERROR(VLOOKUP($P58,'20 Passing'!$C:$AF,9,FALSE)/VLOOKUP($P58,'20 Passing'!$C:$AF,5,FALSE),0)</f>
        <v>0.1111111111111111</v>
      </c>
      <c r="U58" s="12">
        <f>IFERROR(VLOOKUP($P58,'20 Passing'!$C:$AF,11,FALSE)/VLOOKUP($P58,'20 Passing'!$C:$AF,5,FALSE),0)</f>
        <v>2.6666666666666665</v>
      </c>
      <c r="V58" s="12" t="str">
        <f>IFERROR(VLOOKUP($P58,'20 Passing'!$C:$AF,18,FALSE),0)</f>
        <v>24.0</v>
      </c>
      <c r="W58" s="12">
        <f>IFERROR(VLOOKUP($P58,'20 Passing'!$C:$AF,12,FALSE)/VLOOKUP($P58,'20 Passing'!$C:$AF,5,FALSE),0)</f>
        <v>0.1111111111111111</v>
      </c>
      <c r="X58" s="12">
        <f>IFERROR(IF(OR($B58="D",$B58="K"),0,VLOOKUP($P58,'20 Receiving'!$C:$T,7,FALSE)/VLOOKUP($P58,'20 Receiving'!$C:$T,5,FALSE)),0)*$AJ58</f>
        <v>5.2222222222222223</v>
      </c>
      <c r="Y58" s="21">
        <f>IFERROR(VLOOKUP($P58,'20 Receiving'!$C:$T,8,FALSE)/VLOOKUP($P58,'20 Receiving'!$C:$T,5,FALSE),0)</f>
        <v>4</v>
      </c>
      <c r="Z58" s="21">
        <f>IFERROR(VLOOKUP($P58,'20 Receiving'!$C:$T,10,FALSE)/VLOOKUP($P58,'20 Receiving'!$C:$T,5,FALSE),0)</f>
        <v>49.222222222222221</v>
      </c>
      <c r="AA58" s="21">
        <f>IFERROR(VLOOKUP($P58,'20 Receiving'!$C:$T,11,FALSE),0)</f>
        <v>12.3</v>
      </c>
      <c r="AB58" s="21">
        <f>IFERROR(VLOOKUP($P58,'20 Receiving'!$C:$T,14,FALSE),0)</f>
        <v>33</v>
      </c>
      <c r="AC58" s="21">
        <f>IFERROR(VLOOKUP($P58,'20 Receiving'!$C:$T,11,FALSE)/VLOOKUP($P58,'20 Receiving'!$C:$T,5,FALSE),0)</f>
        <v>1.3666666666666667</v>
      </c>
      <c r="AD58" s="12">
        <f>IFERROR(VLOOKUP($P58,'20 Rushing'!$C:$P,7,FALSE)/VLOOKUP($P58,'20 Rushing'!$C:$P,5,FALSE),0)</f>
        <v>0.1111111111111111</v>
      </c>
      <c r="AE58" s="12">
        <f>IFERROR(VLOOKUP($P58,'20 Rushing'!$C:$P,8,FALSE)/VLOOKUP($P58,'20 Rushing'!$C:$P,5,FALSE),0)</f>
        <v>0.22222222222222221</v>
      </c>
      <c r="AF58" s="12" t="str">
        <f>IFERROR(VLOOKUP($P58,'20 Rushing'!$C:$P,12,FALSE),0)</f>
        <v>2.0</v>
      </c>
      <c r="AG58" s="12">
        <f>IFERROR(VLOOKUP($P58,'20 Rushing'!$C:$P,9,FALSE)/VLOOKUP($P58,'20 Rushing'!$C:$P,5,FALSE),0)</f>
        <v>0</v>
      </c>
      <c r="AH58" s="12">
        <f>VLOOKUP($J58,'Vegas Odds'!$B:$S,18,FALSE)</f>
        <v>29.794677517930324</v>
      </c>
      <c r="AI58" s="12">
        <f>VLOOKUP($J58,'Vegas Odds'!$B:$S,17,FALSE)</f>
        <v>35.30532248206967</v>
      </c>
      <c r="AJ58">
        <v>1</v>
      </c>
      <c r="AK58" s="12">
        <f t="shared" si="1"/>
        <v>0.1111111111111111</v>
      </c>
      <c r="AL58" s="12">
        <f t="shared" si="2"/>
        <v>0</v>
      </c>
      <c r="AM58" s="12">
        <f>V58/Team_Defense_Table20[[#Totals],[Passing yds/att]]*'Fanduel Export'!Q61</f>
        <v>19.863527422486765</v>
      </c>
      <c r="AN58" s="12">
        <f t="shared" si="17"/>
        <v>0</v>
      </c>
      <c r="AO58" s="12">
        <f>IFERROR(IF(OR($B58="D",$B58="K"),0,VLOOKUP($P58,'20 Receiving'!$C:$T,7,FALSE)/VLOOKUP($P58,'20 Receiving'!$C:$T,5,FALSE)),0)*$AJ58</f>
        <v>5.2222222222222223</v>
      </c>
      <c r="AP58" s="21">
        <f t="shared" si="3"/>
        <v>31.252958152958154</v>
      </c>
      <c r="AQ58" s="21">
        <f t="shared" si="4"/>
        <v>4.9785503911844344</v>
      </c>
      <c r="AR58" s="22">
        <f t="shared" si="5"/>
        <v>4</v>
      </c>
      <c r="AS58" s="22">
        <f t="shared" si="6"/>
        <v>3.813357746439141</v>
      </c>
      <c r="AT58" s="22">
        <f>AA58/Team_Defense_Table20[[#Totals],[Yards per completion]]*'Fanduel Export'!S61</f>
        <v>10.497805851808797</v>
      </c>
      <c r="AU58" s="12">
        <f t="shared" si="18"/>
        <v>40.031889265609223</v>
      </c>
      <c r="AV58" s="12">
        <f t="shared" si="7"/>
        <v>0.1111111111111111</v>
      </c>
      <c r="AW58" s="21">
        <f t="shared" si="8"/>
        <v>39.221464646464653</v>
      </c>
      <c r="AX58" s="12">
        <f t="shared" si="9"/>
        <v>0.10001700967769563</v>
      </c>
      <c r="AY58" s="12">
        <f>AF58/Team_Defense_Table20[[#Totals],[Rushing Y/A]]*R58</f>
        <v>2.2200580147235924</v>
      </c>
      <c r="AZ58" s="12">
        <f t="shared" si="19"/>
        <v>0.22204356394365529</v>
      </c>
      <c r="BA58" s="22">
        <f t="shared" si="10"/>
        <v>6.0253932829552879</v>
      </c>
      <c r="BB58" s="22">
        <f t="shared" si="11"/>
        <v>1.0212530988059809</v>
      </c>
      <c r="BC58" s="21">
        <f t="shared" si="12"/>
        <v>0.88512241054613927</v>
      </c>
      <c r="BD58" t="str">
        <f t="shared" si="13"/>
        <v>Jakobi Meyers</v>
      </c>
      <c r="BE58">
        <f t="shared" si="14"/>
        <v>5900</v>
      </c>
      <c r="BF58" t="str">
        <f t="shared" si="15"/>
        <v>WR</v>
      </c>
      <c r="BG58" s="22">
        <f t="shared" si="16"/>
        <v>6.0253932829552879</v>
      </c>
    </row>
    <row r="59" spans="1:59" x14ac:dyDescent="0.3">
      <c r="A59" t="s">
        <v>3831</v>
      </c>
      <c r="B59" t="s">
        <v>52</v>
      </c>
      <c r="C59" t="s">
        <v>1901</v>
      </c>
      <c r="D59" t="s">
        <v>427</v>
      </c>
      <c r="E59" t="s">
        <v>3668</v>
      </c>
      <c r="F59">
        <v>10.630000305175701</v>
      </c>
      <c r="G59">
        <v>10</v>
      </c>
      <c r="H59">
        <v>5900</v>
      </c>
      <c r="I59" t="s">
        <v>3637</v>
      </c>
      <c r="J59" t="s">
        <v>1080</v>
      </c>
      <c r="K59" t="s">
        <v>76</v>
      </c>
      <c r="O59" t="str">
        <f t="shared" si="0"/>
        <v>Robert Tonyan</v>
      </c>
      <c r="P59" t="str">
        <f>IFERROR(VLOOKUP(O:O,'Name Bridge'!A:B,2,FALSE),O:O)</f>
        <v>Robert Tonyan</v>
      </c>
      <c r="Q59" s="12">
        <f>VLOOKUP($K59,'20 Defensive Stats'!$AC:$AH,2,FALSE)</f>
        <v>6.4568245125348191</v>
      </c>
      <c r="R59" s="12">
        <f>VLOOKUP($K59,'20 Defensive Stats'!$AC:$AH,4,FALSE)</f>
        <v>4.0869565217391308</v>
      </c>
      <c r="S59" s="12">
        <f>VLOOKUP($K59,'20 Defensive Stats'!$AC:$AH,6,FALSE)</f>
        <v>9.6987447698744766</v>
      </c>
      <c r="T59" s="12">
        <f>IFERROR(VLOOKUP($P59,'20 Passing'!$C:$AF,9,FALSE)/VLOOKUP($P59,'20 Passing'!$C:$AF,5,FALSE),0)</f>
        <v>0</v>
      </c>
      <c r="U59" s="12">
        <f>IFERROR(VLOOKUP($P59,'20 Passing'!$C:$AF,11,FALSE)/VLOOKUP($P59,'20 Passing'!$C:$AF,5,FALSE),0)</f>
        <v>0</v>
      </c>
      <c r="V59" s="12">
        <f>IFERROR(VLOOKUP($P59,'20 Passing'!$C:$AF,18,FALSE),0)</f>
        <v>0</v>
      </c>
      <c r="W59" s="12">
        <f>IFERROR(VLOOKUP($P59,'20 Passing'!$C:$AF,12,FALSE)/VLOOKUP($P59,'20 Passing'!$C:$AF,5,FALSE),0)</f>
        <v>0</v>
      </c>
      <c r="X59" s="12">
        <f>IFERROR(IF(OR($B59="D",$B59="K"),0,VLOOKUP($P59,'20 Receiving'!$C:$T,7,FALSE)/VLOOKUP($P59,'20 Receiving'!$C:$T,5,FALSE)),0)*$AJ59</f>
        <v>3.8181818181818183</v>
      </c>
      <c r="Y59" s="21">
        <f>IFERROR(VLOOKUP($P59,'20 Receiving'!$C:$T,8,FALSE)/VLOOKUP($P59,'20 Receiving'!$C:$T,5,FALSE),0)</f>
        <v>3.3636363636363638</v>
      </c>
      <c r="Z59" s="21">
        <f>IFERROR(VLOOKUP($P59,'20 Receiving'!$C:$T,10,FALSE)/VLOOKUP($P59,'20 Receiving'!$C:$T,5,FALSE),0)</f>
        <v>41.636363636363633</v>
      </c>
      <c r="AA59" s="21">
        <f>IFERROR(VLOOKUP($P59,'20 Receiving'!$C:$T,11,FALSE),0)</f>
        <v>12.4</v>
      </c>
      <c r="AB59" s="21">
        <f>IFERROR(VLOOKUP($P59,'20 Receiving'!$C:$T,14,FALSE),0)</f>
        <v>45</v>
      </c>
      <c r="AC59" s="21">
        <f>IFERROR(VLOOKUP($P59,'20 Receiving'!$C:$T,11,FALSE)/VLOOKUP($P59,'20 Receiving'!$C:$T,5,FALSE),0)</f>
        <v>1.1272727272727272</v>
      </c>
      <c r="AD59" s="12">
        <f>IFERROR(VLOOKUP($P59,'20 Rushing'!$C:$P,7,FALSE)/VLOOKUP($P59,'20 Rushing'!$C:$P,5,FALSE),0)</f>
        <v>0</v>
      </c>
      <c r="AE59" s="12">
        <f>IFERROR(VLOOKUP($P59,'20 Rushing'!$C:$P,8,FALSE)/VLOOKUP($P59,'20 Rushing'!$C:$P,5,FALSE),0)</f>
        <v>0</v>
      </c>
      <c r="AF59" s="12">
        <f>IFERROR(VLOOKUP($P59,'20 Rushing'!$C:$P,12,FALSE),0)</f>
        <v>0</v>
      </c>
      <c r="AG59" s="12">
        <f>IFERROR(VLOOKUP($P59,'20 Rushing'!$C:$P,9,FALSE)/VLOOKUP($P59,'20 Rushing'!$C:$P,5,FALSE),0)</f>
        <v>0</v>
      </c>
      <c r="AH59" s="12">
        <f>VLOOKUP($J59,'Vegas Odds'!$B:$S,18,FALSE)</f>
        <v>26.137494147398847</v>
      </c>
      <c r="AI59" s="12">
        <f>VLOOKUP($J59,'Vegas Odds'!$B:$S,17,FALSE)</f>
        <v>35.962505852601154</v>
      </c>
      <c r="AJ59">
        <v>1</v>
      </c>
      <c r="AK59" s="12">
        <f t="shared" si="1"/>
        <v>0</v>
      </c>
      <c r="AL59" s="12">
        <f t="shared" si="2"/>
        <v>0</v>
      </c>
      <c r="AM59" s="12">
        <f>V59/Team_Defense_Table20[[#Totals],[Passing yds/att]]*'Fanduel Export'!Q64</f>
        <v>0</v>
      </c>
      <c r="AN59" s="12">
        <f t="shared" si="17"/>
        <v>0</v>
      </c>
      <c r="AO59" s="12">
        <f>IFERROR(IF(OR($B59="D",$B59="K"),0,VLOOKUP($P59,'20 Receiving'!$C:$T,7,FALSE)/VLOOKUP($P59,'20 Receiving'!$C:$T,5,FALSE)),0)*$AJ59</f>
        <v>3.8181818181818183</v>
      </c>
      <c r="AP59" s="21">
        <f t="shared" si="3"/>
        <v>41.406493506493518</v>
      </c>
      <c r="AQ59" s="21">
        <f t="shared" si="4"/>
        <v>2.410194548610626</v>
      </c>
      <c r="AR59" s="22">
        <f t="shared" si="5"/>
        <v>3.3636363636363638</v>
      </c>
      <c r="AS59" s="22">
        <f t="shared" si="6"/>
        <v>2.1232666261569801</v>
      </c>
      <c r="AT59" s="22">
        <f>AA59/Team_Defense_Table20[[#Totals],[Yards per completion]]*'Fanduel Export'!S64</f>
        <v>12.249556397740781</v>
      </c>
      <c r="AU59" s="12">
        <f t="shared" si="18"/>
        <v>26.009074284550717</v>
      </c>
      <c r="AV59" s="12">
        <f t="shared" si="7"/>
        <v>0</v>
      </c>
      <c r="AW59" s="21">
        <f t="shared" si="8"/>
        <v>29.644444444444446</v>
      </c>
      <c r="AX59" s="12">
        <f t="shared" si="9"/>
        <v>0</v>
      </c>
      <c r="AY59" s="12">
        <f>AF59/Team_Defense_Table20[[#Totals],[Rushing Y/A]]*R59</f>
        <v>0</v>
      </c>
      <c r="AZ59" s="12">
        <f t="shared" si="19"/>
        <v>0</v>
      </c>
      <c r="BA59" s="22">
        <f t="shared" si="10"/>
        <v>4.2827256102732534</v>
      </c>
      <c r="BB59" s="22">
        <f t="shared" si="11"/>
        <v>0.72588569665648361</v>
      </c>
      <c r="BC59" s="21">
        <f t="shared" si="12"/>
        <v>0.64714946070878276</v>
      </c>
      <c r="BD59" t="str">
        <f t="shared" si="13"/>
        <v>Robert Tonyan</v>
      </c>
      <c r="BE59">
        <f t="shared" si="14"/>
        <v>5900</v>
      </c>
      <c r="BF59" t="str">
        <f t="shared" si="15"/>
        <v>TE</v>
      </c>
      <c r="BG59" s="22">
        <f t="shared" si="16"/>
        <v>4.2827256102732534</v>
      </c>
    </row>
    <row r="60" spans="1:59" x14ac:dyDescent="0.3">
      <c r="A60" t="s">
        <v>3832</v>
      </c>
      <c r="B60" t="s">
        <v>49</v>
      </c>
      <c r="C60" t="s">
        <v>2970</v>
      </c>
      <c r="D60" t="s">
        <v>181</v>
      </c>
      <c r="E60" t="s">
        <v>1913</v>
      </c>
      <c r="F60">
        <v>9.3000000000000007</v>
      </c>
      <c r="G60">
        <v>10</v>
      </c>
      <c r="H60">
        <v>5800</v>
      </c>
      <c r="I60" t="s">
        <v>3644</v>
      </c>
      <c r="J60" t="s">
        <v>56</v>
      </c>
      <c r="K60" t="s">
        <v>1079</v>
      </c>
      <c r="O60" t="str">
        <f t="shared" si="0"/>
        <v>Mike Williams</v>
      </c>
      <c r="P60" t="str">
        <f>IFERROR(VLOOKUP(O:O,'Name Bridge'!A:B,2,FALSE),O:O)</f>
        <v>Mike Williams</v>
      </c>
      <c r="Q60" s="12">
        <f>VLOOKUP($K60,'20 Defensive Stats'!$AC:$AH,2,FALSE)</f>
        <v>7.9778481012658231</v>
      </c>
      <c r="R60" s="12">
        <f>VLOOKUP($K60,'20 Defensive Stats'!$AC:$AH,4,FALSE)</f>
        <v>4.3047619047619046</v>
      </c>
      <c r="S60" s="12">
        <f>VLOOKUP($K60,'20 Defensive Stats'!$AC:$AH,6,FALSE)</f>
        <v>11.564220183486238</v>
      </c>
      <c r="T60" s="12">
        <f>IFERROR(VLOOKUP($P60,'20 Passing'!$C:$AF,9,FALSE)/VLOOKUP($P60,'20 Passing'!$C:$AF,5,FALSE),0)</f>
        <v>0</v>
      </c>
      <c r="U60" s="12">
        <f>IFERROR(VLOOKUP($P60,'20 Passing'!$C:$AF,11,FALSE)/VLOOKUP($P60,'20 Passing'!$C:$AF,5,FALSE),0)</f>
        <v>0</v>
      </c>
      <c r="V60" s="12">
        <f>IFERROR(VLOOKUP($P60,'20 Passing'!$C:$AF,18,FALSE),0)</f>
        <v>0</v>
      </c>
      <c r="W60" s="12">
        <f>IFERROR(VLOOKUP($P60,'20 Passing'!$C:$AF,12,FALSE)/VLOOKUP($P60,'20 Passing'!$C:$AF,5,FALSE),0)</f>
        <v>0</v>
      </c>
      <c r="X60" s="12">
        <f>IFERROR(IF(OR($B60="D",$B60="K"),0,VLOOKUP($P60,'20 Receiving'!$C:$T,7,FALSE)/VLOOKUP($P60,'20 Receiving'!$C:$T,5,FALSE)),0)*$AJ60</f>
        <v>5.7</v>
      </c>
      <c r="Y60" s="21">
        <f>IFERROR(VLOOKUP($P60,'20 Receiving'!$C:$T,8,FALSE)/VLOOKUP($P60,'20 Receiving'!$C:$T,5,FALSE),0)</f>
        <v>3.2</v>
      </c>
      <c r="Z60" s="21">
        <f>IFERROR(VLOOKUP($P60,'20 Receiving'!$C:$T,10,FALSE)/VLOOKUP($P60,'20 Receiving'!$C:$T,5,FALSE),0)</f>
        <v>52.9</v>
      </c>
      <c r="AA60" s="21">
        <f>IFERROR(VLOOKUP($P60,'20 Receiving'!$C:$T,11,FALSE),0)</f>
        <v>16.5</v>
      </c>
      <c r="AB60" s="21">
        <f>IFERROR(VLOOKUP($P60,'20 Receiving'!$C:$T,14,FALSE),0)</f>
        <v>64</v>
      </c>
      <c r="AC60" s="21">
        <f>IFERROR(VLOOKUP($P60,'20 Receiving'!$C:$T,11,FALSE)/VLOOKUP($P60,'20 Receiving'!$C:$T,5,FALSE),0)</f>
        <v>1.65</v>
      </c>
      <c r="AD60" s="12">
        <f>IFERROR(VLOOKUP($P60,'20 Rushing'!$C:$P,7,FALSE)/VLOOKUP($P60,'20 Rushing'!$C:$P,5,FALSE),0)</f>
        <v>0.1</v>
      </c>
      <c r="AE60" s="12">
        <f>IFERROR(VLOOKUP($P60,'20 Rushing'!$C:$P,8,FALSE)/VLOOKUP($P60,'20 Rushing'!$C:$P,5,FALSE),0)</f>
        <v>0.1</v>
      </c>
      <c r="AF60" s="12" t="str">
        <f>IFERROR(VLOOKUP($P60,'20 Rushing'!$C:$P,12,FALSE),0)</f>
        <v>1.0</v>
      </c>
      <c r="AG60" s="12">
        <f>IFERROR(VLOOKUP($P60,'20 Rushing'!$C:$P,9,FALSE)/VLOOKUP($P60,'20 Rushing'!$C:$P,5,FALSE),0)</f>
        <v>0</v>
      </c>
      <c r="AH60" s="12">
        <f>VLOOKUP($J60,'Vegas Odds'!$B:$S,18,FALSE)</f>
        <v>36.74599698367637</v>
      </c>
      <c r="AI60" s="12">
        <f>VLOOKUP($J60,'Vegas Odds'!$B:$S,17,FALSE)</f>
        <v>33.054003016323627</v>
      </c>
      <c r="AJ60">
        <v>1</v>
      </c>
      <c r="AK60" s="12">
        <f t="shared" si="1"/>
        <v>0</v>
      </c>
      <c r="AL60" s="12">
        <f t="shared" si="2"/>
        <v>0</v>
      </c>
      <c r="AM60" s="12">
        <f>V60/Team_Defense_Table20[[#Totals],[Passing yds/att]]*'Fanduel Export'!Q60</f>
        <v>0</v>
      </c>
      <c r="AN60" s="12">
        <f t="shared" si="17"/>
        <v>0</v>
      </c>
      <c r="AO60" s="12">
        <f>IFERROR(IF(OR($B60="D",$B60="K"),0,VLOOKUP($P60,'20 Receiving'!$C:$T,7,FALSE)/VLOOKUP($P60,'20 Receiving'!$C:$T,5,FALSE)),0)*$AJ60</f>
        <v>5.7</v>
      </c>
      <c r="AP60" s="21">
        <f t="shared" si="3"/>
        <v>43.467099567099567</v>
      </c>
      <c r="AQ60" s="21">
        <f t="shared" si="4"/>
        <v>4.8186371967061392</v>
      </c>
      <c r="AR60" s="22">
        <f t="shared" si="5"/>
        <v>3.2</v>
      </c>
      <c r="AS60" s="22">
        <f t="shared" si="6"/>
        <v>2.7051998297297621</v>
      </c>
      <c r="AT60" s="22">
        <f>AA60/Team_Defense_Table20[[#Totals],[Yards per completion]]*'Fanduel Export'!S60</f>
        <v>18.256324615977395</v>
      </c>
      <c r="AU60" s="12">
        <f t="shared" si="18"/>
        <v>49.387006242633312</v>
      </c>
      <c r="AV60" s="12">
        <f t="shared" si="7"/>
        <v>0.1</v>
      </c>
      <c r="AW60" s="21">
        <f t="shared" si="8"/>
        <v>39.04170274170275</v>
      </c>
      <c r="AX60" s="12">
        <f t="shared" si="9"/>
        <v>8.4663323305867746E-2</v>
      </c>
      <c r="AY60" s="12">
        <f>AF60/Team_Defense_Table20[[#Totals],[Rushing Y/A]]*R60</f>
        <v>1.0025646357524087</v>
      </c>
      <c r="AZ60" s="12">
        <f t="shared" si="19"/>
        <v>8.4880453891735708E-2</v>
      </c>
      <c r="BA60" s="22">
        <f t="shared" si="10"/>
        <v>6.5471886696525043</v>
      </c>
      <c r="BB60" s="22">
        <f t="shared" si="11"/>
        <v>1.1288256326987076</v>
      </c>
      <c r="BC60" s="21">
        <f t="shared" si="12"/>
        <v>0.98275862068965525</v>
      </c>
      <c r="BD60" t="str">
        <f t="shared" si="13"/>
        <v>Mike Williams</v>
      </c>
      <c r="BE60">
        <f t="shared" si="14"/>
        <v>5800</v>
      </c>
      <c r="BF60" t="str">
        <f t="shared" si="15"/>
        <v>WR</v>
      </c>
      <c r="BG60" s="22">
        <f t="shared" si="16"/>
        <v>6.5471886696525043</v>
      </c>
    </row>
    <row r="61" spans="1:59" x14ac:dyDescent="0.3">
      <c r="A61" t="s">
        <v>3833</v>
      </c>
      <c r="B61" t="s">
        <v>49</v>
      </c>
      <c r="C61" t="s">
        <v>1863</v>
      </c>
      <c r="D61" t="s">
        <v>199</v>
      </c>
      <c r="E61" t="s">
        <v>2982</v>
      </c>
      <c r="F61">
        <v>10.290000152587799</v>
      </c>
      <c r="G61">
        <v>10</v>
      </c>
      <c r="H61">
        <v>5800</v>
      </c>
      <c r="I61" t="s">
        <v>3639</v>
      </c>
      <c r="J61" t="s">
        <v>116</v>
      </c>
      <c r="K61" t="s">
        <v>80</v>
      </c>
      <c r="O61" t="str">
        <f t="shared" si="0"/>
        <v>Christian Kirk</v>
      </c>
      <c r="P61" t="str">
        <f>IFERROR(VLOOKUP(O:O,'Name Bridge'!A:B,2,FALSE),O:O)</f>
        <v>Christian Kirk</v>
      </c>
      <c r="Q61" s="12">
        <f>VLOOKUP($K61,'20 Defensive Stats'!$AC:$AH,2,FALSE)</f>
        <v>5.654040404040404</v>
      </c>
      <c r="R61" s="12">
        <f>VLOOKUP($K61,'20 Defensive Stats'!$AC:$AH,4,FALSE)</f>
        <v>3.8679245283018866</v>
      </c>
      <c r="S61" s="12">
        <f>VLOOKUP($K61,'20 Defensive Stats'!$AC:$AH,6,FALSE)</f>
        <v>8.9203187250996017</v>
      </c>
      <c r="T61" s="12">
        <f>IFERROR(VLOOKUP($P61,'20 Passing'!$C:$AF,9,FALSE)/VLOOKUP($P61,'20 Passing'!$C:$AF,5,FALSE),0)</f>
        <v>0</v>
      </c>
      <c r="U61" s="12">
        <f>IFERROR(VLOOKUP($P61,'20 Passing'!$C:$AF,11,FALSE)/VLOOKUP($P61,'20 Passing'!$C:$AF,5,FALSE),0)</f>
        <v>0</v>
      </c>
      <c r="V61" s="12">
        <f>IFERROR(VLOOKUP($P61,'20 Passing'!$C:$AF,18,FALSE),0)</f>
        <v>0</v>
      </c>
      <c r="W61" s="12">
        <f>IFERROR(VLOOKUP($P61,'20 Passing'!$C:$AF,12,FALSE)/VLOOKUP($P61,'20 Passing'!$C:$AF,5,FALSE),0)</f>
        <v>0</v>
      </c>
      <c r="X61" s="12">
        <f>IFERROR(IF(OR($B61="D",$B61="K"),0,VLOOKUP($P61,'20 Receiving'!$C:$T,7,FALSE)/VLOOKUP($P61,'20 Receiving'!$C:$T,5,FALSE)),0)*$AJ61</f>
        <v>5.8</v>
      </c>
      <c r="Y61" s="21">
        <f>IFERROR(VLOOKUP($P61,'20 Receiving'!$C:$T,8,FALSE)/VLOOKUP($P61,'20 Receiving'!$C:$T,5,FALSE),0)</f>
        <v>3.4</v>
      </c>
      <c r="Z61" s="21">
        <f>IFERROR(VLOOKUP($P61,'20 Receiving'!$C:$T,10,FALSE)/VLOOKUP($P61,'20 Receiving'!$C:$T,5,FALSE),0)</f>
        <v>49.6</v>
      </c>
      <c r="AA61" s="21">
        <f>IFERROR(VLOOKUP($P61,'20 Receiving'!$C:$T,11,FALSE),0)</f>
        <v>14.6</v>
      </c>
      <c r="AB61" s="21">
        <f>IFERROR(VLOOKUP($P61,'20 Receiving'!$C:$T,14,FALSE),0)</f>
        <v>80</v>
      </c>
      <c r="AC61" s="21">
        <f>IFERROR(VLOOKUP($P61,'20 Receiving'!$C:$T,11,FALSE)/VLOOKUP($P61,'20 Receiving'!$C:$T,5,FALSE),0)</f>
        <v>1.46</v>
      </c>
      <c r="AD61" s="12">
        <f>IFERROR(VLOOKUP($P61,'20 Rushing'!$C:$P,7,FALSE)/VLOOKUP($P61,'20 Rushing'!$C:$P,5,FALSE),0)</f>
        <v>0.2</v>
      </c>
      <c r="AE61" s="12">
        <f>IFERROR(VLOOKUP($P61,'20 Rushing'!$C:$P,8,FALSE)/VLOOKUP($P61,'20 Rushing'!$C:$P,5,FALSE),0)</f>
        <v>0.3</v>
      </c>
      <c r="AF61" s="12" t="str">
        <f>IFERROR(VLOOKUP($P61,'20 Rushing'!$C:$P,12,FALSE),0)</f>
        <v>1.5</v>
      </c>
      <c r="AG61" s="12">
        <f>IFERROR(VLOOKUP($P61,'20 Rushing'!$C:$P,9,FALSE)/VLOOKUP($P61,'20 Rushing'!$C:$P,5,FALSE),0)</f>
        <v>0</v>
      </c>
      <c r="AH61" s="12">
        <f>VLOOKUP($J61,'Vegas Odds'!$B:$S,18,FALSE)</f>
        <v>37.965155310939636</v>
      </c>
      <c r="AI61" s="12">
        <f>VLOOKUP($J61,'Vegas Odds'!$B:$S,17,FALSE)</f>
        <v>30.434844689060373</v>
      </c>
      <c r="AJ61">
        <v>1</v>
      </c>
      <c r="AK61" s="12">
        <f t="shared" si="1"/>
        <v>0</v>
      </c>
      <c r="AL61" s="12">
        <f t="shared" si="2"/>
        <v>0</v>
      </c>
      <c r="AM61" s="12">
        <f>V61/Team_Defense_Table20[[#Totals],[Passing yds/att]]*'Fanduel Export'!Q54</f>
        <v>0</v>
      </c>
      <c r="AN61" s="12">
        <f t="shared" si="17"/>
        <v>0</v>
      </c>
      <c r="AO61" s="12">
        <f>IFERROR(IF(OR($B61="D",$B61="K"),0,VLOOKUP($P61,'20 Receiving'!$C:$T,7,FALSE)/VLOOKUP($P61,'20 Receiving'!$C:$T,5,FALSE)),0)*$AJ61</f>
        <v>5.8</v>
      </c>
      <c r="AP61" s="21">
        <f t="shared" si="3"/>
        <v>31.103030303030305</v>
      </c>
      <c r="AQ61" s="21">
        <f t="shared" si="4"/>
        <v>7.079628533236404</v>
      </c>
      <c r="AR61" s="22">
        <f t="shared" si="5"/>
        <v>3.4</v>
      </c>
      <c r="AS61" s="22">
        <f t="shared" si="6"/>
        <v>4.1501270712075469</v>
      </c>
      <c r="AT61" s="22">
        <f>AA61/Team_Defense_Table20[[#Totals],[Yards per completion]]*'Fanduel Export'!S54</f>
        <v>13.548195020990887</v>
      </c>
      <c r="AU61" s="12">
        <f t="shared" si="18"/>
        <v>56.226730922613577</v>
      </c>
      <c r="AV61" s="12">
        <f t="shared" si="7"/>
        <v>0.2</v>
      </c>
      <c r="AW61" s="21">
        <f t="shared" si="8"/>
        <v>32.439393939393938</v>
      </c>
      <c r="AX61" s="12">
        <f t="shared" si="9"/>
        <v>0.18764126571489817</v>
      </c>
      <c r="AY61" s="12">
        <f>AF61/Team_Defense_Table20[[#Totals],[Rushing Y/A]]*R61</f>
        <v>1.351240009887122</v>
      </c>
      <c r="AZ61" s="12">
        <f t="shared" si="19"/>
        <v>0.25354838573983107</v>
      </c>
      <c r="BA61" s="22">
        <f t="shared" si="10"/>
        <v>7.3480279308353404</v>
      </c>
      <c r="BB61" s="22">
        <f t="shared" si="11"/>
        <v>1.2669013673854035</v>
      </c>
      <c r="BC61" s="21">
        <f t="shared" si="12"/>
        <v>1</v>
      </c>
      <c r="BD61" t="str">
        <f t="shared" si="13"/>
        <v>Christian Kirk</v>
      </c>
      <c r="BE61">
        <f t="shared" si="14"/>
        <v>5800</v>
      </c>
      <c r="BF61" t="str">
        <f t="shared" si="15"/>
        <v>WR</v>
      </c>
      <c r="BG61" s="22">
        <f t="shared" si="16"/>
        <v>7.3480279308353404</v>
      </c>
    </row>
    <row r="62" spans="1:59" x14ac:dyDescent="0.3">
      <c r="A62" t="s">
        <v>3834</v>
      </c>
      <c r="B62" t="s">
        <v>52</v>
      </c>
      <c r="C62" t="s">
        <v>1884</v>
      </c>
      <c r="D62" t="s">
        <v>75</v>
      </c>
      <c r="E62" t="s">
        <v>3669</v>
      </c>
      <c r="F62">
        <v>6.2999998728434203</v>
      </c>
      <c r="G62">
        <v>6</v>
      </c>
      <c r="H62">
        <v>5700</v>
      </c>
      <c r="I62" t="s">
        <v>3637</v>
      </c>
      <c r="J62" t="s">
        <v>76</v>
      </c>
      <c r="K62" t="s">
        <v>1080</v>
      </c>
      <c r="O62" t="str">
        <f t="shared" si="0"/>
        <v>Zach Ertz</v>
      </c>
      <c r="P62" t="str">
        <f>IFERROR(VLOOKUP(O:O,'Name Bridge'!A:B,2,FALSE),O:O)</f>
        <v>Zach Ertz</v>
      </c>
      <c r="Q62" s="12">
        <f>VLOOKUP($K62,'20 Defensive Stats'!$AC:$AH,2,FALSE)</f>
        <v>6.9262295081967213</v>
      </c>
      <c r="R62" s="12">
        <f>VLOOKUP($K62,'20 Defensive Stats'!$AC:$AH,4,FALSE)</f>
        <v>4.625</v>
      </c>
      <c r="S62" s="12">
        <f>VLOOKUP($K62,'20 Defensive Stats'!$AC:$AH,6,FALSE)</f>
        <v>10.432098765432098</v>
      </c>
      <c r="T62" s="12">
        <f>IFERROR(VLOOKUP($P62,'20 Passing'!$C:$AF,9,FALSE)/VLOOKUP($P62,'20 Passing'!$C:$AF,5,FALSE),0)</f>
        <v>0</v>
      </c>
      <c r="U62" s="12">
        <f>IFERROR(VLOOKUP($P62,'20 Passing'!$C:$AF,11,FALSE)/VLOOKUP($P62,'20 Passing'!$C:$AF,5,FALSE),0)</f>
        <v>0</v>
      </c>
      <c r="V62" s="12">
        <f>IFERROR(VLOOKUP($P62,'20 Passing'!$C:$AF,18,FALSE),0)</f>
        <v>0</v>
      </c>
      <c r="W62" s="12">
        <f>IFERROR(VLOOKUP($P62,'20 Passing'!$C:$AF,12,FALSE)/VLOOKUP($P62,'20 Passing'!$C:$AF,5,FALSE),0)</f>
        <v>0</v>
      </c>
      <c r="X62" s="12">
        <f>IFERROR(IF(OR($B62="D",$B62="K"),0,VLOOKUP($P62,'20 Receiving'!$C:$T,7,FALSE)/VLOOKUP($P62,'20 Receiving'!$C:$T,5,FALSE)),0)*$AJ62</f>
        <v>7.5</v>
      </c>
      <c r="Y62" s="21">
        <f>IFERROR(VLOOKUP($P62,'20 Receiving'!$C:$T,8,FALSE)/VLOOKUP($P62,'20 Receiving'!$C:$T,5,FALSE),0)</f>
        <v>4</v>
      </c>
      <c r="Z62" s="21">
        <f>IFERROR(VLOOKUP($P62,'20 Receiving'!$C:$T,10,FALSE)/VLOOKUP($P62,'20 Receiving'!$C:$T,5,FALSE),0)</f>
        <v>29.666666666666668</v>
      </c>
      <c r="AA62" s="21">
        <f>IFERROR(VLOOKUP($P62,'20 Receiving'!$C:$T,11,FALSE),0)</f>
        <v>7.4</v>
      </c>
      <c r="AB62" s="21">
        <f>IFERROR(VLOOKUP($P62,'20 Receiving'!$C:$T,14,FALSE),0)</f>
        <v>30</v>
      </c>
      <c r="AC62" s="21">
        <f>IFERROR(VLOOKUP($P62,'20 Receiving'!$C:$T,11,FALSE)/VLOOKUP($P62,'20 Receiving'!$C:$T,5,FALSE),0)</f>
        <v>1.2333333333333334</v>
      </c>
      <c r="AD62" s="12">
        <f>IFERROR(VLOOKUP($P62,'20 Rushing'!$C:$P,7,FALSE)/VLOOKUP($P62,'20 Rushing'!$C:$P,5,FALSE),0)</f>
        <v>0</v>
      </c>
      <c r="AE62" s="12">
        <f>IFERROR(VLOOKUP($P62,'20 Rushing'!$C:$P,8,FALSE)/VLOOKUP($P62,'20 Rushing'!$C:$P,5,FALSE),0)</f>
        <v>0</v>
      </c>
      <c r="AF62" s="12">
        <f>IFERROR(VLOOKUP($P62,'20 Rushing'!$C:$P,12,FALSE),0)</f>
        <v>0</v>
      </c>
      <c r="AG62" s="12">
        <f>IFERROR(VLOOKUP($P62,'20 Rushing'!$C:$P,9,FALSE)/VLOOKUP($P62,'20 Rushing'!$C:$P,5,FALSE),0)</f>
        <v>0</v>
      </c>
      <c r="AH62" s="12">
        <f>VLOOKUP($J62,'Vegas Odds'!$B:$S,18,FALSE)</f>
        <v>42.740147670656746</v>
      </c>
      <c r="AI62" s="12">
        <f>VLOOKUP($J62,'Vegas Odds'!$B:$S,17,FALSE)</f>
        <v>19.159852329343252</v>
      </c>
      <c r="AJ62">
        <v>1</v>
      </c>
      <c r="AK62" s="12">
        <f t="shared" si="1"/>
        <v>0</v>
      </c>
      <c r="AL62" s="12">
        <f t="shared" si="2"/>
        <v>0</v>
      </c>
      <c r="AM62" s="12">
        <f>V62/Team_Defense_Table20[[#Totals],[Passing yds/att]]*'Fanduel Export'!Q65</f>
        <v>0</v>
      </c>
      <c r="AN62" s="12">
        <f t="shared" si="17"/>
        <v>0</v>
      </c>
      <c r="AO62" s="12">
        <f>IFERROR(IF(OR($B62="D",$B62="K"),0,VLOOKUP($P62,'20 Receiving'!$C:$T,7,FALSE)/VLOOKUP($P62,'20 Receiving'!$C:$T,5,FALSE)),0)*$AJ62</f>
        <v>7.5</v>
      </c>
      <c r="AP62" s="21">
        <f t="shared" si="3"/>
        <v>49.672943722943735</v>
      </c>
      <c r="AQ62" s="21">
        <f t="shared" si="4"/>
        <v>6.4532335614702916</v>
      </c>
      <c r="AR62" s="22">
        <f t="shared" si="5"/>
        <v>4</v>
      </c>
      <c r="AS62" s="22">
        <f t="shared" si="6"/>
        <v>3.4417245661174887</v>
      </c>
      <c r="AT62" s="22">
        <f>AA62/Team_Defense_Table20[[#Totals],[Yards per completion]]*'Fanduel Export'!S65</f>
        <v>7.2196459681168381</v>
      </c>
      <c r="AU62" s="12">
        <f t="shared" si="18"/>
        <v>24.8480328871388</v>
      </c>
      <c r="AV62" s="12">
        <f t="shared" si="7"/>
        <v>0</v>
      </c>
      <c r="AW62" s="21">
        <f t="shared" si="8"/>
        <v>31.925757575757579</v>
      </c>
      <c r="AX62" s="12">
        <f t="shared" si="9"/>
        <v>0</v>
      </c>
      <c r="AY62" s="12">
        <f>AF62/Team_Defense_Table20[[#Totals],[Rushing Y/A]]*R62</f>
        <v>0</v>
      </c>
      <c r="AZ62" s="12">
        <f t="shared" si="19"/>
        <v>0</v>
      </c>
      <c r="BA62" s="22">
        <f t="shared" si="10"/>
        <v>4.4848032887138798</v>
      </c>
      <c r="BB62" s="22">
        <f t="shared" si="11"/>
        <v>0.78680759451120696</v>
      </c>
      <c r="BC62" s="21">
        <f t="shared" si="12"/>
        <v>1.3157894736842104</v>
      </c>
      <c r="BD62" t="str">
        <f t="shared" si="13"/>
        <v>Zach Ertz</v>
      </c>
      <c r="BE62">
        <f t="shared" si="14"/>
        <v>5700</v>
      </c>
      <c r="BF62" t="str">
        <f t="shared" si="15"/>
        <v>TE</v>
      </c>
      <c r="BG62" s="22">
        <f t="shared" si="16"/>
        <v>4.4848032887138798</v>
      </c>
    </row>
    <row r="63" spans="1:59" x14ac:dyDescent="0.3">
      <c r="A63" t="s">
        <v>3835</v>
      </c>
      <c r="B63" t="s">
        <v>49</v>
      </c>
      <c r="C63" t="s">
        <v>3001</v>
      </c>
      <c r="D63" t="s">
        <v>260</v>
      </c>
      <c r="E63" t="s">
        <v>3671</v>
      </c>
      <c r="F63">
        <v>8.7599998474121001</v>
      </c>
      <c r="G63">
        <v>10</v>
      </c>
      <c r="H63">
        <v>5700</v>
      </c>
      <c r="I63" t="s">
        <v>3637</v>
      </c>
      <c r="J63" t="s">
        <v>1080</v>
      </c>
      <c r="K63" t="s">
        <v>76</v>
      </c>
      <c r="O63" t="str">
        <f t="shared" si="0"/>
        <v>Marquez Valdes-Scantling</v>
      </c>
      <c r="P63" t="str">
        <f>IFERROR(VLOOKUP(O:O,'Name Bridge'!A:B,2,FALSE),O:O)</f>
        <v>Marquez Valdes-Scantling</v>
      </c>
      <c r="Q63" s="12">
        <f>VLOOKUP($K63,'20 Defensive Stats'!$AC:$AH,2,FALSE)</f>
        <v>6.4568245125348191</v>
      </c>
      <c r="R63" s="12">
        <f>VLOOKUP($K63,'20 Defensive Stats'!$AC:$AH,4,FALSE)</f>
        <v>4.0869565217391308</v>
      </c>
      <c r="S63" s="12">
        <f>VLOOKUP($K63,'20 Defensive Stats'!$AC:$AH,6,FALSE)</f>
        <v>9.6987447698744766</v>
      </c>
      <c r="T63" s="12">
        <f>IFERROR(VLOOKUP($P63,'20 Passing'!$C:$AF,9,FALSE)/VLOOKUP($P63,'20 Passing'!$C:$AF,5,FALSE),0)</f>
        <v>0</v>
      </c>
      <c r="U63" s="12">
        <f>IFERROR(VLOOKUP($P63,'20 Passing'!$C:$AF,11,FALSE)/VLOOKUP($P63,'20 Passing'!$C:$AF,5,FALSE),0)</f>
        <v>0</v>
      </c>
      <c r="V63" s="12">
        <f>IFERROR(VLOOKUP($P63,'20 Passing'!$C:$AF,18,FALSE),0)</f>
        <v>0</v>
      </c>
      <c r="W63" s="12">
        <f>IFERROR(VLOOKUP($P63,'20 Passing'!$C:$AF,12,FALSE)/VLOOKUP($P63,'20 Passing'!$C:$AF,5,FALSE),0)</f>
        <v>0</v>
      </c>
      <c r="X63" s="12">
        <f>IFERROR(IF(OR($B63="D",$B63="K"),0,VLOOKUP($P63,'20 Receiving'!$C:$T,7,FALSE)/VLOOKUP($P63,'20 Receiving'!$C:$T,5,FALSE)),0)*$AJ63</f>
        <v>4.6363636363636367</v>
      </c>
      <c r="Y63" s="21">
        <f>IFERROR(VLOOKUP($P63,'20 Receiving'!$C:$T,8,FALSE)/VLOOKUP($P63,'20 Receiving'!$C:$T,5,FALSE),0)</f>
        <v>2.2727272727272729</v>
      </c>
      <c r="Z63" s="21">
        <f>IFERROR(VLOOKUP($P63,'20 Receiving'!$C:$T,10,FALSE)/VLOOKUP($P63,'20 Receiving'!$C:$T,5,FALSE),0)</f>
        <v>47.090909090909093</v>
      </c>
      <c r="AA63" s="21">
        <f>IFERROR(VLOOKUP($P63,'20 Receiving'!$C:$T,11,FALSE),0)</f>
        <v>20.7</v>
      </c>
      <c r="AB63" s="21">
        <f>IFERROR(VLOOKUP($P63,'20 Receiving'!$C:$T,14,FALSE),0)</f>
        <v>78</v>
      </c>
      <c r="AC63" s="21">
        <f>IFERROR(VLOOKUP($P63,'20 Receiving'!$C:$T,11,FALSE)/VLOOKUP($P63,'20 Receiving'!$C:$T,5,FALSE),0)</f>
        <v>1.8818181818181818</v>
      </c>
      <c r="AD63" s="12">
        <f>IFERROR(VLOOKUP($P63,'20 Rushing'!$C:$P,7,FALSE)/VLOOKUP($P63,'20 Rushing'!$C:$P,5,FALSE),0)</f>
        <v>0.18181818181818182</v>
      </c>
      <c r="AE63" s="12">
        <f>IFERROR(VLOOKUP($P63,'20 Rushing'!$C:$P,8,FALSE)/VLOOKUP($P63,'20 Rushing'!$C:$P,5,FALSE),0)</f>
        <v>1.1818181818181819</v>
      </c>
      <c r="AF63" s="12" t="str">
        <f>IFERROR(VLOOKUP($P63,'20 Rushing'!$C:$P,12,FALSE),0)</f>
        <v>6.5</v>
      </c>
      <c r="AG63" s="12">
        <f>IFERROR(VLOOKUP($P63,'20 Rushing'!$C:$P,9,FALSE)/VLOOKUP($P63,'20 Rushing'!$C:$P,5,FALSE),0)</f>
        <v>0</v>
      </c>
      <c r="AH63" s="12">
        <f>VLOOKUP($J63,'Vegas Odds'!$B:$S,18,FALSE)</f>
        <v>26.137494147398847</v>
      </c>
      <c r="AI63" s="12">
        <f>VLOOKUP($J63,'Vegas Odds'!$B:$S,17,FALSE)</f>
        <v>35.962505852601154</v>
      </c>
      <c r="AJ63">
        <v>1</v>
      </c>
      <c r="AK63" s="12">
        <f t="shared" si="1"/>
        <v>0</v>
      </c>
      <c r="AL63" s="12">
        <f t="shared" si="2"/>
        <v>0</v>
      </c>
      <c r="AM63" s="12">
        <f>V63/Team_Defense_Table20[[#Totals],[Passing yds/att]]*'Fanduel Export'!Q62</f>
        <v>0</v>
      </c>
      <c r="AN63" s="12">
        <f t="shared" si="17"/>
        <v>0</v>
      </c>
      <c r="AO63" s="12">
        <f>IFERROR(IF(OR($B63="D",$B63="K"),0,VLOOKUP($P63,'20 Receiving'!$C:$T,7,FALSE)/VLOOKUP($P63,'20 Receiving'!$C:$T,5,FALSE)),0)*$AJ63</f>
        <v>4.6363636363636367</v>
      </c>
      <c r="AP63" s="21">
        <f t="shared" si="3"/>
        <v>41.406493506493518</v>
      </c>
      <c r="AQ63" s="21">
        <f t="shared" si="4"/>
        <v>2.926664809027189</v>
      </c>
      <c r="AR63" s="22">
        <f t="shared" si="5"/>
        <v>2.2727272727272729</v>
      </c>
      <c r="AS63" s="22">
        <f t="shared" si="6"/>
        <v>1.4346396122682299</v>
      </c>
      <c r="AT63" s="22">
        <f>AA63/Team_Defense_Table20[[#Totals],[Yards per completion]]*'Fanduel Export'!S62</f>
        <v>20.661178443889241</v>
      </c>
      <c r="AU63" s="12">
        <f t="shared" si="18"/>
        <v>29.641345031745971</v>
      </c>
      <c r="AV63" s="12">
        <f t="shared" si="7"/>
        <v>0.18181818181818182</v>
      </c>
      <c r="AW63" s="21">
        <f t="shared" si="8"/>
        <v>29.644444444444446</v>
      </c>
      <c r="AX63" s="12">
        <f t="shared" si="9"/>
        <v>0.22056872882200518</v>
      </c>
      <c r="AY63" s="12">
        <f>AF63/Team_Defense_Table20[[#Totals],[Rushing Y/A]]*R63</f>
        <v>6.1869501930257593</v>
      </c>
      <c r="AZ63" s="12">
        <f t="shared" si="19"/>
        <v>1.3646477393607512</v>
      </c>
      <c r="BA63" s="22">
        <f t="shared" si="10"/>
        <v>4.2369629134743088</v>
      </c>
      <c r="BB63" s="22">
        <f t="shared" si="11"/>
        <v>0.74332682692531726</v>
      </c>
      <c r="BC63" s="21">
        <f t="shared" si="12"/>
        <v>0.8133971291866029</v>
      </c>
      <c r="BD63" t="str">
        <f t="shared" si="13"/>
        <v>Marquez Valdes-Scantling</v>
      </c>
      <c r="BE63">
        <f t="shared" si="14"/>
        <v>5700</v>
      </c>
      <c r="BF63" t="str">
        <f t="shared" si="15"/>
        <v>WR</v>
      </c>
      <c r="BG63" s="22">
        <f t="shared" si="16"/>
        <v>4.2369629134743088</v>
      </c>
    </row>
    <row r="64" spans="1:59" x14ac:dyDescent="0.3">
      <c r="A64" t="s">
        <v>3836</v>
      </c>
      <c r="B64" t="s">
        <v>34</v>
      </c>
      <c r="C64" t="s">
        <v>1907</v>
      </c>
      <c r="D64" t="s">
        <v>169</v>
      </c>
      <c r="E64" t="s">
        <v>1916</v>
      </c>
      <c r="F64">
        <v>7.15555572509765</v>
      </c>
      <c r="G64">
        <v>9</v>
      </c>
      <c r="H64">
        <v>5700</v>
      </c>
      <c r="I64" t="s">
        <v>3644</v>
      </c>
      <c r="J64" t="s">
        <v>1079</v>
      </c>
      <c r="K64" t="s">
        <v>56</v>
      </c>
      <c r="O64" t="str">
        <f t="shared" si="0"/>
        <v>James White</v>
      </c>
      <c r="P64" t="str">
        <f>IFERROR(VLOOKUP(O:O,'Name Bridge'!A:B,2,FALSE),O:O)</f>
        <v>James White</v>
      </c>
      <c r="Q64" s="12">
        <f>VLOOKUP($K64,'20 Defensive Stats'!$AC:$AH,2,FALSE)</f>
        <v>6.5079787234042552</v>
      </c>
      <c r="R64" s="12">
        <f>VLOOKUP($K64,'20 Defensive Stats'!$AC:$AH,4,FALSE)</f>
        <v>4.7661870503597124</v>
      </c>
      <c r="S64" s="12">
        <f>VLOOKUP($K64,'20 Defensive Stats'!$AC:$AH,6,FALSE)</f>
        <v>10.324894514767932</v>
      </c>
      <c r="T64" s="12">
        <f>IFERROR(VLOOKUP($P64,'20 Passing'!$C:$AF,9,FALSE)/VLOOKUP($P64,'20 Passing'!$C:$AF,5,FALSE),0)</f>
        <v>0</v>
      </c>
      <c r="U64" s="12">
        <f>IFERROR(VLOOKUP($P64,'20 Passing'!$C:$AF,11,FALSE)/VLOOKUP($P64,'20 Passing'!$C:$AF,5,FALSE),0)</f>
        <v>0</v>
      </c>
      <c r="V64" s="12">
        <f>IFERROR(VLOOKUP($P64,'20 Passing'!$C:$AF,18,FALSE),0)</f>
        <v>0</v>
      </c>
      <c r="W64" s="12">
        <f>IFERROR(VLOOKUP($P64,'20 Passing'!$C:$AF,12,FALSE)/VLOOKUP($P64,'20 Passing'!$C:$AF,5,FALSE),0)</f>
        <v>0</v>
      </c>
      <c r="X64" s="12">
        <f>IFERROR(IF(OR($B64="D",$B64="K"),0,VLOOKUP($P64,'20 Receiving'!$C:$T,7,FALSE)/VLOOKUP($P64,'20 Receiving'!$C:$T,5,FALSE)),0)*$AJ64</f>
        <v>4.666666666666667</v>
      </c>
      <c r="Y64" s="21">
        <f>IFERROR(VLOOKUP($P64,'20 Receiving'!$C:$T,8,FALSE)/VLOOKUP($P64,'20 Receiving'!$C:$T,5,FALSE),0)</f>
        <v>3.7777777777777777</v>
      </c>
      <c r="Z64" s="21">
        <f>IFERROR(VLOOKUP($P64,'20 Receiving'!$C:$T,10,FALSE)/VLOOKUP($P64,'20 Receiving'!$C:$T,5,FALSE),0)</f>
        <v>29.555555555555557</v>
      </c>
      <c r="AA64" s="21">
        <f>IFERROR(VLOOKUP($P64,'20 Receiving'!$C:$T,11,FALSE),0)</f>
        <v>7.8</v>
      </c>
      <c r="AB64" s="21">
        <f>IFERROR(VLOOKUP($P64,'20 Receiving'!$C:$T,14,FALSE),0)</f>
        <v>34</v>
      </c>
      <c r="AC64" s="21">
        <f>IFERROR(VLOOKUP($P64,'20 Receiving'!$C:$T,11,FALSE)/VLOOKUP($P64,'20 Receiving'!$C:$T,5,FALSE),0)</f>
        <v>0.8666666666666667</v>
      </c>
      <c r="AD64" s="12">
        <f>IFERROR(VLOOKUP($P64,'20 Rushing'!$C:$P,7,FALSE)/VLOOKUP($P64,'20 Rushing'!$C:$P,5,FALSE),0)</f>
        <v>2.8888888888888888</v>
      </c>
      <c r="AE64" s="12">
        <f>IFERROR(VLOOKUP($P64,'20 Rushing'!$C:$P,8,FALSE)/VLOOKUP($P64,'20 Rushing'!$C:$P,5,FALSE),0)</f>
        <v>9.7777777777777786</v>
      </c>
      <c r="AF64" s="12" t="str">
        <f>IFERROR(VLOOKUP($P64,'20 Rushing'!$C:$P,12,FALSE),0)</f>
        <v>3.4</v>
      </c>
      <c r="AG64" s="12">
        <f>IFERROR(VLOOKUP($P64,'20 Rushing'!$C:$P,9,FALSE)/VLOOKUP($P64,'20 Rushing'!$C:$P,5,FALSE),0)</f>
        <v>0.22222222222222221</v>
      </c>
      <c r="AH64" s="12">
        <f>VLOOKUP($J64,'Vegas Odds'!$B:$S,18,FALSE)</f>
        <v>29.794677517930324</v>
      </c>
      <c r="AI64" s="12">
        <f>VLOOKUP($J64,'Vegas Odds'!$B:$S,17,FALSE)</f>
        <v>35.30532248206967</v>
      </c>
      <c r="AJ64">
        <v>1</v>
      </c>
      <c r="AK64" s="12">
        <f t="shared" si="1"/>
        <v>0</v>
      </c>
      <c r="AL64" s="12">
        <f t="shared" si="2"/>
        <v>0</v>
      </c>
      <c r="AM64" s="12">
        <f>V64/Team_Defense_Table20[[#Totals],[Passing yds/att]]*'Fanduel Export'!Q70</f>
        <v>0</v>
      </c>
      <c r="AN64" s="12">
        <f t="shared" si="17"/>
        <v>0</v>
      </c>
      <c r="AO64" s="12">
        <f>IFERROR(IF(OR($B64="D",$B64="K"),0,VLOOKUP($P64,'20 Receiving'!$C:$T,7,FALSE)/VLOOKUP($P64,'20 Receiving'!$C:$T,5,FALSE)),0)*$AJ64</f>
        <v>4.666666666666667</v>
      </c>
      <c r="AP64" s="21">
        <f t="shared" si="3"/>
        <v>31.252958152958154</v>
      </c>
      <c r="AQ64" s="21">
        <f t="shared" si="4"/>
        <v>4.4489173708456651</v>
      </c>
      <c r="AR64" s="22">
        <f t="shared" si="5"/>
        <v>3.7777777777777777</v>
      </c>
      <c r="AS64" s="22">
        <f t="shared" si="6"/>
        <v>3.601504538303633</v>
      </c>
      <c r="AT64" s="22">
        <f>AA64/Team_Defense_Table20[[#Totals],[Yards per completion]]*'Fanduel Export'!S70</f>
        <v>8.0337236249871786</v>
      </c>
      <c r="AU64" s="12">
        <f t="shared" si="18"/>
        <v>28.933492094868438</v>
      </c>
      <c r="AV64" s="12">
        <f t="shared" si="7"/>
        <v>2.8888888888888888</v>
      </c>
      <c r="AW64" s="21">
        <f t="shared" si="8"/>
        <v>39.221464646464653</v>
      </c>
      <c r="AX64" s="12">
        <f t="shared" si="9"/>
        <v>2.6004422516200862</v>
      </c>
      <c r="AY64" s="12">
        <f>AF64/Team_Defense_Table20[[#Totals],[Rushing Y/A]]*R64</f>
        <v>3.7740986250301076</v>
      </c>
      <c r="AZ64" s="12">
        <f t="shared" si="19"/>
        <v>9.814325526309565</v>
      </c>
      <c r="BA64" s="22">
        <f t="shared" si="10"/>
        <v>5.7636706510066888</v>
      </c>
      <c r="BB64" s="22">
        <f t="shared" si="11"/>
        <v>1.0111702896502963</v>
      </c>
      <c r="BC64" s="21">
        <f t="shared" si="12"/>
        <v>0.81871345029239773</v>
      </c>
      <c r="BD64" t="str">
        <f t="shared" si="13"/>
        <v>James White</v>
      </c>
      <c r="BE64">
        <f t="shared" si="14"/>
        <v>5700</v>
      </c>
      <c r="BF64" t="str">
        <f t="shared" si="15"/>
        <v>RB</v>
      </c>
      <c r="BG64" s="22">
        <f t="shared" si="16"/>
        <v>5.7636706510066888</v>
      </c>
    </row>
    <row r="65" spans="1:59" x14ac:dyDescent="0.3">
      <c r="A65" t="s">
        <v>3837</v>
      </c>
      <c r="B65" t="s">
        <v>34</v>
      </c>
      <c r="C65" t="s">
        <v>3672</v>
      </c>
      <c r="D65" t="s">
        <v>140</v>
      </c>
      <c r="E65" t="s">
        <v>3673</v>
      </c>
      <c r="F65">
        <v>8.5499998728434203</v>
      </c>
      <c r="G65">
        <v>6</v>
      </c>
      <c r="H65">
        <v>5700</v>
      </c>
      <c r="I65" t="s">
        <v>3638</v>
      </c>
      <c r="J65" t="s">
        <v>61</v>
      </c>
      <c r="K65" t="s">
        <v>74</v>
      </c>
      <c r="L65" t="s">
        <v>1877</v>
      </c>
      <c r="M65" t="s">
        <v>3278</v>
      </c>
      <c r="O65" t="str">
        <f t="shared" si="0"/>
        <v>Carlos Hyde</v>
      </c>
      <c r="P65" t="str">
        <f>IFERROR(VLOOKUP(O:O,'Name Bridge'!A:B,2,FALSE),O:O)</f>
        <v>Carlos Hyde</v>
      </c>
      <c r="Q65" s="12">
        <f>VLOOKUP($K65,'20 Defensive Stats'!$AC:$AH,2,FALSE)</f>
        <v>6.8849104859335037</v>
      </c>
      <c r="R65" s="12">
        <f>VLOOKUP($K65,'20 Defensive Stats'!$AC:$AH,4,FALSE)</f>
        <v>3.8851851851851853</v>
      </c>
      <c r="S65" s="12">
        <f>VLOOKUP($K65,'20 Defensive Stats'!$AC:$AH,6,FALSE)</f>
        <v>10.196969696969697</v>
      </c>
      <c r="T65" s="12">
        <f>IFERROR(VLOOKUP($P65,'20 Passing'!$C:$AF,9,FALSE)/VLOOKUP($P65,'20 Passing'!$C:$AF,5,FALSE),0)</f>
        <v>0</v>
      </c>
      <c r="U65" s="12">
        <f>IFERROR(VLOOKUP($P65,'20 Passing'!$C:$AF,11,FALSE)/VLOOKUP($P65,'20 Passing'!$C:$AF,5,FALSE),0)</f>
        <v>0</v>
      </c>
      <c r="V65" s="12">
        <f>IFERROR(VLOOKUP($P65,'20 Passing'!$C:$AF,18,FALSE),0)</f>
        <v>0</v>
      </c>
      <c r="W65" s="12">
        <f>IFERROR(VLOOKUP($P65,'20 Passing'!$C:$AF,12,FALSE)/VLOOKUP($P65,'20 Passing'!$C:$AF,5,FALSE),0)</f>
        <v>0</v>
      </c>
      <c r="X65" s="12">
        <f>IFERROR(IF(OR($B65="D",$B65="K"),0,VLOOKUP($P65,'20 Receiving'!$C:$T,7,FALSE)/VLOOKUP($P65,'20 Receiving'!$C:$T,5,FALSE)),0)*$AJ65</f>
        <v>2.1666666666666665</v>
      </c>
      <c r="Y65" s="21">
        <f>IFERROR(VLOOKUP($P65,'20 Receiving'!$C:$T,8,FALSE)/VLOOKUP($P65,'20 Receiving'!$C:$T,5,FALSE),0)</f>
        <v>1.6666666666666667</v>
      </c>
      <c r="Z65" s="21">
        <f>IFERROR(VLOOKUP($P65,'20 Receiving'!$C:$T,10,FALSE)/VLOOKUP($P65,'20 Receiving'!$C:$T,5,FALSE),0)</f>
        <v>9.5</v>
      </c>
      <c r="AA65" s="21">
        <f>IFERROR(VLOOKUP($P65,'20 Receiving'!$C:$T,11,FALSE),0)</f>
        <v>5.7</v>
      </c>
      <c r="AB65" s="21">
        <f>IFERROR(VLOOKUP($P65,'20 Receiving'!$C:$T,14,FALSE),0)</f>
        <v>11</v>
      </c>
      <c r="AC65" s="21">
        <f>IFERROR(VLOOKUP($P65,'20 Receiving'!$C:$T,11,FALSE)/VLOOKUP($P65,'20 Receiving'!$C:$T,5,FALSE),0)</f>
        <v>0.95000000000000007</v>
      </c>
      <c r="AD65" s="12">
        <f>IFERROR(VLOOKUP($P65,'20 Rushing'!$C:$P,7,FALSE)/VLOOKUP($P65,'20 Rushing'!$C:$P,5,FALSE),0)</f>
        <v>10</v>
      </c>
      <c r="AE65" s="12">
        <f>IFERROR(VLOOKUP($P65,'20 Rushing'!$C:$P,8,FALSE)/VLOOKUP($P65,'20 Rushing'!$C:$P,5,FALSE),0)</f>
        <v>37.666666666666664</v>
      </c>
      <c r="AF65" s="12" t="str">
        <f>IFERROR(VLOOKUP($P65,'20 Rushing'!$C:$P,12,FALSE),0)</f>
        <v>3.8</v>
      </c>
      <c r="AG65" s="12">
        <f>IFERROR(VLOOKUP($P65,'20 Rushing'!$C:$P,9,FALSE)/VLOOKUP($P65,'20 Rushing'!$C:$P,5,FALSE),0)</f>
        <v>0.5</v>
      </c>
      <c r="AH65" s="12">
        <f>VLOOKUP($J65,'Vegas Odds'!$B:$S,18,FALSE)</f>
        <v>33.050526106749423</v>
      </c>
      <c r="AI65" s="12">
        <f>VLOOKUP($J65,'Vegas Odds'!$B:$S,17,FALSE)</f>
        <v>26.849473893250575</v>
      </c>
      <c r="AJ65">
        <v>1</v>
      </c>
      <c r="AK65" s="12">
        <f t="shared" si="1"/>
        <v>0</v>
      </c>
      <c r="AL65" s="12">
        <f t="shared" si="2"/>
        <v>0</v>
      </c>
      <c r="AM65" s="12">
        <f>V65/Team_Defense_Table20[[#Totals],[Passing yds/att]]*'Fanduel Export'!Q56</f>
        <v>0</v>
      </c>
      <c r="AN65" s="12">
        <f t="shared" si="17"/>
        <v>0</v>
      </c>
      <c r="AO65" s="12">
        <f>IFERROR(IF(OR($B65="D",$B65="K"),0,VLOOKUP($P65,'20 Receiving'!$C:$T,7,FALSE)/VLOOKUP($P65,'20 Receiving'!$C:$T,5,FALSE)),0)*$AJ65</f>
        <v>2.1666666666666665</v>
      </c>
      <c r="AP65" s="21">
        <f t="shared" si="3"/>
        <v>33.730880230880231</v>
      </c>
      <c r="AQ65" s="21">
        <f t="shared" si="4"/>
        <v>2.1229648541970976</v>
      </c>
      <c r="AR65" s="22">
        <f t="shared" si="5"/>
        <v>1.6666666666666667</v>
      </c>
      <c r="AS65" s="22">
        <f t="shared" si="6"/>
        <v>1.6330498878439212</v>
      </c>
      <c r="AT65" s="22">
        <f>AA65/Team_Defense_Table20[[#Totals],[Yards per completion]]*'Fanduel Export'!S56</f>
        <v>5.5610786511170236</v>
      </c>
      <c r="AU65" s="12">
        <f t="shared" si="18"/>
        <v>9.0815188674978806</v>
      </c>
      <c r="AV65" s="12">
        <f t="shared" si="7"/>
        <v>10</v>
      </c>
      <c r="AW65" s="21">
        <f t="shared" si="8"/>
        <v>42.586580086580092</v>
      </c>
      <c r="AX65" s="12">
        <f t="shared" si="9"/>
        <v>6.3046795114011509</v>
      </c>
      <c r="AY65" s="12">
        <f>AF65/Team_Defense_Table20[[#Totals],[Rushing Y/A]]*R65</f>
        <v>3.4384171653458413</v>
      </c>
      <c r="AZ65" s="12">
        <f t="shared" si="19"/>
        <v>21.678118254005948</v>
      </c>
      <c r="BA65" s="22">
        <f t="shared" si="10"/>
        <v>3.9092970454837164</v>
      </c>
      <c r="BB65" s="22">
        <f t="shared" si="11"/>
        <v>0.68584158692696773</v>
      </c>
      <c r="BC65" s="21">
        <f t="shared" si="12"/>
        <v>0.38011695906432746</v>
      </c>
      <c r="BD65" t="str">
        <f t="shared" si="13"/>
        <v>Carlos Hyde</v>
      </c>
      <c r="BE65">
        <f t="shared" si="14"/>
        <v>5700</v>
      </c>
      <c r="BF65" t="str">
        <f t="shared" si="15"/>
        <v>RB</v>
      </c>
      <c r="BG65" s="22">
        <f t="shared" si="16"/>
        <v>3.9092970454837164</v>
      </c>
    </row>
    <row r="66" spans="1:59" x14ac:dyDescent="0.3">
      <c r="A66" t="s">
        <v>3838</v>
      </c>
      <c r="B66" t="s">
        <v>49</v>
      </c>
      <c r="C66" t="s">
        <v>2986</v>
      </c>
      <c r="D66" t="s">
        <v>173</v>
      </c>
      <c r="E66" t="s">
        <v>3298</v>
      </c>
      <c r="F66">
        <v>8.4818184592507109</v>
      </c>
      <c r="G66">
        <v>11</v>
      </c>
      <c r="H66">
        <v>5700</v>
      </c>
      <c r="I66" t="s">
        <v>3638</v>
      </c>
      <c r="J66" t="s">
        <v>74</v>
      </c>
      <c r="K66" t="s">
        <v>61</v>
      </c>
      <c r="O66" t="str">
        <f t="shared" si="0"/>
        <v>Darius Slayton</v>
      </c>
      <c r="P66" t="str">
        <f>IFERROR(VLOOKUP(O:O,'Name Bridge'!A:B,2,FALSE),O:O)</f>
        <v>Darius Slayton</v>
      </c>
      <c r="Q66" s="12">
        <f>VLOOKUP($K66,'20 Defensive Stats'!$AC:$AH,2,FALSE)</f>
        <v>7.3665987780040734</v>
      </c>
      <c r="R66" s="12">
        <f>VLOOKUP($K66,'20 Defensive Stats'!$AC:$AH,4,FALSE)</f>
        <v>3.7056603773584906</v>
      </c>
      <c r="S66" s="12">
        <f>VLOOKUP($K66,'20 Defensive Stats'!$AC:$AH,6,FALSE)</f>
        <v>10.764880952380953</v>
      </c>
      <c r="T66" s="12">
        <f>IFERROR(VLOOKUP($P66,'20 Passing'!$C:$AF,9,FALSE)/VLOOKUP($P66,'20 Passing'!$C:$AF,5,FALSE),0)</f>
        <v>0</v>
      </c>
      <c r="U66" s="12">
        <f>IFERROR(VLOOKUP($P66,'20 Passing'!$C:$AF,11,FALSE)/VLOOKUP($P66,'20 Passing'!$C:$AF,5,FALSE),0)</f>
        <v>0</v>
      </c>
      <c r="V66" s="12">
        <f>IFERROR(VLOOKUP($P66,'20 Passing'!$C:$AF,18,FALSE),0)</f>
        <v>0</v>
      </c>
      <c r="W66" s="12">
        <f>IFERROR(VLOOKUP($P66,'20 Passing'!$C:$AF,12,FALSE)/VLOOKUP($P66,'20 Passing'!$C:$AF,5,FALSE),0)</f>
        <v>0</v>
      </c>
      <c r="X66" s="12">
        <f>IFERROR(IF(OR($B66="D",$B66="K"),0,VLOOKUP($P66,'20 Receiving'!$C:$T,7,FALSE)/VLOOKUP($P66,'20 Receiving'!$C:$T,5,FALSE)),0)*$AJ66</f>
        <v>6</v>
      </c>
      <c r="Y66" s="21">
        <f>IFERROR(VLOOKUP($P66,'20 Receiving'!$C:$T,8,FALSE)/VLOOKUP($P66,'20 Receiving'!$C:$T,5,FALSE),0)</f>
        <v>3.4545454545454546</v>
      </c>
      <c r="Z66" s="21">
        <f>IFERROR(VLOOKUP($P66,'20 Receiving'!$C:$T,10,FALSE)/VLOOKUP($P66,'20 Receiving'!$C:$T,5,FALSE),0)</f>
        <v>53.090909090909093</v>
      </c>
      <c r="AA66" s="21">
        <f>IFERROR(VLOOKUP($P66,'20 Receiving'!$C:$T,11,FALSE),0)</f>
        <v>15.4</v>
      </c>
      <c r="AB66" s="21">
        <f>IFERROR(VLOOKUP($P66,'20 Receiving'!$C:$T,14,FALSE),0)</f>
        <v>41</v>
      </c>
      <c r="AC66" s="21">
        <f>IFERROR(VLOOKUP($P66,'20 Receiving'!$C:$T,11,FALSE)/VLOOKUP($P66,'20 Receiving'!$C:$T,5,FALSE),0)</f>
        <v>1.4000000000000001</v>
      </c>
      <c r="AD66" s="12">
        <f>IFERROR(VLOOKUP($P66,'20 Rushing'!$C:$P,7,FALSE)/VLOOKUP($P66,'20 Rushing'!$C:$P,5,FALSE),0)</f>
        <v>0.18181818181818182</v>
      </c>
      <c r="AE66" s="12">
        <f>IFERROR(VLOOKUP($P66,'20 Rushing'!$C:$P,8,FALSE)/VLOOKUP($P66,'20 Rushing'!$C:$P,5,FALSE),0)</f>
        <v>-9.0909090909090912E-2</v>
      </c>
      <c r="AF66" s="12" t="str">
        <f>IFERROR(VLOOKUP($P66,'20 Rushing'!$C:$P,12,FALSE),0)</f>
        <v>-0.5</v>
      </c>
      <c r="AG66" s="12">
        <f>IFERROR(VLOOKUP($P66,'20 Rushing'!$C:$P,9,FALSE)/VLOOKUP($P66,'20 Rushing'!$C:$P,5,FALSE),0)</f>
        <v>0</v>
      </c>
      <c r="AH66" s="12">
        <f>VLOOKUP($J66,'Vegas Odds'!$B:$S,18,FALSE)</f>
        <v>43.874288576406173</v>
      </c>
      <c r="AI66" s="12">
        <f>VLOOKUP($J66,'Vegas Odds'!$B:$S,17,FALSE)</f>
        <v>15.725711423593831</v>
      </c>
      <c r="AJ66">
        <v>1</v>
      </c>
      <c r="AK66" s="12">
        <f t="shared" si="1"/>
        <v>0</v>
      </c>
      <c r="AL66" s="12">
        <f t="shared" si="2"/>
        <v>0</v>
      </c>
      <c r="AM66" s="12">
        <f>V66/Team_Defense_Table20[[#Totals],[Passing yds/att]]*'Fanduel Export'!Q66</f>
        <v>0</v>
      </c>
      <c r="AN66" s="12">
        <f t="shared" si="17"/>
        <v>0</v>
      </c>
      <c r="AO66" s="12">
        <f>IFERROR(IF(OR($B66="D",$B66="K"),0,VLOOKUP($P66,'20 Receiving'!$C:$T,7,FALSE)/VLOOKUP($P66,'20 Receiving'!$C:$T,5,FALSE)),0)*$AJ66</f>
        <v>6</v>
      </c>
      <c r="AP66" s="21">
        <f t="shared" si="3"/>
        <v>34.49083694083695</v>
      </c>
      <c r="AQ66" s="21">
        <f t="shared" si="4"/>
        <v>7.6323381746285097</v>
      </c>
      <c r="AR66" s="22">
        <f t="shared" si="5"/>
        <v>3.4545454545454546</v>
      </c>
      <c r="AS66" s="22">
        <f t="shared" si="6"/>
        <v>4.3943765247861117</v>
      </c>
      <c r="AT66" s="22">
        <f>AA66/Team_Defense_Table20[[#Totals],[Yards per completion]]*'Fanduel Export'!S66</f>
        <v>15.861454336513146</v>
      </c>
      <c r="AU66" s="12">
        <f t="shared" si="18"/>
        <v>69.701202585340241</v>
      </c>
      <c r="AV66" s="12">
        <f t="shared" si="7"/>
        <v>0.18181818181818182</v>
      </c>
      <c r="AW66" s="21">
        <f t="shared" si="8"/>
        <v>24.907864357864359</v>
      </c>
      <c r="AX66" s="12">
        <f t="shared" si="9"/>
        <v>0.11479186724944877</v>
      </c>
      <c r="AY66" s="12">
        <f>AF66/Team_Defense_Table20[[#Totals],[Rushing Y/A]]*R66</f>
        <v>-0.4315179478728956</v>
      </c>
      <c r="AZ66" s="12">
        <f t="shared" si="19"/>
        <v>-4.9534750987979985E-2</v>
      </c>
      <c r="BA66" s="22">
        <f t="shared" si="10"/>
        <v>8.6924395107079526</v>
      </c>
      <c r="BB66" s="22">
        <f t="shared" si="11"/>
        <v>1.5249893878435004</v>
      </c>
      <c r="BC66" s="21">
        <f t="shared" si="12"/>
        <v>1.0526315789473684</v>
      </c>
      <c r="BD66" t="str">
        <f t="shared" si="13"/>
        <v>Darius Slayton</v>
      </c>
      <c r="BE66">
        <f t="shared" si="14"/>
        <v>5700</v>
      </c>
      <c r="BF66" t="str">
        <f t="shared" si="15"/>
        <v>WR</v>
      </c>
      <c r="BG66" s="22">
        <f t="shared" si="16"/>
        <v>8.6924395107079526</v>
      </c>
    </row>
    <row r="67" spans="1:59" x14ac:dyDescent="0.3">
      <c r="A67" t="s">
        <v>3839</v>
      </c>
      <c r="B67" t="s">
        <v>34</v>
      </c>
      <c r="C67" t="s">
        <v>3670</v>
      </c>
      <c r="D67" t="s">
        <v>234</v>
      </c>
      <c r="E67" t="s">
        <v>1937</v>
      </c>
      <c r="F67">
        <v>6.1999997225674699</v>
      </c>
      <c r="G67">
        <v>11</v>
      </c>
      <c r="H67">
        <v>5700</v>
      </c>
      <c r="I67" t="s">
        <v>3637</v>
      </c>
      <c r="J67" t="s">
        <v>76</v>
      </c>
      <c r="K67" t="s">
        <v>1080</v>
      </c>
      <c r="O67" t="str">
        <f t="shared" si="0"/>
        <v>Boston Scott</v>
      </c>
      <c r="P67" t="str">
        <f>IFERROR(VLOOKUP(O:O,'Name Bridge'!A:B,2,FALSE),O:O)</f>
        <v>Boston Scott</v>
      </c>
      <c r="Q67" s="12">
        <f>VLOOKUP($K67,'20 Defensive Stats'!$AC:$AH,2,FALSE)</f>
        <v>6.9262295081967213</v>
      </c>
      <c r="R67" s="12">
        <f>VLOOKUP($K67,'20 Defensive Stats'!$AC:$AH,4,FALSE)</f>
        <v>4.625</v>
      </c>
      <c r="S67" s="12">
        <f>VLOOKUP($K67,'20 Defensive Stats'!$AC:$AH,6,FALSE)</f>
        <v>10.432098765432098</v>
      </c>
      <c r="T67" s="12">
        <f>IFERROR(VLOOKUP($P67,'20 Passing'!$C:$AF,9,FALSE)/VLOOKUP($P67,'20 Passing'!$C:$AF,5,FALSE),0)</f>
        <v>0</v>
      </c>
      <c r="U67" s="12">
        <f>IFERROR(VLOOKUP($P67,'20 Passing'!$C:$AF,11,FALSE)/VLOOKUP($P67,'20 Passing'!$C:$AF,5,FALSE),0)</f>
        <v>0</v>
      </c>
      <c r="V67" s="12">
        <f>IFERROR(VLOOKUP($P67,'20 Passing'!$C:$AF,18,FALSE),0)</f>
        <v>0</v>
      </c>
      <c r="W67" s="12">
        <f>IFERROR(VLOOKUP($P67,'20 Passing'!$C:$AF,12,FALSE)/VLOOKUP($P67,'20 Passing'!$C:$AF,5,FALSE),0)</f>
        <v>0</v>
      </c>
      <c r="X67" s="12">
        <f>IFERROR(IF(OR($B67="D",$B67="K"),0,VLOOKUP($P67,'20 Receiving'!$C:$T,7,FALSE)/VLOOKUP($P67,'20 Receiving'!$C:$T,5,FALSE)),0)*$AJ67</f>
        <v>2.4545454545454546</v>
      </c>
      <c r="Y67" s="21">
        <f>IFERROR(VLOOKUP($P67,'20 Receiving'!$C:$T,8,FALSE)/VLOOKUP($P67,'20 Receiving'!$C:$T,5,FALSE),0)</f>
        <v>1.9090909090909092</v>
      </c>
      <c r="Z67" s="21">
        <f>IFERROR(VLOOKUP($P67,'20 Receiving'!$C:$T,10,FALSE)/VLOOKUP($P67,'20 Receiving'!$C:$T,5,FALSE),0)</f>
        <v>16.363636363636363</v>
      </c>
      <c r="AA67" s="21">
        <f>IFERROR(VLOOKUP($P67,'20 Receiving'!$C:$T,11,FALSE),0)</f>
        <v>8.6</v>
      </c>
      <c r="AB67" s="21">
        <f>IFERROR(VLOOKUP($P67,'20 Receiving'!$C:$T,14,FALSE),0)</f>
        <v>18</v>
      </c>
      <c r="AC67" s="21">
        <f>IFERROR(VLOOKUP($P67,'20 Receiving'!$C:$T,11,FALSE)/VLOOKUP($P67,'20 Receiving'!$C:$T,5,FALSE),0)</f>
        <v>0.78181818181818175</v>
      </c>
      <c r="AD67" s="12">
        <f>IFERROR(VLOOKUP($P67,'20 Rushing'!$C:$P,7,FALSE)/VLOOKUP($P67,'20 Rushing'!$C:$P,5,FALSE),0)</f>
        <v>5.2727272727272725</v>
      </c>
      <c r="AE67" s="12">
        <f>IFERROR(VLOOKUP($P67,'20 Rushing'!$C:$P,8,FALSE)/VLOOKUP($P67,'20 Rushing'!$C:$P,5,FALSE),0)</f>
        <v>25.181818181818183</v>
      </c>
      <c r="AF67" s="12" t="str">
        <f>IFERROR(VLOOKUP($P67,'20 Rushing'!$C:$P,12,FALSE),0)</f>
        <v>4.8</v>
      </c>
      <c r="AG67" s="12">
        <f>IFERROR(VLOOKUP($P67,'20 Rushing'!$C:$P,9,FALSE)/VLOOKUP($P67,'20 Rushing'!$C:$P,5,FALSE),0)</f>
        <v>9.0909090909090912E-2</v>
      </c>
      <c r="AH67" s="12">
        <f>VLOOKUP($J67,'Vegas Odds'!$B:$S,18,FALSE)</f>
        <v>42.740147670656746</v>
      </c>
      <c r="AI67" s="12">
        <f>VLOOKUP($J67,'Vegas Odds'!$B:$S,17,FALSE)</f>
        <v>19.159852329343252</v>
      </c>
      <c r="AJ67">
        <v>1</v>
      </c>
      <c r="AK67" s="12">
        <f t="shared" si="1"/>
        <v>0</v>
      </c>
      <c r="AL67" s="12">
        <f t="shared" si="2"/>
        <v>0</v>
      </c>
      <c r="AM67" s="12">
        <f>V67/Team_Defense_Table20[[#Totals],[Passing yds/att]]*'Fanduel Export'!Q63</f>
        <v>0</v>
      </c>
      <c r="AN67" s="12">
        <f t="shared" si="17"/>
        <v>0</v>
      </c>
      <c r="AO67" s="12">
        <f>IFERROR(IF(OR($B67="D",$B67="K"),0,VLOOKUP($P67,'20 Receiving'!$C:$T,7,FALSE)/VLOOKUP($P67,'20 Receiving'!$C:$T,5,FALSE)),0)*$AJ67</f>
        <v>2.4545454545454546</v>
      </c>
      <c r="AP67" s="21">
        <f t="shared" si="3"/>
        <v>49.672943722943735</v>
      </c>
      <c r="AQ67" s="21">
        <f t="shared" si="4"/>
        <v>2.1119673473902774</v>
      </c>
      <c r="AR67" s="22">
        <f t="shared" si="5"/>
        <v>1.9090909090909092</v>
      </c>
      <c r="AS67" s="22">
        <f t="shared" si="6"/>
        <v>1.642641270192438</v>
      </c>
      <c r="AT67" s="22">
        <f>AA67/Team_Defense_Table20[[#Totals],[Yards per completion]]*'Fanduel Export'!S63</f>
        <v>7.9804436425014806</v>
      </c>
      <c r="AU67" s="12">
        <f t="shared" si="18"/>
        <v>13.1090060816178</v>
      </c>
      <c r="AV67" s="12">
        <f t="shared" si="7"/>
        <v>5.2727272727272725</v>
      </c>
      <c r="AW67" s="21">
        <f t="shared" si="8"/>
        <v>31.925757575757579</v>
      </c>
      <c r="AX67" s="12">
        <f t="shared" si="9"/>
        <v>3.1643626835989993</v>
      </c>
      <c r="AY67" s="12">
        <f>AF67/Team_Defense_Table20[[#Totals],[Rushing Y/A]]*R67</f>
        <v>5.1703056768558957</v>
      </c>
      <c r="AZ67" s="12">
        <f t="shared" si="19"/>
        <v>16.360722346642863</v>
      </c>
      <c r="BA67" s="22">
        <f t="shared" si="10"/>
        <v>3.901518297371521</v>
      </c>
      <c r="BB67" s="22">
        <f t="shared" si="11"/>
        <v>0.68447689427570546</v>
      </c>
      <c r="BC67" s="21">
        <f t="shared" si="12"/>
        <v>0.43062200956937796</v>
      </c>
      <c r="BD67" t="str">
        <f t="shared" si="13"/>
        <v>Boston Scott</v>
      </c>
      <c r="BE67">
        <f t="shared" si="14"/>
        <v>5700</v>
      </c>
      <c r="BF67" t="str">
        <f t="shared" si="15"/>
        <v>RB</v>
      </c>
      <c r="BG67" s="22">
        <f t="shared" si="16"/>
        <v>3.901518297371521</v>
      </c>
    </row>
    <row r="68" spans="1:59" x14ac:dyDescent="0.3">
      <c r="A68" t="s">
        <v>3840</v>
      </c>
      <c r="B68" t="s">
        <v>34</v>
      </c>
      <c r="C68" t="s">
        <v>1960</v>
      </c>
      <c r="D68" t="s">
        <v>2892</v>
      </c>
      <c r="E68" t="s">
        <v>3299</v>
      </c>
      <c r="F68">
        <v>9.1272728659889903</v>
      </c>
      <c r="G68">
        <v>11</v>
      </c>
      <c r="H68">
        <v>5600</v>
      </c>
      <c r="I68" t="s">
        <v>3639</v>
      </c>
      <c r="J68" t="s">
        <v>80</v>
      </c>
      <c r="K68" t="s">
        <v>116</v>
      </c>
      <c r="O68" t="str">
        <f t="shared" si="0"/>
        <v>Darrell Henderson Jr.</v>
      </c>
      <c r="P68" t="str">
        <f>IFERROR(VLOOKUP(O:O,'Name Bridge'!A:B,2,FALSE),O:O)</f>
        <v>Darrell Henderson</v>
      </c>
      <c r="Q68" s="12">
        <f>VLOOKUP($K68,'20 Defensive Stats'!$AC:$AH,2,FALSE)</f>
        <v>6.3265822784810126</v>
      </c>
      <c r="R68" s="12">
        <f>VLOOKUP($K68,'20 Defensive Stats'!$AC:$AH,4,FALSE)</f>
        <v>4.5384615384615383</v>
      </c>
      <c r="S68" s="12">
        <f>VLOOKUP($K68,'20 Defensive Stats'!$AC:$AH,6,FALSE)</f>
        <v>9.76171875</v>
      </c>
      <c r="T68" s="12">
        <f>IFERROR(VLOOKUP($P68,'20 Passing'!$C:$AF,9,FALSE)/VLOOKUP($P68,'20 Passing'!$C:$AF,5,FALSE),0)</f>
        <v>0</v>
      </c>
      <c r="U68" s="12">
        <f>IFERROR(VLOOKUP($P68,'20 Passing'!$C:$AF,11,FALSE)/VLOOKUP($P68,'20 Passing'!$C:$AF,5,FALSE),0)</f>
        <v>0</v>
      </c>
      <c r="V68" s="12">
        <f>IFERROR(VLOOKUP($P68,'20 Passing'!$C:$AF,18,FALSE),0)</f>
        <v>0</v>
      </c>
      <c r="W68" s="12">
        <f>IFERROR(VLOOKUP($P68,'20 Passing'!$C:$AF,12,FALSE)/VLOOKUP($P68,'20 Passing'!$C:$AF,5,FALSE),0)</f>
        <v>0</v>
      </c>
      <c r="X68" s="12">
        <f>IFERROR(IF(OR($B68="D",$B68="K"),0,VLOOKUP($P68,'20 Receiving'!$C:$T,7,FALSE)/VLOOKUP($P68,'20 Receiving'!$C:$T,5,FALSE)),0)*$AJ68</f>
        <v>1.8181818181818181</v>
      </c>
      <c r="Y68" s="21">
        <f>IFERROR(VLOOKUP($P68,'20 Receiving'!$C:$T,8,FALSE)/VLOOKUP($P68,'20 Receiving'!$C:$T,5,FALSE),0)</f>
        <v>1.1818181818181819</v>
      </c>
      <c r="Z68" s="21">
        <f>IFERROR(VLOOKUP($P68,'20 Receiving'!$C:$T,10,FALSE)/VLOOKUP($P68,'20 Receiving'!$C:$T,5,FALSE),0)</f>
        <v>11.727272727272727</v>
      </c>
      <c r="AA68" s="21">
        <f>IFERROR(VLOOKUP($P68,'20 Receiving'!$C:$T,11,FALSE),0)</f>
        <v>9.9</v>
      </c>
      <c r="AB68" s="21">
        <f>IFERROR(VLOOKUP($P68,'20 Receiving'!$C:$T,14,FALSE),0)</f>
        <v>28</v>
      </c>
      <c r="AC68" s="21">
        <f>IFERROR(VLOOKUP($P68,'20 Receiving'!$C:$T,11,FALSE)/VLOOKUP($P68,'20 Receiving'!$C:$T,5,FALSE),0)</f>
        <v>0.9</v>
      </c>
      <c r="AD68" s="12">
        <f>IFERROR(VLOOKUP($P68,'20 Rushing'!$C:$P,7,FALSE)/VLOOKUP($P68,'20 Rushing'!$C:$P,5,FALSE),0)</f>
        <v>10.909090909090908</v>
      </c>
      <c r="AE68" s="12">
        <f>IFERROR(VLOOKUP($P68,'20 Rushing'!$C:$P,8,FALSE)/VLOOKUP($P68,'20 Rushing'!$C:$P,5,FALSE),0)</f>
        <v>46.363636363636367</v>
      </c>
      <c r="AF68" s="12" t="str">
        <f>IFERROR(VLOOKUP($P68,'20 Rushing'!$C:$P,12,FALSE),0)</f>
        <v>4.3</v>
      </c>
      <c r="AG68" s="12">
        <f>IFERROR(VLOOKUP($P68,'20 Rushing'!$C:$P,9,FALSE)/VLOOKUP($P68,'20 Rushing'!$C:$P,5,FALSE),0)</f>
        <v>0.36363636363636365</v>
      </c>
      <c r="AH68" s="12">
        <f>VLOOKUP($J68,'Vegas Odds'!$B:$S,18,FALSE)</f>
        <v>34.064617153174844</v>
      </c>
      <c r="AI68" s="12">
        <f>VLOOKUP($J68,'Vegas Odds'!$B:$S,17,FALSE)</f>
        <v>34.535382846825151</v>
      </c>
      <c r="AJ68">
        <v>1</v>
      </c>
      <c r="AK68" s="12">
        <f t="shared" si="1"/>
        <v>0</v>
      </c>
      <c r="AL68" s="12">
        <f t="shared" si="2"/>
        <v>0</v>
      </c>
      <c r="AM68" s="12">
        <f>V68/Team_Defense_Table20[[#Totals],[Passing yds/att]]*'Fanduel Export'!Q67</f>
        <v>0</v>
      </c>
      <c r="AN68" s="12">
        <f t="shared" si="17"/>
        <v>0</v>
      </c>
      <c r="AO68" s="12">
        <f>IFERROR(IF(OR($B68="D",$B68="K"),0,VLOOKUP($P68,'20 Receiving'!$C:$T,7,FALSE)/VLOOKUP($P68,'20 Receiving'!$C:$T,5,FALSE)),0)*$AJ68</f>
        <v>1.8181818181818181</v>
      </c>
      <c r="AP68" s="21">
        <f t="shared" si="3"/>
        <v>35.487878787878785</v>
      </c>
      <c r="AQ68" s="21">
        <f t="shared" si="4"/>
        <v>1.7452625985744092</v>
      </c>
      <c r="AR68" s="22">
        <f t="shared" si="5"/>
        <v>1.1818181818181819</v>
      </c>
      <c r="AS68" s="22">
        <f t="shared" si="6"/>
        <v>1.1344206890733661</v>
      </c>
      <c r="AT68" s="22">
        <f>AA68/Team_Defense_Table20[[#Totals],[Yards per completion]]*'Fanduel Export'!S67</f>
        <v>9.8814331688165939</v>
      </c>
      <c r="AU68" s="12">
        <f t="shared" si="18"/>
        <v>11.209702224401337</v>
      </c>
      <c r="AV68" s="12">
        <f t="shared" si="7"/>
        <v>10.909090909090908</v>
      </c>
      <c r="AW68" s="21">
        <f t="shared" si="8"/>
        <v>31.019191919191922</v>
      </c>
      <c r="AX68" s="12">
        <f t="shared" si="9"/>
        <v>12.145694576368868</v>
      </c>
      <c r="AY68" s="12">
        <f>AF68/Team_Defense_Table20[[#Totals],[Rushing Y/A]]*R68</f>
        <v>4.5450677415742922</v>
      </c>
      <c r="AZ68" s="12">
        <f t="shared" si="19"/>
        <v>55.203004618067979</v>
      </c>
      <c r="BA68" s="22">
        <f t="shared" si="10"/>
        <v>7.2321797751560224</v>
      </c>
      <c r="BB68" s="22">
        <f t="shared" si="11"/>
        <v>1.2914606741350041</v>
      </c>
      <c r="BC68" s="21">
        <f t="shared" si="12"/>
        <v>0.32467532467532467</v>
      </c>
      <c r="BD68" t="str">
        <f t="shared" si="13"/>
        <v>Darrell Henderson Jr.</v>
      </c>
      <c r="BE68">
        <f t="shared" si="14"/>
        <v>5600</v>
      </c>
      <c r="BF68" t="str">
        <f t="shared" si="15"/>
        <v>RB</v>
      </c>
      <c r="BG68" s="22">
        <f t="shared" si="16"/>
        <v>7.2321797751560224</v>
      </c>
    </row>
    <row r="69" spans="1:59" x14ac:dyDescent="0.3">
      <c r="A69" t="s">
        <v>3841</v>
      </c>
      <c r="B69" t="s">
        <v>34</v>
      </c>
      <c r="C69" t="s">
        <v>1876</v>
      </c>
      <c r="D69" t="s">
        <v>2700</v>
      </c>
      <c r="E69" t="s">
        <v>3305</v>
      </c>
      <c r="F69">
        <v>4.9666667514377103</v>
      </c>
      <c r="G69">
        <v>9</v>
      </c>
      <c r="H69">
        <v>5600</v>
      </c>
      <c r="I69" t="s">
        <v>3639</v>
      </c>
      <c r="J69" t="s">
        <v>80</v>
      </c>
      <c r="K69" t="s">
        <v>116</v>
      </c>
      <c r="O69" t="str">
        <f t="shared" ref="O69:O132" si="20">D69</f>
        <v>Cam Akers</v>
      </c>
      <c r="P69" t="str">
        <f>IFERROR(VLOOKUP(O:O,'Name Bridge'!A:B,2,FALSE),O:O)</f>
        <v>Cam Akers</v>
      </c>
      <c r="Q69" s="12">
        <f>VLOOKUP($K69,'20 Defensive Stats'!$AC:$AH,2,FALSE)</f>
        <v>6.3265822784810126</v>
      </c>
      <c r="R69" s="12">
        <f>VLOOKUP($K69,'20 Defensive Stats'!$AC:$AH,4,FALSE)</f>
        <v>4.5384615384615383</v>
      </c>
      <c r="S69" s="12">
        <f>VLOOKUP($K69,'20 Defensive Stats'!$AC:$AH,6,FALSE)</f>
        <v>9.76171875</v>
      </c>
      <c r="T69" s="12">
        <f>IFERROR(VLOOKUP($P69,'20 Passing'!$C:$AF,9,FALSE)/VLOOKUP($P69,'20 Passing'!$C:$AF,5,FALSE),0)</f>
        <v>0</v>
      </c>
      <c r="U69" s="12">
        <f>IFERROR(VLOOKUP($P69,'20 Passing'!$C:$AF,11,FALSE)/VLOOKUP($P69,'20 Passing'!$C:$AF,5,FALSE),0)</f>
        <v>0</v>
      </c>
      <c r="V69" s="12">
        <f>IFERROR(VLOOKUP($P69,'20 Passing'!$C:$AF,18,FALSE),0)</f>
        <v>0</v>
      </c>
      <c r="W69" s="12">
        <f>IFERROR(VLOOKUP($P69,'20 Passing'!$C:$AF,12,FALSE)/VLOOKUP($P69,'20 Passing'!$C:$AF,5,FALSE),0)</f>
        <v>0</v>
      </c>
      <c r="X69" s="12">
        <f>IFERROR(IF(OR($B69="D",$B69="K"),0,VLOOKUP($P69,'20 Receiving'!$C:$T,7,FALSE)/VLOOKUP($P69,'20 Receiving'!$C:$T,5,FALSE)),0)*$AJ69</f>
        <v>0.33333333333333331</v>
      </c>
      <c r="Y69" s="21">
        <f>IFERROR(VLOOKUP($P69,'20 Receiving'!$C:$T,8,FALSE)/VLOOKUP($P69,'20 Receiving'!$C:$T,5,FALSE),0)</f>
        <v>0.33333333333333331</v>
      </c>
      <c r="Z69" s="21">
        <f>IFERROR(VLOOKUP($P69,'20 Receiving'!$C:$T,10,FALSE)/VLOOKUP($P69,'20 Receiving'!$C:$T,5,FALSE),0)</f>
        <v>3</v>
      </c>
      <c r="AA69" s="21">
        <f>IFERROR(VLOOKUP($P69,'20 Receiving'!$C:$T,11,FALSE),0)</f>
        <v>9</v>
      </c>
      <c r="AB69" s="21">
        <f>IFERROR(VLOOKUP($P69,'20 Receiving'!$C:$T,14,FALSE),0)</f>
        <v>19</v>
      </c>
      <c r="AC69" s="21">
        <f>IFERROR(VLOOKUP($P69,'20 Receiving'!$C:$T,11,FALSE)/VLOOKUP($P69,'20 Receiving'!$C:$T,5,FALSE),0)</f>
        <v>1</v>
      </c>
      <c r="AD69" s="12">
        <f>IFERROR(VLOOKUP($P69,'20 Rushing'!$C:$P,7,FALSE)/VLOOKUP($P69,'20 Rushing'!$C:$P,5,FALSE),0)</f>
        <v>6.5555555555555554</v>
      </c>
      <c r="AE69" s="12">
        <f>IFERROR(VLOOKUP($P69,'20 Rushing'!$C:$P,8,FALSE)/VLOOKUP($P69,'20 Rushing'!$C:$P,5,FALSE),0)</f>
        <v>31.666666666666668</v>
      </c>
      <c r="AF69" s="12" t="str">
        <f>IFERROR(VLOOKUP($P69,'20 Rushing'!$C:$P,12,FALSE),0)</f>
        <v>4.8</v>
      </c>
      <c r="AG69" s="12">
        <f>IFERROR(VLOOKUP($P69,'20 Rushing'!$C:$P,9,FALSE)/VLOOKUP($P69,'20 Rushing'!$C:$P,5,FALSE),0)</f>
        <v>0.1111111111111111</v>
      </c>
      <c r="AH69" s="12">
        <f>VLOOKUP($J69,'Vegas Odds'!$B:$S,18,FALSE)</f>
        <v>34.064617153174844</v>
      </c>
      <c r="AI69" s="12">
        <f>VLOOKUP($J69,'Vegas Odds'!$B:$S,17,FALSE)</f>
        <v>34.535382846825151</v>
      </c>
      <c r="AJ69">
        <v>1</v>
      </c>
      <c r="AK69" s="12">
        <f t="shared" ref="AK69:AK132" si="21">T69*AJ69</f>
        <v>0</v>
      </c>
      <c r="AL69" s="12">
        <f t="shared" ref="AL69:AL132" si="22">IF(AND(AJ69=1,B69="QB"),AH69,0)</f>
        <v>0</v>
      </c>
      <c r="AM69" s="12">
        <f>V69/Team_Defense_Table20[[#Totals],[Passing yds/att]]*'Fanduel Export'!Q68</f>
        <v>0</v>
      </c>
      <c r="AN69" s="12">
        <f t="shared" si="17"/>
        <v>0</v>
      </c>
      <c r="AO69" s="12">
        <f>IFERROR(IF(OR($B69="D",$B69="K"),0,VLOOKUP($P69,'20 Receiving'!$C:$T,7,FALSE)/VLOOKUP($P69,'20 Receiving'!$C:$T,5,FALSE)),0)*$AJ69</f>
        <v>0.33333333333333331</v>
      </c>
      <c r="AP69" s="21">
        <f t="shared" ref="AP69:AP132" si="23">SUMIF($J:$J,$J69,AO:AO)</f>
        <v>35.487878787878785</v>
      </c>
      <c r="AQ69" s="21">
        <f t="shared" ref="AQ69:AQ132" si="24">AO69/AP69*AH69</f>
        <v>0.31996480973864172</v>
      </c>
      <c r="AR69" s="22">
        <f t="shared" ref="AR69:AR132" si="25">Y69*AJ69</f>
        <v>0.33333333333333331</v>
      </c>
      <c r="AS69" s="22">
        <f t="shared" ref="AS69:AS132" si="26">IFERROR(AR69/AO69*AQ69,0)</f>
        <v>0.31996480973864172</v>
      </c>
      <c r="AT69" s="22">
        <f>AA69/Team_Defense_Table20[[#Totals],[Yards per completion]]*'Fanduel Export'!S68</f>
        <v>8.4058542084062591</v>
      </c>
      <c r="AU69" s="12">
        <f t="shared" si="18"/>
        <v>2.6895775424834696</v>
      </c>
      <c r="AV69" s="12">
        <f t="shared" ref="AV69:AV132" si="27">AD69*AJ69</f>
        <v>6.5555555555555554</v>
      </c>
      <c r="AW69" s="21">
        <f t="shared" ref="AW69:AW132" si="28">SUMIF($J:$J,$J69,AV:AV)</f>
        <v>31.019191919191922</v>
      </c>
      <c r="AX69" s="12">
        <f t="shared" ref="AX69:AX132" si="29">IFERROR(AV69/AW69*AI69,0)</f>
        <v>7.2986627593179589</v>
      </c>
      <c r="AY69" s="12">
        <f>AF69/Team_Defense_Table20[[#Totals],[Rushing Y/A]]*R69</f>
        <v>5.0735639905945593</v>
      </c>
      <c r="AZ69" s="12">
        <f t="shared" si="19"/>
        <v>37.030232555169121</v>
      </c>
      <c r="BA69" s="22">
        <f t="shared" ref="BA69:BA132" si="30">AN69/25+AU69/10+AZ69/10+AR69*0.5</f>
        <v>4.1386476764319253</v>
      </c>
      <c r="BB69" s="22">
        <f t="shared" ref="BB69:BB132" si="31">BA69/(H69/1000)</f>
        <v>0.73904422793427238</v>
      </c>
      <c r="BC69" s="21">
        <f t="shared" ref="BC69:BC132" si="32">AO69/(H69/1000)</f>
        <v>5.9523809523809527E-2</v>
      </c>
      <c r="BD69" t="str">
        <f t="shared" ref="BD69:BD132" si="33">D69</f>
        <v>Cam Akers</v>
      </c>
      <c r="BE69">
        <f t="shared" ref="BE69:BE132" si="34">H69</f>
        <v>5600</v>
      </c>
      <c r="BF69" t="str">
        <f t="shared" ref="BF69:BF132" si="35">B69</f>
        <v>RB</v>
      </c>
      <c r="BG69" s="22">
        <f t="shared" ref="BG69:BG132" si="36">BA69</f>
        <v>4.1386476764319253</v>
      </c>
    </row>
    <row r="70" spans="1:59" x14ac:dyDescent="0.3">
      <c r="A70" t="s">
        <v>3842</v>
      </c>
      <c r="B70" t="s">
        <v>49</v>
      </c>
      <c r="C70" t="s">
        <v>3307</v>
      </c>
      <c r="D70" t="s">
        <v>215</v>
      </c>
      <c r="E70" t="s">
        <v>3308</v>
      </c>
      <c r="F70">
        <v>8.1499996185302699</v>
      </c>
      <c r="G70">
        <v>8</v>
      </c>
      <c r="H70">
        <v>5600</v>
      </c>
      <c r="I70" t="s">
        <v>3638</v>
      </c>
      <c r="J70" t="s">
        <v>74</v>
      </c>
      <c r="K70" t="s">
        <v>61</v>
      </c>
      <c r="O70" t="str">
        <f t="shared" si="20"/>
        <v>Sterling Shepard</v>
      </c>
      <c r="P70" t="str">
        <f>IFERROR(VLOOKUP(O:O,'Name Bridge'!A:B,2,FALSE),O:O)</f>
        <v>Sterling Shepard</v>
      </c>
      <c r="Q70" s="12">
        <f>VLOOKUP($K70,'20 Defensive Stats'!$AC:$AH,2,FALSE)</f>
        <v>7.3665987780040734</v>
      </c>
      <c r="R70" s="12">
        <f>VLOOKUP($K70,'20 Defensive Stats'!$AC:$AH,4,FALSE)</f>
        <v>3.7056603773584906</v>
      </c>
      <c r="S70" s="12">
        <f>VLOOKUP($K70,'20 Defensive Stats'!$AC:$AH,6,FALSE)</f>
        <v>10.764880952380953</v>
      </c>
      <c r="T70" s="12">
        <f>IFERROR(VLOOKUP($P70,'20 Passing'!$C:$AF,9,FALSE)/VLOOKUP($P70,'20 Passing'!$C:$AF,5,FALSE),0)</f>
        <v>0</v>
      </c>
      <c r="U70" s="12">
        <f>IFERROR(VLOOKUP($P70,'20 Passing'!$C:$AF,11,FALSE)/VLOOKUP($P70,'20 Passing'!$C:$AF,5,FALSE),0)</f>
        <v>0</v>
      </c>
      <c r="V70" s="12">
        <f>IFERROR(VLOOKUP($P70,'20 Passing'!$C:$AF,18,FALSE),0)</f>
        <v>0</v>
      </c>
      <c r="W70" s="12">
        <f>IFERROR(VLOOKUP($P70,'20 Passing'!$C:$AF,12,FALSE)/VLOOKUP($P70,'20 Passing'!$C:$AF,5,FALSE),0)</f>
        <v>0</v>
      </c>
      <c r="X70" s="12">
        <f>IFERROR(IF(OR($B70="D",$B70="K"),0,VLOOKUP($P70,'20 Receiving'!$C:$T,7,FALSE)/VLOOKUP($P70,'20 Receiving'!$C:$T,5,FALSE)),0)*$AJ70</f>
        <v>7.1428571428571432</v>
      </c>
      <c r="Y70" s="21">
        <f>IFERROR(VLOOKUP($P70,'20 Receiving'!$C:$T,8,FALSE)/VLOOKUP($P70,'20 Receiving'!$C:$T,5,FALSE),0)</f>
        <v>5.8571428571428568</v>
      </c>
      <c r="Z70" s="21">
        <f>IFERROR(VLOOKUP($P70,'20 Receiving'!$C:$T,10,FALSE)/VLOOKUP($P70,'20 Receiving'!$C:$T,5,FALSE),0)</f>
        <v>51.285714285714285</v>
      </c>
      <c r="AA70" s="21">
        <f>IFERROR(VLOOKUP($P70,'20 Receiving'!$C:$T,11,FALSE),0)</f>
        <v>8.8000000000000007</v>
      </c>
      <c r="AB70" s="21">
        <f>IFERROR(VLOOKUP($P70,'20 Receiving'!$C:$T,14,FALSE),0)</f>
        <v>29</v>
      </c>
      <c r="AC70" s="21">
        <f>IFERROR(VLOOKUP($P70,'20 Receiving'!$C:$T,11,FALSE)/VLOOKUP($P70,'20 Receiving'!$C:$T,5,FALSE),0)</f>
        <v>1.2571428571428573</v>
      </c>
      <c r="AD70" s="12">
        <f>IFERROR(VLOOKUP($P70,'20 Rushing'!$C:$P,7,FALSE)/VLOOKUP($P70,'20 Rushing'!$C:$P,5,FALSE),0)</f>
        <v>0.42857142857142855</v>
      </c>
      <c r="AE70" s="12">
        <f>IFERROR(VLOOKUP($P70,'20 Rushing'!$C:$P,8,FALSE)/VLOOKUP($P70,'20 Rushing'!$C:$P,5,FALSE),0)</f>
        <v>4</v>
      </c>
      <c r="AF70" s="12" t="str">
        <f>IFERROR(VLOOKUP($P70,'20 Rushing'!$C:$P,12,FALSE),0)</f>
        <v>9.3</v>
      </c>
      <c r="AG70" s="12">
        <f>IFERROR(VLOOKUP($P70,'20 Rushing'!$C:$P,9,FALSE)/VLOOKUP($P70,'20 Rushing'!$C:$P,5,FALSE),0)</f>
        <v>0</v>
      </c>
      <c r="AH70" s="12">
        <f>VLOOKUP($J70,'Vegas Odds'!$B:$S,18,FALSE)</f>
        <v>43.874288576406173</v>
      </c>
      <c r="AI70" s="12">
        <f>VLOOKUP($J70,'Vegas Odds'!$B:$S,17,FALSE)</f>
        <v>15.725711423593831</v>
      </c>
      <c r="AJ70">
        <v>1</v>
      </c>
      <c r="AK70" s="12">
        <f t="shared" si="21"/>
        <v>0</v>
      </c>
      <c r="AL70" s="12">
        <f t="shared" si="22"/>
        <v>0</v>
      </c>
      <c r="AM70" s="12">
        <f>V70/Team_Defense_Table20[[#Totals],[Passing yds/att]]*'Fanduel Export'!Q73</f>
        <v>0</v>
      </c>
      <c r="AN70" s="12">
        <f t="shared" si="17"/>
        <v>0</v>
      </c>
      <c r="AO70" s="12">
        <f>IFERROR(IF(OR($B70="D",$B70="K"),0,VLOOKUP($P70,'20 Receiving'!$C:$T,7,FALSE)/VLOOKUP($P70,'20 Receiving'!$C:$T,5,FALSE)),0)*$AJ70</f>
        <v>7.1428571428571432</v>
      </c>
      <c r="AP70" s="21">
        <f t="shared" si="23"/>
        <v>34.49083694083695</v>
      </c>
      <c r="AQ70" s="21">
        <f t="shared" si="24"/>
        <v>9.0861168745577494</v>
      </c>
      <c r="AR70" s="22">
        <f t="shared" si="25"/>
        <v>5.8571428571428568</v>
      </c>
      <c r="AS70" s="22">
        <f t="shared" si="26"/>
        <v>7.4506158371373541</v>
      </c>
      <c r="AT70" s="22">
        <f>AA70/Team_Defense_Table20[[#Totals],[Yards per completion]]*'Fanduel Export'!S73</f>
        <v>8.6932335725902323</v>
      </c>
      <c r="AU70" s="12">
        <f t="shared" si="18"/>
        <v>64.769943731874932</v>
      </c>
      <c r="AV70" s="12">
        <f t="shared" si="27"/>
        <v>0.42857142857142855</v>
      </c>
      <c r="AW70" s="21">
        <f t="shared" si="28"/>
        <v>24.907864357864359</v>
      </c>
      <c r="AX70" s="12">
        <f t="shared" si="29"/>
        <v>0.27058082994512922</v>
      </c>
      <c r="AY70" s="12">
        <f>AF70/Team_Defense_Table20[[#Totals],[Rushing Y/A]]*R70</f>
        <v>8.02623383043586</v>
      </c>
      <c r="AZ70" s="12">
        <f t="shared" si="19"/>
        <v>2.1717450111730088</v>
      </c>
      <c r="BA70" s="22">
        <f t="shared" si="30"/>
        <v>9.6227403028762222</v>
      </c>
      <c r="BB70" s="22">
        <f t="shared" si="31"/>
        <v>1.7183464826564683</v>
      </c>
      <c r="BC70" s="21">
        <f t="shared" si="32"/>
        <v>1.2755102040816328</v>
      </c>
      <c r="BD70" t="str">
        <f t="shared" si="33"/>
        <v>Sterling Shepard</v>
      </c>
      <c r="BE70">
        <f t="shared" si="34"/>
        <v>5600</v>
      </c>
      <c r="BF70" t="str">
        <f t="shared" si="35"/>
        <v>WR</v>
      </c>
      <c r="BG70" s="22">
        <f t="shared" si="36"/>
        <v>9.6227403028762222</v>
      </c>
    </row>
    <row r="71" spans="1:59" x14ac:dyDescent="0.3">
      <c r="A71" t="s">
        <v>3843</v>
      </c>
      <c r="B71" t="s">
        <v>49</v>
      </c>
      <c r="C71" t="s">
        <v>1869</v>
      </c>
      <c r="D71" t="s">
        <v>245</v>
      </c>
      <c r="E71" t="s">
        <v>3674</v>
      </c>
      <c r="F71">
        <v>11.7400001525878</v>
      </c>
      <c r="G71">
        <v>5</v>
      </c>
      <c r="H71">
        <v>5600</v>
      </c>
      <c r="I71" t="s">
        <v>3637</v>
      </c>
      <c r="J71" t="s">
        <v>1080</v>
      </c>
      <c r="K71" t="s">
        <v>76</v>
      </c>
      <c r="O71" t="str">
        <f t="shared" si="20"/>
        <v>Allen Lazard</v>
      </c>
      <c r="P71" t="str">
        <f>IFERROR(VLOOKUP(O:O,'Name Bridge'!A:B,2,FALSE),O:O)</f>
        <v>Allen Lazard</v>
      </c>
      <c r="Q71" s="12">
        <f>VLOOKUP($K71,'20 Defensive Stats'!$AC:$AH,2,FALSE)</f>
        <v>6.4568245125348191</v>
      </c>
      <c r="R71" s="12">
        <f>VLOOKUP($K71,'20 Defensive Stats'!$AC:$AH,4,FALSE)</f>
        <v>4.0869565217391308</v>
      </c>
      <c r="S71" s="12">
        <f>VLOOKUP($K71,'20 Defensive Stats'!$AC:$AH,6,FALSE)</f>
        <v>9.6987447698744766</v>
      </c>
      <c r="T71" s="12">
        <f>IFERROR(VLOOKUP($P71,'20 Passing'!$C:$AF,9,FALSE)/VLOOKUP($P71,'20 Passing'!$C:$AF,5,FALSE),0)</f>
        <v>0</v>
      </c>
      <c r="U71" s="12">
        <f>IFERROR(VLOOKUP($P71,'20 Passing'!$C:$AF,11,FALSE)/VLOOKUP($P71,'20 Passing'!$C:$AF,5,FALSE),0)</f>
        <v>0</v>
      </c>
      <c r="V71" s="12">
        <f>IFERROR(VLOOKUP($P71,'20 Passing'!$C:$AF,18,FALSE),0)</f>
        <v>0</v>
      </c>
      <c r="W71" s="12">
        <f>IFERROR(VLOOKUP($P71,'20 Passing'!$C:$AF,12,FALSE)/VLOOKUP($P71,'20 Passing'!$C:$AF,5,FALSE),0)</f>
        <v>0</v>
      </c>
      <c r="X71" s="12">
        <f>IFERROR(IF(OR($B71="D",$B71="K"),0,VLOOKUP($P71,'20 Receiving'!$C:$T,7,FALSE)/VLOOKUP($P71,'20 Receiving'!$C:$T,5,FALSE)),0)*$AJ71</f>
        <v>5.4</v>
      </c>
      <c r="Y71" s="21">
        <f>IFERROR(VLOOKUP($P71,'20 Receiving'!$C:$T,8,FALSE)/VLOOKUP($P71,'20 Receiving'!$C:$T,5,FALSE),0)</f>
        <v>3.8</v>
      </c>
      <c r="Z71" s="21">
        <f>IFERROR(VLOOKUP($P71,'20 Receiving'!$C:$T,10,FALSE)/VLOOKUP($P71,'20 Receiving'!$C:$T,5,FALSE),0)</f>
        <v>59</v>
      </c>
      <c r="AA71" s="21">
        <f>IFERROR(VLOOKUP($P71,'20 Receiving'!$C:$T,11,FALSE),0)</f>
        <v>15.5</v>
      </c>
      <c r="AB71" s="21">
        <f>IFERROR(VLOOKUP($P71,'20 Receiving'!$C:$T,14,FALSE),0)</f>
        <v>72</v>
      </c>
      <c r="AC71" s="21">
        <f>IFERROR(VLOOKUP($P71,'20 Receiving'!$C:$T,11,FALSE)/VLOOKUP($P71,'20 Receiving'!$C:$T,5,FALSE),0)</f>
        <v>3.1</v>
      </c>
      <c r="AD71" s="12">
        <f>IFERROR(VLOOKUP($P71,'20 Rushing'!$C:$P,7,FALSE)/VLOOKUP($P71,'20 Rushing'!$C:$P,5,FALSE),0)</f>
        <v>0.4</v>
      </c>
      <c r="AE71" s="12">
        <f>IFERROR(VLOOKUP($P71,'20 Rushing'!$C:$P,8,FALSE)/VLOOKUP($P71,'20 Rushing'!$C:$P,5,FALSE),0)</f>
        <v>3.4</v>
      </c>
      <c r="AF71" s="12" t="str">
        <f>IFERROR(VLOOKUP($P71,'20 Rushing'!$C:$P,12,FALSE),0)</f>
        <v>8.5</v>
      </c>
      <c r="AG71" s="12">
        <f>IFERROR(VLOOKUP($P71,'20 Rushing'!$C:$P,9,FALSE)/VLOOKUP($P71,'20 Rushing'!$C:$P,5,FALSE),0)</f>
        <v>0</v>
      </c>
      <c r="AH71" s="12">
        <f>VLOOKUP($J71,'Vegas Odds'!$B:$S,18,FALSE)</f>
        <v>26.137494147398847</v>
      </c>
      <c r="AI71" s="12">
        <f>VLOOKUP($J71,'Vegas Odds'!$B:$S,17,FALSE)</f>
        <v>35.962505852601154</v>
      </c>
      <c r="AJ71">
        <v>1</v>
      </c>
      <c r="AK71" s="12">
        <f t="shared" si="21"/>
        <v>0</v>
      </c>
      <c r="AL71" s="12">
        <f t="shared" si="22"/>
        <v>0</v>
      </c>
      <c r="AM71" s="12">
        <f>V71/Team_Defense_Table20[[#Totals],[Passing yds/att]]*'Fanduel Export'!Q69</f>
        <v>0</v>
      </c>
      <c r="AN71" s="12">
        <f t="shared" si="17"/>
        <v>0</v>
      </c>
      <c r="AO71" s="12">
        <f>IFERROR(IF(OR($B71="D",$B71="K"),0,VLOOKUP($P71,'20 Receiving'!$C:$T,7,FALSE)/VLOOKUP($P71,'20 Receiving'!$C:$T,5,FALSE)),0)*$AJ71</f>
        <v>5.4</v>
      </c>
      <c r="AP71" s="21">
        <f t="shared" si="23"/>
        <v>41.406493506493518</v>
      </c>
      <c r="AQ71" s="21">
        <f t="shared" si="24"/>
        <v>3.4087037187493139</v>
      </c>
      <c r="AR71" s="22">
        <f t="shared" si="25"/>
        <v>3.8</v>
      </c>
      <c r="AS71" s="22">
        <f t="shared" si="26"/>
        <v>2.39871743171248</v>
      </c>
      <c r="AT71" s="22">
        <f>AA71/Team_Defense_Table20[[#Totals],[Yards per completion]]*'Fanduel Export'!S69</f>
        <v>14.476748914477447</v>
      </c>
      <c r="AU71" s="12">
        <f t="shared" si="18"/>
        <v>34.725629975681777</v>
      </c>
      <c r="AV71" s="12">
        <f t="shared" si="27"/>
        <v>0.4</v>
      </c>
      <c r="AW71" s="21">
        <f t="shared" si="28"/>
        <v>29.644444444444446</v>
      </c>
      <c r="AX71" s="12">
        <f t="shared" si="29"/>
        <v>0.48525120340841138</v>
      </c>
      <c r="AY71" s="12">
        <f>AF71/Team_Defense_Table20[[#Totals],[Rushing Y/A]]*R71</f>
        <v>8.0906271754952233</v>
      </c>
      <c r="AZ71" s="12">
        <f t="shared" si="19"/>
        <v>3.9259865732378536</v>
      </c>
      <c r="BA71" s="22">
        <f t="shared" si="30"/>
        <v>5.7651616548919629</v>
      </c>
      <c r="BB71" s="22">
        <f t="shared" si="31"/>
        <v>1.0294931526592792</v>
      </c>
      <c r="BC71" s="21">
        <f t="shared" si="32"/>
        <v>0.96428571428571441</v>
      </c>
      <c r="BD71" t="str">
        <f t="shared" si="33"/>
        <v>Allen Lazard</v>
      </c>
      <c r="BE71">
        <f t="shared" si="34"/>
        <v>5600</v>
      </c>
      <c r="BF71" t="str">
        <f t="shared" si="35"/>
        <v>WR</v>
      </c>
      <c r="BG71" s="22">
        <f t="shared" si="36"/>
        <v>5.7651616548919629</v>
      </c>
    </row>
    <row r="72" spans="1:59" x14ac:dyDescent="0.3">
      <c r="A72" t="s">
        <v>3844</v>
      </c>
      <c r="B72" t="s">
        <v>34</v>
      </c>
      <c r="C72" t="s">
        <v>2973</v>
      </c>
      <c r="D72" t="s">
        <v>238</v>
      </c>
      <c r="E72" t="s">
        <v>3300</v>
      </c>
      <c r="F72">
        <v>9.9545454545454497</v>
      </c>
      <c r="G72">
        <v>11</v>
      </c>
      <c r="H72">
        <v>5500</v>
      </c>
      <c r="I72" t="s">
        <v>3639</v>
      </c>
      <c r="J72" t="s">
        <v>116</v>
      </c>
      <c r="K72" t="s">
        <v>80</v>
      </c>
      <c r="O72" t="str">
        <f t="shared" si="20"/>
        <v>Chase Edmonds</v>
      </c>
      <c r="P72" t="str">
        <f>IFERROR(VLOOKUP(O:O,'Name Bridge'!A:B,2,FALSE),O:O)</f>
        <v>Chase Edmonds</v>
      </c>
      <c r="Q72" s="12">
        <f>VLOOKUP($K72,'20 Defensive Stats'!$AC:$AH,2,FALSE)</f>
        <v>5.654040404040404</v>
      </c>
      <c r="R72" s="12">
        <f>VLOOKUP($K72,'20 Defensive Stats'!$AC:$AH,4,FALSE)</f>
        <v>3.8679245283018866</v>
      </c>
      <c r="S72" s="12">
        <f>VLOOKUP($K72,'20 Defensive Stats'!$AC:$AH,6,FALSE)</f>
        <v>8.9203187250996017</v>
      </c>
      <c r="T72" s="12">
        <f>IFERROR(VLOOKUP($P72,'20 Passing'!$C:$AF,9,FALSE)/VLOOKUP($P72,'20 Passing'!$C:$AF,5,FALSE),0)</f>
        <v>0</v>
      </c>
      <c r="U72" s="12">
        <f>IFERROR(VLOOKUP($P72,'20 Passing'!$C:$AF,11,FALSE)/VLOOKUP($P72,'20 Passing'!$C:$AF,5,FALSE),0)</f>
        <v>0</v>
      </c>
      <c r="V72" s="12">
        <f>IFERROR(VLOOKUP($P72,'20 Passing'!$C:$AF,18,FALSE),0)</f>
        <v>0</v>
      </c>
      <c r="W72" s="12">
        <f>IFERROR(VLOOKUP($P72,'20 Passing'!$C:$AF,12,FALSE)/VLOOKUP($P72,'20 Passing'!$C:$AF,5,FALSE),0)</f>
        <v>0</v>
      </c>
      <c r="X72" s="12">
        <f>IFERROR(IF(OR($B72="D",$B72="K"),0,VLOOKUP($P72,'20 Receiving'!$C:$T,7,FALSE)/VLOOKUP($P72,'20 Receiving'!$C:$T,5,FALSE)),0)*$AJ72</f>
        <v>4.2727272727272725</v>
      </c>
      <c r="Y72" s="21">
        <f>IFERROR(VLOOKUP($P72,'20 Receiving'!$C:$T,8,FALSE)/VLOOKUP($P72,'20 Receiving'!$C:$T,5,FALSE),0)</f>
        <v>3.6363636363636362</v>
      </c>
      <c r="Z72" s="21">
        <f>IFERROR(VLOOKUP($P72,'20 Receiving'!$C:$T,10,FALSE)/VLOOKUP($P72,'20 Receiving'!$C:$T,5,FALSE),0)</f>
        <v>28.272727272727273</v>
      </c>
      <c r="AA72" s="21">
        <f>IFERROR(VLOOKUP($P72,'20 Receiving'!$C:$T,11,FALSE),0)</f>
        <v>7.8</v>
      </c>
      <c r="AB72" s="21">
        <f>IFERROR(VLOOKUP($P72,'20 Receiving'!$C:$T,14,FALSE),0)</f>
        <v>30</v>
      </c>
      <c r="AC72" s="21">
        <f>IFERROR(VLOOKUP($P72,'20 Receiving'!$C:$T,11,FALSE)/VLOOKUP($P72,'20 Receiving'!$C:$T,5,FALSE),0)</f>
        <v>0.70909090909090911</v>
      </c>
      <c r="AD72" s="12">
        <f>IFERROR(VLOOKUP($P72,'20 Rushing'!$C:$P,7,FALSE)/VLOOKUP($P72,'20 Rushing'!$C:$P,5,FALSE),0)</f>
        <v>6.3636363636363633</v>
      </c>
      <c r="AE72" s="12">
        <f>IFERROR(VLOOKUP($P72,'20 Rushing'!$C:$P,8,FALSE)/VLOOKUP($P72,'20 Rushing'!$C:$P,5,FALSE),0)</f>
        <v>31.272727272727273</v>
      </c>
      <c r="AF72" s="12" t="str">
        <f>IFERROR(VLOOKUP($P72,'20 Rushing'!$C:$P,12,FALSE),0)</f>
        <v>4.9</v>
      </c>
      <c r="AG72" s="12">
        <f>IFERROR(VLOOKUP($P72,'20 Rushing'!$C:$P,9,FALSE)/VLOOKUP($P72,'20 Rushing'!$C:$P,5,FALSE),0)</f>
        <v>9.0909090909090912E-2</v>
      </c>
      <c r="AH72" s="12">
        <f>VLOOKUP($J72,'Vegas Odds'!$B:$S,18,FALSE)</f>
        <v>37.965155310939636</v>
      </c>
      <c r="AI72" s="12">
        <f>VLOOKUP($J72,'Vegas Odds'!$B:$S,17,FALSE)</f>
        <v>30.434844689060373</v>
      </c>
      <c r="AJ72">
        <v>1</v>
      </c>
      <c r="AK72" s="12">
        <f t="shared" si="21"/>
        <v>0</v>
      </c>
      <c r="AL72" s="12">
        <f t="shared" si="22"/>
        <v>0</v>
      </c>
      <c r="AM72" s="12">
        <f>V72/Team_Defense_Table20[[#Totals],[Passing yds/att]]*'Fanduel Export'!Q74</f>
        <v>0</v>
      </c>
      <c r="AN72" s="12">
        <f t="shared" si="17"/>
        <v>0</v>
      </c>
      <c r="AO72" s="12">
        <f>IFERROR(IF(OR($B72="D",$B72="K"),0,VLOOKUP($P72,'20 Receiving'!$C:$T,7,FALSE)/VLOOKUP($P72,'20 Receiving'!$C:$T,5,FALSE)),0)*$AJ72</f>
        <v>4.2727272727272725</v>
      </c>
      <c r="AP72" s="21">
        <f t="shared" si="23"/>
        <v>31.103030303030305</v>
      </c>
      <c r="AQ72" s="21">
        <f t="shared" si="24"/>
        <v>5.2154003301271317</v>
      </c>
      <c r="AR72" s="22">
        <f t="shared" si="25"/>
        <v>3.6363636363636362</v>
      </c>
      <c r="AS72" s="22">
        <f t="shared" si="26"/>
        <v>4.4386385788316014</v>
      </c>
      <c r="AT72" s="22">
        <f>AA72/Team_Defense_Table20[[#Totals],[Yards per completion]]*'Fanduel Export'!S74</f>
        <v>7.2850736472854249</v>
      </c>
      <c r="AU72" s="12">
        <f t="shared" si="18"/>
        <v>32.335808940470528</v>
      </c>
      <c r="AV72" s="12">
        <f t="shared" si="27"/>
        <v>6.3636363636363633</v>
      </c>
      <c r="AW72" s="21">
        <f t="shared" si="28"/>
        <v>32.439393939393938</v>
      </c>
      <c r="AX72" s="12">
        <f t="shared" si="29"/>
        <v>5.9704039091103951</v>
      </c>
      <c r="AY72" s="12">
        <f>AF72/Team_Defense_Table20[[#Totals],[Rushing Y/A]]*R72</f>
        <v>4.4140506989645996</v>
      </c>
      <c r="AZ72" s="12">
        <f t="shared" si="19"/>
        <v>26.353665548109717</v>
      </c>
      <c r="BA72" s="22">
        <f t="shared" si="30"/>
        <v>7.6871292670398432</v>
      </c>
      <c r="BB72" s="22">
        <f t="shared" si="31"/>
        <v>1.397659866734517</v>
      </c>
      <c r="BC72" s="21">
        <f t="shared" si="32"/>
        <v>0.77685950413223137</v>
      </c>
      <c r="BD72" t="str">
        <f t="shared" si="33"/>
        <v>Chase Edmonds</v>
      </c>
      <c r="BE72">
        <f t="shared" si="34"/>
        <v>5500</v>
      </c>
      <c r="BF72" t="str">
        <f t="shared" si="35"/>
        <v>RB</v>
      </c>
      <c r="BG72" s="22">
        <f t="shared" si="36"/>
        <v>7.6871292670398432</v>
      </c>
    </row>
    <row r="73" spans="1:59" hidden="1" x14ac:dyDescent="0.3">
      <c r="A73" t="s">
        <v>3845</v>
      </c>
      <c r="B73" t="s">
        <v>49</v>
      </c>
      <c r="C73" t="s">
        <v>3147</v>
      </c>
      <c r="D73" t="s">
        <v>100</v>
      </c>
      <c r="E73" t="s">
        <v>3148</v>
      </c>
      <c r="F73">
        <v>7.6200002034505196</v>
      </c>
      <c r="G73">
        <v>6</v>
      </c>
      <c r="H73">
        <v>5500</v>
      </c>
      <c r="I73" t="s">
        <v>3644</v>
      </c>
      <c r="J73" t="s">
        <v>1079</v>
      </c>
      <c r="K73" t="s">
        <v>56</v>
      </c>
      <c r="L73" t="s">
        <v>1927</v>
      </c>
      <c r="M73" t="s">
        <v>2625</v>
      </c>
      <c r="O73" t="str">
        <f t="shared" si="20"/>
        <v>Julian Edelman</v>
      </c>
      <c r="P73" t="str">
        <f>IFERROR(VLOOKUP(O:O,'Name Bridge'!A:B,2,FALSE),O:O)</f>
        <v>Julian Edelman</v>
      </c>
      <c r="Q73" s="12">
        <f>VLOOKUP($K73,'20 Defensive Stats'!$AC:$AH,2,FALSE)</f>
        <v>6.5079787234042552</v>
      </c>
      <c r="R73" s="12">
        <f>VLOOKUP($K73,'20 Defensive Stats'!$AC:$AH,4,FALSE)</f>
        <v>4.7661870503597124</v>
      </c>
      <c r="S73" s="12">
        <f>VLOOKUP($K73,'20 Defensive Stats'!$AC:$AH,6,FALSE)</f>
        <v>10.324894514767932</v>
      </c>
      <c r="T73" s="12">
        <f>IFERROR(VLOOKUP($P73,'20 Passing'!$C:$AF,9,FALSE)/VLOOKUP($P73,'20 Passing'!$C:$AF,5,FALSE),0)</f>
        <v>0.33333333333333331</v>
      </c>
      <c r="U73" s="12">
        <f>IFERROR(VLOOKUP($P73,'20 Passing'!$C:$AF,11,FALSE)/VLOOKUP($P73,'20 Passing'!$C:$AF,5,FALSE),0)</f>
        <v>6.333333333333333</v>
      </c>
      <c r="V73" s="12" t="str">
        <f>IFERROR(VLOOKUP($P73,'20 Passing'!$C:$AF,18,FALSE),0)</f>
        <v>19.0</v>
      </c>
      <c r="W73" s="12">
        <f>IFERROR(VLOOKUP($P73,'20 Passing'!$C:$AF,12,FALSE)/VLOOKUP($P73,'20 Passing'!$C:$AF,5,FALSE),0)</f>
        <v>0</v>
      </c>
      <c r="X73" s="12">
        <f>IFERROR(IF(OR($B73="D",$B73="K"),0,VLOOKUP($P73,'20 Receiving'!$C:$T,7,FALSE)/VLOOKUP($P73,'20 Receiving'!$C:$T,5,FALSE)),0)*$AJ73</f>
        <v>0</v>
      </c>
      <c r="Y73" s="21">
        <f>IFERROR(VLOOKUP($P73,'20 Receiving'!$C:$T,8,FALSE)/VLOOKUP($P73,'20 Receiving'!$C:$T,5,FALSE),0)</f>
        <v>3.5</v>
      </c>
      <c r="Z73" s="21">
        <f>IFERROR(VLOOKUP($P73,'20 Receiving'!$C:$T,10,FALSE)/VLOOKUP($P73,'20 Receiving'!$C:$T,5,FALSE),0)</f>
        <v>52.5</v>
      </c>
      <c r="AA73" s="21">
        <f>IFERROR(VLOOKUP($P73,'20 Receiving'!$C:$T,11,FALSE),0)</f>
        <v>15</v>
      </c>
      <c r="AB73" s="21">
        <f>IFERROR(VLOOKUP($P73,'20 Receiving'!$C:$T,14,FALSE),0)</f>
        <v>49</v>
      </c>
      <c r="AC73" s="21">
        <f>IFERROR(VLOOKUP($P73,'20 Receiving'!$C:$T,11,FALSE)/VLOOKUP($P73,'20 Receiving'!$C:$T,5,FALSE),0)</f>
        <v>2.5</v>
      </c>
      <c r="AD73" s="12">
        <f>IFERROR(VLOOKUP($P73,'20 Rushing'!$C:$P,7,FALSE)/VLOOKUP($P73,'20 Rushing'!$C:$P,5,FALSE),0)</f>
        <v>0.33333333333333331</v>
      </c>
      <c r="AE73" s="12">
        <f>IFERROR(VLOOKUP($P73,'20 Rushing'!$C:$P,8,FALSE)/VLOOKUP($P73,'20 Rushing'!$C:$P,5,FALSE),0)</f>
        <v>3.6666666666666665</v>
      </c>
      <c r="AF73" s="12" t="str">
        <f>IFERROR(VLOOKUP($P73,'20 Rushing'!$C:$P,12,FALSE),0)</f>
        <v>11.0</v>
      </c>
      <c r="AG73" s="12">
        <f>IFERROR(VLOOKUP($P73,'20 Rushing'!$C:$P,9,FALSE)/VLOOKUP($P73,'20 Rushing'!$C:$P,5,FALSE),0)</f>
        <v>0</v>
      </c>
      <c r="AH73" s="12">
        <f>VLOOKUP($J73,'Vegas Odds'!$B:$S,18,FALSE)</f>
        <v>29.794677517930324</v>
      </c>
      <c r="AI73" s="12">
        <f>VLOOKUP($J73,'Vegas Odds'!$B:$S,17,FALSE)</f>
        <v>35.30532248206967</v>
      </c>
      <c r="AJ73">
        <v>0</v>
      </c>
      <c r="AK73" s="12">
        <f t="shared" si="21"/>
        <v>0</v>
      </c>
      <c r="AL73" s="12">
        <f t="shared" si="22"/>
        <v>0</v>
      </c>
      <c r="AM73" s="12">
        <f>V73/Team_Defense_Table20[[#Totals],[Passing yds/att]]*'Fanduel Export'!Q77</f>
        <v>18.100307386330424</v>
      </c>
      <c r="AN73" s="12">
        <f t="shared" si="17"/>
        <v>0</v>
      </c>
      <c r="AO73" s="12">
        <f>IFERROR(IF(OR($B73="D",$B73="K"),0,VLOOKUP($P73,'20 Receiving'!$C:$T,7,FALSE)/VLOOKUP($P73,'20 Receiving'!$C:$T,5,FALSE)),0)*$AJ73</f>
        <v>0</v>
      </c>
      <c r="AP73" s="21">
        <f t="shared" si="23"/>
        <v>31.252958152958154</v>
      </c>
      <c r="AQ73" s="21">
        <f t="shared" si="24"/>
        <v>0</v>
      </c>
      <c r="AR73" s="22">
        <f t="shared" si="25"/>
        <v>0</v>
      </c>
      <c r="AS73" s="22">
        <f t="shared" si="26"/>
        <v>0</v>
      </c>
      <c r="AT73" s="22">
        <f>AA73/Team_Defense_Table20[[#Totals],[Yards per completion]]*'Fanduel Export'!S77</f>
        <v>14.818011771460624</v>
      </c>
      <c r="AU73" s="12">
        <f t="shared" si="18"/>
        <v>0</v>
      </c>
      <c r="AV73" s="12">
        <f t="shared" si="27"/>
        <v>0</v>
      </c>
      <c r="AW73" s="21">
        <f t="shared" si="28"/>
        <v>39.221464646464653</v>
      </c>
      <c r="AX73" s="12">
        <f t="shared" si="29"/>
        <v>0</v>
      </c>
      <c r="AY73" s="12">
        <f>AF73/Team_Defense_Table20[[#Totals],[Rushing Y/A]]*R73</f>
        <v>12.21031908097976</v>
      </c>
      <c r="AZ73" s="12">
        <f t="shared" si="19"/>
        <v>0</v>
      </c>
      <c r="BA73" s="22">
        <f t="shared" si="30"/>
        <v>0</v>
      </c>
      <c r="BB73" s="22">
        <f t="shared" si="31"/>
        <v>0</v>
      </c>
      <c r="BC73" s="21">
        <f t="shared" si="32"/>
        <v>0</v>
      </c>
      <c r="BD73" t="str">
        <f t="shared" si="33"/>
        <v>Julian Edelman</v>
      </c>
      <c r="BE73">
        <f t="shared" si="34"/>
        <v>5500</v>
      </c>
      <c r="BF73" t="str">
        <f t="shared" si="35"/>
        <v>WR</v>
      </c>
      <c r="BG73" s="22">
        <f t="shared" si="36"/>
        <v>0</v>
      </c>
    </row>
    <row r="74" spans="1:59" x14ac:dyDescent="0.3">
      <c r="A74" t="s">
        <v>3846</v>
      </c>
      <c r="B74" t="s">
        <v>49</v>
      </c>
      <c r="C74" t="s">
        <v>1867</v>
      </c>
      <c r="D74" t="s">
        <v>317</v>
      </c>
      <c r="E74" t="s">
        <v>3014</v>
      </c>
      <c r="F74">
        <v>7.0727275501597999</v>
      </c>
      <c r="G74">
        <v>11</v>
      </c>
      <c r="H74">
        <v>5500</v>
      </c>
      <c r="I74" t="s">
        <v>3639</v>
      </c>
      <c r="J74" t="s">
        <v>80</v>
      </c>
      <c r="K74" t="s">
        <v>116</v>
      </c>
      <c r="O74" t="str">
        <f t="shared" si="20"/>
        <v>Josh Reynolds</v>
      </c>
      <c r="P74" t="str">
        <f>IFERROR(VLOOKUP(O:O,'Name Bridge'!A:B,2,FALSE),O:O)</f>
        <v>Josh Reynolds</v>
      </c>
      <c r="Q74" s="12">
        <f>VLOOKUP($K74,'20 Defensive Stats'!$AC:$AH,2,FALSE)</f>
        <v>6.3265822784810126</v>
      </c>
      <c r="R74" s="12">
        <f>VLOOKUP($K74,'20 Defensive Stats'!$AC:$AH,4,FALSE)</f>
        <v>4.5384615384615383</v>
      </c>
      <c r="S74" s="12">
        <f>VLOOKUP($K74,'20 Defensive Stats'!$AC:$AH,6,FALSE)</f>
        <v>9.76171875</v>
      </c>
      <c r="T74" s="12">
        <f>IFERROR(VLOOKUP($P74,'20 Passing'!$C:$AF,9,FALSE)/VLOOKUP($P74,'20 Passing'!$C:$AF,5,FALSE),0)</f>
        <v>0</v>
      </c>
      <c r="U74" s="12">
        <f>IFERROR(VLOOKUP($P74,'20 Passing'!$C:$AF,11,FALSE)/VLOOKUP($P74,'20 Passing'!$C:$AF,5,FALSE),0)</f>
        <v>0</v>
      </c>
      <c r="V74" s="12">
        <f>IFERROR(VLOOKUP($P74,'20 Passing'!$C:$AF,18,FALSE),0)</f>
        <v>0</v>
      </c>
      <c r="W74" s="12">
        <f>IFERROR(VLOOKUP($P74,'20 Passing'!$C:$AF,12,FALSE)/VLOOKUP($P74,'20 Passing'!$C:$AF,5,FALSE),0)</f>
        <v>0</v>
      </c>
      <c r="X74" s="12">
        <f>IFERROR(IF(OR($B74="D",$B74="K"),0,VLOOKUP($P74,'20 Receiving'!$C:$T,7,FALSE)/VLOOKUP($P74,'20 Receiving'!$C:$T,5,FALSE)),0)*$AJ74</f>
        <v>5.4545454545454541</v>
      </c>
      <c r="Y74" s="21">
        <f>IFERROR(VLOOKUP($P74,'20 Receiving'!$C:$T,8,FALSE)/VLOOKUP($P74,'20 Receiving'!$C:$T,5,FALSE),0)</f>
        <v>3.4545454545454546</v>
      </c>
      <c r="Z74" s="21">
        <f>IFERROR(VLOOKUP($P74,'20 Receiving'!$C:$T,10,FALSE)/VLOOKUP($P74,'20 Receiving'!$C:$T,5,FALSE),0)</f>
        <v>44.363636363636367</v>
      </c>
      <c r="AA74" s="21">
        <f>IFERROR(VLOOKUP($P74,'20 Receiving'!$C:$T,11,FALSE),0)</f>
        <v>12.8</v>
      </c>
      <c r="AB74" s="21">
        <f>IFERROR(VLOOKUP($P74,'20 Receiving'!$C:$T,14,FALSE),0)</f>
        <v>40</v>
      </c>
      <c r="AC74" s="21">
        <f>IFERROR(VLOOKUP($P74,'20 Receiving'!$C:$T,11,FALSE)/VLOOKUP($P74,'20 Receiving'!$C:$T,5,FALSE),0)</f>
        <v>1.1636363636363638</v>
      </c>
      <c r="AD74" s="12">
        <f>IFERROR(VLOOKUP($P74,'20 Rushing'!$C:$P,7,FALSE)/VLOOKUP($P74,'20 Rushing'!$C:$P,5,FALSE),0)</f>
        <v>0</v>
      </c>
      <c r="AE74" s="12">
        <f>IFERROR(VLOOKUP($P74,'20 Rushing'!$C:$P,8,FALSE)/VLOOKUP($P74,'20 Rushing'!$C:$P,5,FALSE),0)</f>
        <v>0</v>
      </c>
      <c r="AF74" s="12">
        <f>IFERROR(VLOOKUP($P74,'20 Rushing'!$C:$P,12,FALSE),0)</f>
        <v>0</v>
      </c>
      <c r="AG74" s="12">
        <f>IFERROR(VLOOKUP($P74,'20 Rushing'!$C:$P,9,FALSE)/VLOOKUP($P74,'20 Rushing'!$C:$P,5,FALSE),0)</f>
        <v>0</v>
      </c>
      <c r="AH74" s="12">
        <f>VLOOKUP($J74,'Vegas Odds'!$B:$S,18,FALSE)</f>
        <v>34.064617153174844</v>
      </c>
      <c r="AI74" s="12">
        <f>VLOOKUP($J74,'Vegas Odds'!$B:$S,17,FALSE)</f>
        <v>34.535382846825151</v>
      </c>
      <c r="AJ74">
        <v>1</v>
      </c>
      <c r="AK74" s="12">
        <f t="shared" si="21"/>
        <v>0</v>
      </c>
      <c r="AL74" s="12">
        <f t="shared" si="22"/>
        <v>0</v>
      </c>
      <c r="AM74" s="12">
        <f>V74/Team_Defense_Table20[[#Totals],[Passing yds/att]]*'Fanduel Export'!Q71</f>
        <v>0</v>
      </c>
      <c r="AN74" s="12">
        <f t="shared" si="17"/>
        <v>0</v>
      </c>
      <c r="AO74" s="12">
        <f>IFERROR(IF(OR($B74="D",$B74="K"),0,VLOOKUP($P74,'20 Receiving'!$C:$T,7,FALSE)/VLOOKUP($P74,'20 Receiving'!$C:$T,5,FALSE)),0)*$AJ74</f>
        <v>5.4545454545454541</v>
      </c>
      <c r="AP74" s="21">
        <f t="shared" si="23"/>
        <v>35.487878787878785</v>
      </c>
      <c r="AQ74" s="21">
        <f t="shared" si="24"/>
        <v>5.2357877957232279</v>
      </c>
      <c r="AR74" s="22">
        <f t="shared" si="25"/>
        <v>3.4545454545454546</v>
      </c>
      <c r="AS74" s="22">
        <f t="shared" si="26"/>
        <v>3.3159989372913783</v>
      </c>
      <c r="AT74" s="22">
        <f>AA74/Team_Defense_Table20[[#Totals],[Yards per completion]]*'Fanduel Export'!S71</f>
        <v>11.877869607444067</v>
      </c>
      <c r="AU74" s="12">
        <f t="shared" si="18"/>
        <v>39.387002995570086</v>
      </c>
      <c r="AV74" s="12">
        <f t="shared" si="27"/>
        <v>0</v>
      </c>
      <c r="AW74" s="21">
        <f t="shared" si="28"/>
        <v>31.019191919191922</v>
      </c>
      <c r="AX74" s="12">
        <f t="shared" si="29"/>
        <v>0</v>
      </c>
      <c r="AY74" s="12">
        <f>AF74/Team_Defense_Table20[[#Totals],[Rushing Y/A]]*R74</f>
        <v>0</v>
      </c>
      <c r="AZ74" s="12">
        <f t="shared" si="19"/>
        <v>0</v>
      </c>
      <c r="BA74" s="22">
        <f t="shared" si="30"/>
        <v>5.6659730268297359</v>
      </c>
      <c r="BB74" s="22">
        <f t="shared" si="31"/>
        <v>1.0301769139690429</v>
      </c>
      <c r="BC74" s="21">
        <f t="shared" si="32"/>
        <v>0.99173553719008256</v>
      </c>
      <c r="BD74" t="str">
        <f t="shared" si="33"/>
        <v>Josh Reynolds</v>
      </c>
      <c r="BE74">
        <f t="shared" si="34"/>
        <v>5500</v>
      </c>
      <c r="BF74" t="str">
        <f t="shared" si="35"/>
        <v>WR</v>
      </c>
      <c r="BG74" s="22">
        <f t="shared" si="36"/>
        <v>5.6659730268297359</v>
      </c>
    </row>
    <row r="75" spans="1:59" x14ac:dyDescent="0.3">
      <c r="A75" t="s">
        <v>3847</v>
      </c>
      <c r="B75" t="s">
        <v>49</v>
      </c>
      <c r="C75" t="s">
        <v>2984</v>
      </c>
      <c r="D75" t="s">
        <v>1918</v>
      </c>
      <c r="E75" t="s">
        <v>3676</v>
      </c>
      <c r="F75">
        <v>5.7571427481514998</v>
      </c>
      <c r="G75">
        <v>7</v>
      </c>
      <c r="H75">
        <v>5500</v>
      </c>
      <c r="I75" t="s">
        <v>3637</v>
      </c>
      <c r="J75" t="s">
        <v>76</v>
      </c>
      <c r="K75" t="s">
        <v>1080</v>
      </c>
      <c r="O75" t="str">
        <f t="shared" si="20"/>
        <v>Jalen Reagor</v>
      </c>
      <c r="P75" t="str">
        <f>IFERROR(VLOOKUP(O:O,'Name Bridge'!A:B,2,FALSE),O:O)</f>
        <v>Jalen Reagor</v>
      </c>
      <c r="Q75" s="12">
        <f>VLOOKUP($K75,'20 Defensive Stats'!$AC:$AH,2,FALSE)</f>
        <v>6.9262295081967213</v>
      </c>
      <c r="R75" s="12">
        <f>VLOOKUP($K75,'20 Defensive Stats'!$AC:$AH,4,FALSE)</f>
        <v>4.625</v>
      </c>
      <c r="S75" s="12">
        <f>VLOOKUP($K75,'20 Defensive Stats'!$AC:$AH,6,FALSE)</f>
        <v>10.432098765432098</v>
      </c>
      <c r="T75" s="12">
        <f>IFERROR(VLOOKUP($P75,'20 Passing'!$C:$AF,9,FALSE)/VLOOKUP($P75,'20 Passing'!$C:$AF,5,FALSE),0)</f>
        <v>0</v>
      </c>
      <c r="U75" s="12">
        <f>IFERROR(VLOOKUP($P75,'20 Passing'!$C:$AF,11,FALSE)/VLOOKUP($P75,'20 Passing'!$C:$AF,5,FALSE),0)</f>
        <v>0</v>
      </c>
      <c r="V75" s="12">
        <f>IFERROR(VLOOKUP($P75,'20 Passing'!$C:$AF,18,FALSE),0)</f>
        <v>0</v>
      </c>
      <c r="W75" s="12">
        <f>IFERROR(VLOOKUP($P75,'20 Passing'!$C:$AF,12,FALSE)/VLOOKUP($P75,'20 Passing'!$C:$AF,5,FALSE),0)</f>
        <v>0</v>
      </c>
      <c r="X75" s="12">
        <f>IFERROR(IF(OR($B75="D",$B75="K"),0,VLOOKUP($P75,'20 Receiving'!$C:$T,7,FALSE)/VLOOKUP($P75,'20 Receiving'!$C:$T,5,FALSE)),0)*$AJ75</f>
        <v>5.5</v>
      </c>
      <c r="Y75" s="21">
        <f>IFERROR(VLOOKUP($P75,'20 Receiving'!$C:$T,8,FALSE)/VLOOKUP($P75,'20 Receiving'!$C:$T,5,FALSE),0)</f>
        <v>3.1666666666666665</v>
      </c>
      <c r="Z75" s="21">
        <f>IFERROR(VLOOKUP($P75,'20 Receiving'!$C:$T,10,FALSE)/VLOOKUP($P75,'20 Receiving'!$C:$T,5,FALSE),0)</f>
        <v>37</v>
      </c>
      <c r="AA75" s="21">
        <f>IFERROR(VLOOKUP($P75,'20 Receiving'!$C:$T,11,FALSE),0)</f>
        <v>11.7</v>
      </c>
      <c r="AB75" s="21">
        <f>IFERROR(VLOOKUP($P75,'20 Receiving'!$C:$T,14,FALSE),0)</f>
        <v>55</v>
      </c>
      <c r="AC75" s="21">
        <f>IFERROR(VLOOKUP($P75,'20 Receiving'!$C:$T,11,FALSE)/VLOOKUP($P75,'20 Receiving'!$C:$T,5,FALSE),0)</f>
        <v>1.95</v>
      </c>
      <c r="AD75" s="12">
        <f>IFERROR(VLOOKUP($P75,'20 Rushing'!$C:$P,7,FALSE)/VLOOKUP($P75,'20 Rushing'!$C:$P,5,FALSE),0)</f>
        <v>0.16666666666666666</v>
      </c>
      <c r="AE75" s="12">
        <f>IFERROR(VLOOKUP($P75,'20 Rushing'!$C:$P,8,FALSE)/VLOOKUP($P75,'20 Rushing'!$C:$P,5,FALSE),0)</f>
        <v>1</v>
      </c>
      <c r="AF75" s="12" t="str">
        <f>IFERROR(VLOOKUP($P75,'20 Rushing'!$C:$P,12,FALSE),0)</f>
        <v>6.0</v>
      </c>
      <c r="AG75" s="12">
        <f>IFERROR(VLOOKUP($P75,'20 Rushing'!$C:$P,9,FALSE)/VLOOKUP($P75,'20 Rushing'!$C:$P,5,FALSE),0)</f>
        <v>0</v>
      </c>
      <c r="AH75" s="12">
        <f>VLOOKUP($J75,'Vegas Odds'!$B:$S,18,FALSE)</f>
        <v>42.740147670656746</v>
      </c>
      <c r="AI75" s="12">
        <f>VLOOKUP($J75,'Vegas Odds'!$B:$S,17,FALSE)</f>
        <v>19.159852329343252</v>
      </c>
      <c r="AJ75">
        <v>1</v>
      </c>
      <c r="AK75" s="12">
        <f t="shared" si="21"/>
        <v>0</v>
      </c>
      <c r="AL75" s="12">
        <f t="shared" si="22"/>
        <v>0</v>
      </c>
      <c r="AM75" s="12">
        <f>V75/Team_Defense_Table20[[#Totals],[Passing yds/att]]*'Fanduel Export'!Q75</f>
        <v>0</v>
      </c>
      <c r="AN75" s="12">
        <f t="shared" si="17"/>
        <v>0</v>
      </c>
      <c r="AO75" s="12">
        <f>IFERROR(IF(OR($B75="D",$B75="K"),0,VLOOKUP($P75,'20 Receiving'!$C:$T,7,FALSE)/VLOOKUP($P75,'20 Receiving'!$C:$T,5,FALSE)),0)*$AJ75</f>
        <v>5.5</v>
      </c>
      <c r="AP75" s="21">
        <f t="shared" si="23"/>
        <v>49.672943722943735</v>
      </c>
      <c r="AQ75" s="21">
        <f t="shared" si="24"/>
        <v>4.7323712784115477</v>
      </c>
      <c r="AR75" s="22">
        <f t="shared" si="25"/>
        <v>3.1666666666666665</v>
      </c>
      <c r="AS75" s="22">
        <f t="shared" si="26"/>
        <v>2.7246986148430121</v>
      </c>
      <c r="AT75" s="22">
        <f>AA75/Team_Defense_Table20[[#Totals],[Yards per completion]]*'Fanduel Export'!S75</f>
        <v>11.678057381328701</v>
      </c>
      <c r="AU75" s="12">
        <f t="shared" si="18"/>
        <v>31.819186770963526</v>
      </c>
      <c r="AV75" s="12">
        <f t="shared" si="27"/>
        <v>0.16666666666666666</v>
      </c>
      <c r="AW75" s="21">
        <f t="shared" si="28"/>
        <v>31.925757575757579</v>
      </c>
      <c r="AX75" s="12">
        <f t="shared" si="29"/>
        <v>0.10002295838962352</v>
      </c>
      <c r="AY75" s="12">
        <f>AF75/Team_Defense_Table20[[#Totals],[Rushing Y/A]]*R75</f>
        <v>6.4628820960698699</v>
      </c>
      <c r="AZ75" s="12">
        <f t="shared" si="19"/>
        <v>0.64643658697223949</v>
      </c>
      <c r="BA75" s="22">
        <f t="shared" si="30"/>
        <v>4.8298956691269099</v>
      </c>
      <c r="BB75" s="22">
        <f t="shared" si="31"/>
        <v>0.87816284893216545</v>
      </c>
      <c r="BC75" s="21">
        <f t="shared" si="32"/>
        <v>1</v>
      </c>
      <c r="BD75" t="str">
        <f t="shared" si="33"/>
        <v>Jalen Reagor</v>
      </c>
      <c r="BE75">
        <f t="shared" si="34"/>
        <v>5500</v>
      </c>
      <c r="BF75" t="str">
        <f t="shared" si="35"/>
        <v>WR</v>
      </c>
      <c r="BG75" s="22">
        <f t="shared" si="36"/>
        <v>4.8298956691269099</v>
      </c>
    </row>
    <row r="76" spans="1:59" x14ac:dyDescent="0.3">
      <c r="A76" t="s">
        <v>3848</v>
      </c>
      <c r="B76" t="s">
        <v>34</v>
      </c>
      <c r="C76" t="s">
        <v>3154</v>
      </c>
      <c r="D76" t="s">
        <v>143</v>
      </c>
      <c r="E76" t="s">
        <v>3155</v>
      </c>
      <c r="F76">
        <v>6.6500000953674299</v>
      </c>
      <c r="G76">
        <v>4</v>
      </c>
      <c r="H76">
        <v>5300</v>
      </c>
      <c r="I76" t="s">
        <v>3644</v>
      </c>
      <c r="J76" t="s">
        <v>1079</v>
      </c>
      <c r="K76" t="s">
        <v>56</v>
      </c>
      <c r="O76" t="str">
        <f t="shared" si="20"/>
        <v>Sony Michel</v>
      </c>
      <c r="P76" t="str">
        <f>IFERROR(VLOOKUP(O:O,'Name Bridge'!A:B,2,FALSE),O:O)</f>
        <v>Sony Michel</v>
      </c>
      <c r="Q76" s="12">
        <f>VLOOKUP($K76,'20 Defensive Stats'!$AC:$AH,2,FALSE)</f>
        <v>6.5079787234042552</v>
      </c>
      <c r="R76" s="12">
        <f>VLOOKUP($K76,'20 Defensive Stats'!$AC:$AH,4,FALSE)</f>
        <v>4.7661870503597124</v>
      </c>
      <c r="S76" s="12">
        <f>VLOOKUP($K76,'20 Defensive Stats'!$AC:$AH,6,FALSE)</f>
        <v>10.324894514767932</v>
      </c>
      <c r="T76" s="12">
        <f>IFERROR(VLOOKUP($P76,'20 Passing'!$C:$AF,9,FALSE)/VLOOKUP($P76,'20 Passing'!$C:$AF,5,FALSE),0)</f>
        <v>0</v>
      </c>
      <c r="U76" s="12">
        <f>IFERROR(VLOOKUP($P76,'20 Passing'!$C:$AF,11,FALSE)/VLOOKUP($P76,'20 Passing'!$C:$AF,5,FALSE),0)</f>
        <v>0</v>
      </c>
      <c r="V76" s="12">
        <f>IFERROR(VLOOKUP($P76,'20 Passing'!$C:$AF,18,FALSE),0)</f>
        <v>0</v>
      </c>
      <c r="W76" s="12">
        <f>IFERROR(VLOOKUP($P76,'20 Passing'!$C:$AF,12,FALSE)/VLOOKUP($P76,'20 Passing'!$C:$AF,5,FALSE),0)</f>
        <v>0</v>
      </c>
      <c r="X76" s="12">
        <f>IFERROR(IF(OR($B76="D",$B76="K"),0,VLOOKUP($P76,'20 Receiving'!$C:$T,7,FALSE)/VLOOKUP($P76,'20 Receiving'!$C:$T,5,FALSE)),0)*$AJ76</f>
        <v>0.75</v>
      </c>
      <c r="Y76" s="21">
        <f>IFERROR(VLOOKUP($P76,'20 Receiving'!$C:$T,8,FALSE)/VLOOKUP($P76,'20 Receiving'!$C:$T,5,FALSE),0)</f>
        <v>0.5</v>
      </c>
      <c r="Z76" s="21">
        <f>IFERROR(VLOOKUP($P76,'20 Receiving'!$C:$T,10,FALSE)/VLOOKUP($P76,'20 Receiving'!$C:$T,5,FALSE),0)</f>
        <v>5.75</v>
      </c>
      <c r="AA76" s="21">
        <f>IFERROR(VLOOKUP($P76,'20 Receiving'!$C:$T,11,FALSE),0)</f>
        <v>11.5</v>
      </c>
      <c r="AB76" s="21">
        <f>IFERROR(VLOOKUP($P76,'20 Receiving'!$C:$T,14,FALSE),0)</f>
        <v>14</v>
      </c>
      <c r="AC76" s="21">
        <f>IFERROR(VLOOKUP($P76,'20 Receiving'!$C:$T,11,FALSE)/VLOOKUP($P76,'20 Receiving'!$C:$T,5,FALSE),0)</f>
        <v>2.875</v>
      </c>
      <c r="AD76" s="12">
        <f>IFERROR(VLOOKUP($P76,'20 Rushing'!$C:$P,7,FALSE)/VLOOKUP($P76,'20 Rushing'!$C:$P,5,FALSE),0)</f>
        <v>6.5</v>
      </c>
      <c r="AE76" s="12">
        <f>IFERROR(VLOOKUP($P76,'20 Rushing'!$C:$P,8,FALSE)/VLOOKUP($P76,'20 Rushing'!$C:$P,5,FALSE),0)</f>
        <v>43.25</v>
      </c>
      <c r="AF76" s="12" t="str">
        <f>IFERROR(VLOOKUP($P76,'20 Rushing'!$C:$P,12,FALSE),0)</f>
        <v>6.7</v>
      </c>
      <c r="AG76" s="12">
        <f>IFERROR(VLOOKUP($P76,'20 Rushing'!$C:$P,9,FALSE)/VLOOKUP($P76,'20 Rushing'!$C:$P,5,FALSE),0)</f>
        <v>0.25</v>
      </c>
      <c r="AH76" s="12">
        <f>VLOOKUP($J76,'Vegas Odds'!$B:$S,18,FALSE)</f>
        <v>29.794677517930324</v>
      </c>
      <c r="AI76" s="12">
        <f>VLOOKUP($J76,'Vegas Odds'!$B:$S,17,FALSE)</f>
        <v>35.30532248206967</v>
      </c>
      <c r="AJ76">
        <v>1</v>
      </c>
      <c r="AK76" s="12">
        <f t="shared" si="21"/>
        <v>0</v>
      </c>
      <c r="AL76" s="12">
        <f t="shared" si="22"/>
        <v>0</v>
      </c>
      <c r="AM76" s="12">
        <f>V76/Team_Defense_Table20[[#Totals],[Passing yds/att]]*'Fanduel Export'!Q72</f>
        <v>0</v>
      </c>
      <c r="AN76" s="12">
        <f t="shared" si="17"/>
        <v>0</v>
      </c>
      <c r="AO76" s="12">
        <f>IFERROR(IF(OR($B76="D",$B76="K"),0,VLOOKUP($P76,'20 Receiving'!$C:$T,7,FALSE)/VLOOKUP($P76,'20 Receiving'!$C:$T,5,FALSE)),0)*$AJ76</f>
        <v>0.75</v>
      </c>
      <c r="AP76" s="21">
        <f t="shared" si="23"/>
        <v>31.252958152958154</v>
      </c>
      <c r="AQ76" s="21">
        <f t="shared" si="24"/>
        <v>0.71500457745733903</v>
      </c>
      <c r="AR76" s="22">
        <f t="shared" si="25"/>
        <v>0.5</v>
      </c>
      <c r="AS76" s="22">
        <f t="shared" si="26"/>
        <v>0.47666971830489269</v>
      </c>
      <c r="AT76" s="22">
        <f>AA76/Team_Defense_Table20[[#Totals],[Yards per completion]]*'Fanduel Export'!S72</f>
        <v>9.8150217313659489</v>
      </c>
      <c r="AU76" s="12">
        <f t="shared" si="18"/>
        <v>4.6785236438466073</v>
      </c>
      <c r="AV76" s="12">
        <f t="shared" si="27"/>
        <v>6.5</v>
      </c>
      <c r="AW76" s="21">
        <f t="shared" si="28"/>
        <v>39.221464646464653</v>
      </c>
      <c r="AX76" s="12">
        <f t="shared" si="29"/>
        <v>5.8509950661451944</v>
      </c>
      <c r="AY76" s="12">
        <f>AF76/Team_Defense_Table20[[#Totals],[Rushing Y/A]]*R76</f>
        <v>7.4371943493240353</v>
      </c>
      <c r="AZ76" s="12">
        <f t="shared" si="19"/>
        <v>43.514987443857848</v>
      </c>
      <c r="BA76" s="22">
        <f t="shared" si="30"/>
        <v>5.0693511087704453</v>
      </c>
      <c r="BB76" s="22">
        <f t="shared" si="31"/>
        <v>0.95648134127744255</v>
      </c>
      <c r="BC76" s="21">
        <f t="shared" si="32"/>
        <v>0.14150943396226415</v>
      </c>
      <c r="BD76" t="str">
        <f t="shared" si="33"/>
        <v>Sony Michel</v>
      </c>
      <c r="BE76">
        <f t="shared" si="34"/>
        <v>5300</v>
      </c>
      <c r="BF76" t="str">
        <f t="shared" si="35"/>
        <v>RB</v>
      </c>
      <c r="BG76" s="22">
        <f t="shared" si="36"/>
        <v>5.0693511087704453</v>
      </c>
    </row>
    <row r="77" spans="1:59" x14ac:dyDescent="0.3">
      <c r="A77" t="s">
        <v>3849</v>
      </c>
      <c r="B77" t="s">
        <v>49</v>
      </c>
      <c r="C77" t="s">
        <v>3152</v>
      </c>
      <c r="D77" t="s">
        <v>318</v>
      </c>
      <c r="E77" t="s">
        <v>3153</v>
      </c>
      <c r="F77">
        <v>7.4800003051757802</v>
      </c>
      <c r="G77">
        <v>10</v>
      </c>
      <c r="H77">
        <v>5300</v>
      </c>
      <c r="I77" t="s">
        <v>3644</v>
      </c>
      <c r="J77" t="s">
        <v>1079</v>
      </c>
      <c r="K77" t="s">
        <v>56</v>
      </c>
      <c r="O77" t="str">
        <f t="shared" si="20"/>
        <v>Damiere Byrd</v>
      </c>
      <c r="P77" t="str">
        <f>IFERROR(VLOOKUP(O:O,'Name Bridge'!A:B,2,FALSE),O:O)</f>
        <v>Damiere Byrd</v>
      </c>
      <c r="Q77" s="12">
        <f>VLOOKUP($K77,'20 Defensive Stats'!$AC:$AH,2,FALSE)</f>
        <v>6.5079787234042552</v>
      </c>
      <c r="R77" s="12">
        <f>VLOOKUP($K77,'20 Defensive Stats'!$AC:$AH,4,FALSE)</f>
        <v>4.7661870503597124</v>
      </c>
      <c r="S77" s="12">
        <f>VLOOKUP($K77,'20 Defensive Stats'!$AC:$AH,6,FALSE)</f>
        <v>10.324894514767932</v>
      </c>
      <c r="T77" s="12">
        <f>IFERROR(VLOOKUP($P77,'20 Passing'!$C:$AF,9,FALSE)/VLOOKUP($P77,'20 Passing'!$C:$AF,5,FALSE),0)</f>
        <v>0</v>
      </c>
      <c r="U77" s="12">
        <f>IFERROR(VLOOKUP($P77,'20 Passing'!$C:$AF,11,FALSE)/VLOOKUP($P77,'20 Passing'!$C:$AF,5,FALSE),0)</f>
        <v>0</v>
      </c>
      <c r="V77" s="12">
        <f>IFERROR(VLOOKUP($P77,'20 Passing'!$C:$AF,18,FALSE),0)</f>
        <v>0</v>
      </c>
      <c r="W77" s="12">
        <f>IFERROR(VLOOKUP($P77,'20 Passing'!$C:$AF,12,FALSE)/VLOOKUP($P77,'20 Passing'!$C:$AF,5,FALSE),0)</f>
        <v>0</v>
      </c>
      <c r="X77" s="12">
        <f>IFERROR(IF(OR($B77="D",$B77="K"),0,VLOOKUP($P77,'20 Receiving'!$C:$T,7,FALSE)/VLOOKUP($P77,'20 Receiving'!$C:$T,5,FALSE)),0)*$AJ77</f>
        <v>5.0909090909090908</v>
      </c>
      <c r="Y77" s="21">
        <f>IFERROR(VLOOKUP($P77,'20 Receiving'!$C:$T,8,FALSE)/VLOOKUP($P77,'20 Receiving'!$C:$T,5,FALSE),0)</f>
        <v>3.1818181818181817</v>
      </c>
      <c r="Z77" s="21">
        <f>IFERROR(VLOOKUP($P77,'20 Receiving'!$C:$T,10,FALSE)/VLOOKUP($P77,'20 Receiving'!$C:$T,5,FALSE),0)</f>
        <v>45.636363636363633</v>
      </c>
      <c r="AA77" s="21">
        <f>IFERROR(VLOOKUP($P77,'20 Receiving'!$C:$T,11,FALSE),0)</f>
        <v>14.3</v>
      </c>
      <c r="AB77" s="21">
        <f>IFERROR(VLOOKUP($P77,'20 Receiving'!$C:$T,14,FALSE),0)</f>
        <v>42</v>
      </c>
      <c r="AC77" s="21">
        <f>IFERROR(VLOOKUP($P77,'20 Receiving'!$C:$T,11,FALSE)/VLOOKUP($P77,'20 Receiving'!$C:$T,5,FALSE),0)</f>
        <v>1.3</v>
      </c>
      <c r="AD77" s="12">
        <f>IFERROR(VLOOKUP($P77,'20 Rushing'!$C:$P,7,FALSE)/VLOOKUP($P77,'20 Rushing'!$C:$P,5,FALSE),0)</f>
        <v>9.0909090909090912E-2</v>
      </c>
      <c r="AE77" s="12">
        <f>IFERROR(VLOOKUP($P77,'20 Rushing'!$C:$P,8,FALSE)/VLOOKUP($P77,'20 Rushing'!$C:$P,5,FALSE),0)</f>
        <v>1</v>
      </c>
      <c r="AF77" s="12" t="str">
        <f>IFERROR(VLOOKUP($P77,'20 Rushing'!$C:$P,12,FALSE),0)</f>
        <v>11.0</v>
      </c>
      <c r="AG77" s="12">
        <f>IFERROR(VLOOKUP($P77,'20 Rushing'!$C:$P,9,FALSE)/VLOOKUP($P77,'20 Rushing'!$C:$P,5,FALSE),0)</f>
        <v>0</v>
      </c>
      <c r="AH77" s="12">
        <f>VLOOKUP($J77,'Vegas Odds'!$B:$S,18,FALSE)</f>
        <v>29.794677517930324</v>
      </c>
      <c r="AI77" s="12">
        <f>VLOOKUP($J77,'Vegas Odds'!$B:$S,17,FALSE)</f>
        <v>35.30532248206967</v>
      </c>
      <c r="AJ77">
        <v>1</v>
      </c>
      <c r="AK77" s="12">
        <f t="shared" si="21"/>
        <v>0</v>
      </c>
      <c r="AL77" s="12">
        <f t="shared" si="22"/>
        <v>0</v>
      </c>
      <c r="AM77" s="12">
        <f>V77/Team_Defense_Table20[[#Totals],[Passing yds/att]]*'Fanduel Export'!Q125</f>
        <v>0</v>
      </c>
      <c r="AN77" s="12">
        <f t="shared" ref="AN77:AN140" si="37">AM77*AL77</f>
        <v>0</v>
      </c>
      <c r="AO77" s="12">
        <f>IFERROR(IF(OR($B77="D",$B77="K"),0,VLOOKUP($P77,'20 Receiving'!$C:$T,7,FALSE)/VLOOKUP($P77,'20 Receiving'!$C:$T,5,FALSE)),0)*$AJ77</f>
        <v>5.0909090909090908</v>
      </c>
      <c r="AP77" s="21">
        <f t="shared" si="23"/>
        <v>31.252958152958154</v>
      </c>
      <c r="AQ77" s="21">
        <f t="shared" si="24"/>
        <v>4.8533644045589073</v>
      </c>
      <c r="AR77" s="22">
        <f t="shared" si="25"/>
        <v>3.1818181818181817</v>
      </c>
      <c r="AS77" s="22">
        <f t="shared" si="26"/>
        <v>3.0333527528493169</v>
      </c>
      <c r="AT77" s="22">
        <f>AA77/Team_Defense_Table20[[#Totals],[Yards per completion]]*'Fanduel Export'!S125</f>
        <v>14.728493312476495</v>
      </c>
      <c r="AU77" s="12">
        <f t="shared" ref="AU77:AU140" si="38">AS77*AT77</f>
        <v>44.676715734723331</v>
      </c>
      <c r="AV77" s="12">
        <f t="shared" si="27"/>
        <v>9.0909090909090912E-2</v>
      </c>
      <c r="AW77" s="21">
        <f t="shared" si="28"/>
        <v>39.221464646464653</v>
      </c>
      <c r="AX77" s="12">
        <f t="shared" si="29"/>
        <v>8.1832098827205518E-2</v>
      </c>
      <c r="AY77" s="12">
        <f>AF77/Team_Defense_Table20[[#Totals],[Rushing Y/A]]*R77</f>
        <v>12.21031908097976</v>
      </c>
      <c r="AZ77" s="12">
        <f t="shared" ref="AZ77:AZ140" si="39">AY77*AX77</f>
        <v>0.99919603774644894</v>
      </c>
      <c r="BA77" s="22">
        <f t="shared" si="30"/>
        <v>6.158500268156069</v>
      </c>
      <c r="BB77" s="22">
        <f t="shared" si="31"/>
        <v>1.1619811826709565</v>
      </c>
      <c r="BC77" s="21">
        <f t="shared" si="32"/>
        <v>0.96054888507718694</v>
      </c>
      <c r="BD77" t="str">
        <f t="shared" si="33"/>
        <v>Damiere Byrd</v>
      </c>
      <c r="BE77">
        <f t="shared" si="34"/>
        <v>5300</v>
      </c>
      <c r="BF77" t="str">
        <f t="shared" si="35"/>
        <v>WR</v>
      </c>
      <c r="BG77" s="22">
        <f t="shared" si="36"/>
        <v>6.158500268156069</v>
      </c>
    </row>
    <row r="78" spans="1:59" x14ac:dyDescent="0.3">
      <c r="A78" t="s">
        <v>3850</v>
      </c>
      <c r="B78" t="s">
        <v>34</v>
      </c>
      <c r="C78" t="s">
        <v>3677</v>
      </c>
      <c r="D78" t="s">
        <v>187</v>
      </c>
      <c r="E78" t="s">
        <v>1913</v>
      </c>
      <c r="F78">
        <v>9.7599998474121001</v>
      </c>
      <c r="G78">
        <v>10</v>
      </c>
      <c r="H78">
        <v>5200</v>
      </c>
      <c r="I78" t="s">
        <v>3637</v>
      </c>
      <c r="J78" t="s">
        <v>1080</v>
      </c>
      <c r="K78" t="s">
        <v>76</v>
      </c>
      <c r="O78" t="str">
        <f t="shared" si="20"/>
        <v>Jamaal Williams</v>
      </c>
      <c r="P78" t="str">
        <f>IFERROR(VLOOKUP(O:O,'Name Bridge'!A:B,2,FALSE),O:O)</f>
        <v>Jamaal Williams</v>
      </c>
      <c r="Q78" s="12">
        <f>VLOOKUP($K78,'20 Defensive Stats'!$AC:$AH,2,FALSE)</f>
        <v>6.4568245125348191</v>
      </c>
      <c r="R78" s="12">
        <f>VLOOKUP($K78,'20 Defensive Stats'!$AC:$AH,4,FALSE)</f>
        <v>4.0869565217391308</v>
      </c>
      <c r="S78" s="12">
        <f>VLOOKUP($K78,'20 Defensive Stats'!$AC:$AH,6,FALSE)</f>
        <v>9.6987447698744766</v>
      </c>
      <c r="T78" s="12">
        <f>IFERROR(VLOOKUP($P78,'20 Passing'!$C:$AF,9,FALSE)/VLOOKUP($P78,'20 Passing'!$C:$AF,5,FALSE),0)</f>
        <v>0</v>
      </c>
      <c r="U78" s="12">
        <f>IFERROR(VLOOKUP($P78,'20 Passing'!$C:$AF,11,FALSE)/VLOOKUP($P78,'20 Passing'!$C:$AF,5,FALSE),0)</f>
        <v>0</v>
      </c>
      <c r="V78" s="12">
        <f>IFERROR(VLOOKUP($P78,'20 Passing'!$C:$AF,18,FALSE),0)</f>
        <v>0</v>
      </c>
      <c r="W78" s="12">
        <f>IFERROR(VLOOKUP($P78,'20 Passing'!$C:$AF,12,FALSE)/VLOOKUP($P78,'20 Passing'!$C:$AF,5,FALSE),0)</f>
        <v>0</v>
      </c>
      <c r="X78" s="12">
        <f>IFERROR(IF(OR($B78="D",$B78="K"),0,VLOOKUP($P78,'20 Receiving'!$C:$T,7,FALSE)/VLOOKUP($P78,'20 Receiving'!$C:$T,5,FALSE)),0)*$AJ78</f>
        <v>3.1</v>
      </c>
      <c r="Y78" s="21">
        <f>IFERROR(VLOOKUP($P78,'20 Receiving'!$C:$T,8,FALSE)/VLOOKUP($P78,'20 Receiving'!$C:$T,5,FALSE),0)</f>
        <v>2.7</v>
      </c>
      <c r="Z78" s="21">
        <f>IFERROR(VLOOKUP($P78,'20 Receiving'!$C:$T,10,FALSE)/VLOOKUP($P78,'20 Receiving'!$C:$T,5,FALSE),0)</f>
        <v>21.2</v>
      </c>
      <c r="AA78" s="21">
        <f>IFERROR(VLOOKUP($P78,'20 Receiving'!$C:$T,11,FALSE),0)</f>
        <v>7.9</v>
      </c>
      <c r="AB78" s="21">
        <f>IFERROR(VLOOKUP($P78,'20 Receiving'!$C:$T,14,FALSE),0)</f>
        <v>29</v>
      </c>
      <c r="AC78" s="21">
        <f>IFERROR(VLOOKUP($P78,'20 Receiving'!$C:$T,11,FALSE)/VLOOKUP($P78,'20 Receiving'!$C:$T,5,FALSE),0)</f>
        <v>0.79</v>
      </c>
      <c r="AD78" s="12">
        <f>IFERROR(VLOOKUP($P78,'20 Rushing'!$C:$P,7,FALSE)/VLOOKUP($P78,'20 Rushing'!$C:$P,5,FALSE),0)</f>
        <v>9.8000000000000007</v>
      </c>
      <c r="AE78" s="12">
        <f>IFERROR(VLOOKUP($P78,'20 Rushing'!$C:$P,8,FALSE)/VLOOKUP($P78,'20 Rushing'!$C:$P,5,FALSE),0)</f>
        <v>40.9</v>
      </c>
      <c r="AF78" s="12" t="str">
        <f>IFERROR(VLOOKUP($P78,'20 Rushing'!$C:$P,12,FALSE),0)</f>
        <v>4.2</v>
      </c>
      <c r="AG78" s="12">
        <f>IFERROR(VLOOKUP($P78,'20 Rushing'!$C:$P,9,FALSE)/VLOOKUP($P78,'20 Rushing'!$C:$P,5,FALSE),0)</f>
        <v>0.2</v>
      </c>
      <c r="AH78" s="12">
        <f>VLOOKUP($J78,'Vegas Odds'!$B:$S,18,FALSE)</f>
        <v>26.137494147398847</v>
      </c>
      <c r="AI78" s="12">
        <f>VLOOKUP($J78,'Vegas Odds'!$B:$S,17,FALSE)</f>
        <v>35.962505852601154</v>
      </c>
      <c r="AJ78">
        <v>1</v>
      </c>
      <c r="AK78" s="12">
        <f t="shared" si="21"/>
        <v>0</v>
      </c>
      <c r="AL78" s="12">
        <f t="shared" si="22"/>
        <v>0</v>
      </c>
      <c r="AM78" s="12">
        <f>V78/Team_Defense_Table20[[#Totals],[Passing yds/att]]*'Fanduel Export'!Q99</f>
        <v>0</v>
      </c>
      <c r="AN78" s="12">
        <f t="shared" si="37"/>
        <v>0</v>
      </c>
      <c r="AO78" s="12">
        <f>IFERROR(IF(OR($B78="D",$B78="K"),0,VLOOKUP($P78,'20 Receiving'!$C:$T,7,FALSE)/VLOOKUP($P78,'20 Receiving'!$C:$T,5,FALSE)),0)*$AJ78</f>
        <v>3.1</v>
      </c>
      <c r="AP78" s="21">
        <f t="shared" si="23"/>
        <v>41.406493506493518</v>
      </c>
      <c r="AQ78" s="21">
        <f t="shared" si="24"/>
        <v>1.9568484311338656</v>
      </c>
      <c r="AR78" s="22">
        <f t="shared" si="25"/>
        <v>2.7</v>
      </c>
      <c r="AS78" s="22">
        <f t="shared" si="26"/>
        <v>1.7043518593746572</v>
      </c>
      <c r="AT78" s="22">
        <f>AA78/Team_Defense_Table20[[#Totals],[Yards per completion]]*'Fanduel Export'!S99</f>
        <v>8.7409069373467521</v>
      </c>
      <c r="AU78" s="12">
        <f t="shared" si="38"/>
        <v>14.897580991287777</v>
      </c>
      <c r="AV78" s="12">
        <f t="shared" si="27"/>
        <v>9.8000000000000007</v>
      </c>
      <c r="AW78" s="21">
        <f t="shared" si="28"/>
        <v>29.644444444444446</v>
      </c>
      <c r="AX78" s="12">
        <f t="shared" si="29"/>
        <v>11.888654483506079</v>
      </c>
      <c r="AY78" s="12">
        <f>AF78/Team_Defense_Table20[[#Totals],[Rushing Y/A]]*R78</f>
        <v>3.9977216631858754</v>
      </c>
      <c r="AZ78" s="12">
        <f t="shared" si="39"/>
        <v>47.527531574844133</v>
      </c>
      <c r="BA78" s="22">
        <f t="shared" si="30"/>
        <v>7.5925112566131912</v>
      </c>
      <c r="BB78" s="22">
        <f t="shared" si="31"/>
        <v>1.4600983185794598</v>
      </c>
      <c r="BC78" s="21">
        <f t="shared" si="32"/>
        <v>0.59615384615384615</v>
      </c>
      <c r="BD78" t="str">
        <f t="shared" si="33"/>
        <v>Jamaal Williams</v>
      </c>
      <c r="BE78">
        <f t="shared" si="34"/>
        <v>5200</v>
      </c>
      <c r="BF78" t="str">
        <f t="shared" si="35"/>
        <v>RB</v>
      </c>
      <c r="BG78" s="22">
        <f t="shared" si="36"/>
        <v>7.5925112566131912</v>
      </c>
    </row>
    <row r="79" spans="1:59" x14ac:dyDescent="0.3">
      <c r="A79" t="s">
        <v>3851</v>
      </c>
      <c r="B79" t="s">
        <v>52</v>
      </c>
      <c r="C79" t="s">
        <v>3016</v>
      </c>
      <c r="D79" t="s">
        <v>659</v>
      </c>
      <c r="E79" t="s">
        <v>3643</v>
      </c>
      <c r="F79">
        <v>7.3125</v>
      </c>
      <c r="G79">
        <v>8</v>
      </c>
      <c r="H79">
        <v>5200</v>
      </c>
      <c r="I79" t="s">
        <v>3637</v>
      </c>
      <c r="J79" t="s">
        <v>76</v>
      </c>
      <c r="K79" t="s">
        <v>1080</v>
      </c>
      <c r="O79" t="str">
        <f t="shared" si="20"/>
        <v>Richard Rodgers</v>
      </c>
      <c r="P79" t="str">
        <f>IFERROR(VLOOKUP(O:O,'Name Bridge'!A:B,2,FALSE),O:O)</f>
        <v>Richard Rodgers</v>
      </c>
      <c r="Q79" s="12">
        <f>VLOOKUP($K79,'20 Defensive Stats'!$AC:$AH,2,FALSE)</f>
        <v>6.9262295081967213</v>
      </c>
      <c r="R79" s="12">
        <f>VLOOKUP($K79,'20 Defensive Stats'!$AC:$AH,4,FALSE)</f>
        <v>4.625</v>
      </c>
      <c r="S79" s="12">
        <f>VLOOKUP($K79,'20 Defensive Stats'!$AC:$AH,6,FALSE)</f>
        <v>10.432098765432098</v>
      </c>
      <c r="T79" s="12">
        <f>IFERROR(VLOOKUP($P79,'20 Passing'!$C:$AF,9,FALSE)/VLOOKUP($P79,'20 Passing'!$C:$AF,5,FALSE),0)</f>
        <v>0</v>
      </c>
      <c r="U79" s="12">
        <f>IFERROR(VLOOKUP($P79,'20 Passing'!$C:$AF,11,FALSE)/VLOOKUP($P79,'20 Passing'!$C:$AF,5,FALSE),0)</f>
        <v>0</v>
      </c>
      <c r="V79" s="12">
        <f>IFERROR(VLOOKUP($P79,'20 Passing'!$C:$AF,18,FALSE),0)</f>
        <v>0</v>
      </c>
      <c r="W79" s="12">
        <f>IFERROR(VLOOKUP($P79,'20 Passing'!$C:$AF,12,FALSE)/VLOOKUP($P79,'20 Passing'!$C:$AF,5,FALSE),0)</f>
        <v>0</v>
      </c>
      <c r="X79" s="12">
        <f>IFERROR(IF(OR($B79="D",$B79="K"),0,VLOOKUP($P79,'20 Receiving'!$C:$T,7,FALSE)/VLOOKUP($P79,'20 Receiving'!$C:$T,5,FALSE)),0)*$AJ79</f>
        <v>2.8181818181818183</v>
      </c>
      <c r="Y79" s="21">
        <f>IFERROR(VLOOKUP($P79,'20 Receiving'!$C:$T,8,FALSE)/VLOOKUP($P79,'20 Receiving'!$C:$T,5,FALSE),0)</f>
        <v>2.1818181818181817</v>
      </c>
      <c r="Z79" s="21">
        <f>IFERROR(VLOOKUP($P79,'20 Receiving'!$C:$T,10,FALSE)/VLOOKUP($P79,'20 Receiving'!$C:$T,5,FALSE),0)</f>
        <v>31.363636363636363</v>
      </c>
      <c r="AA79" s="21">
        <f>IFERROR(VLOOKUP($P79,'20 Receiving'!$C:$T,11,FALSE),0)</f>
        <v>14.4</v>
      </c>
      <c r="AB79" s="21">
        <f>IFERROR(VLOOKUP($P79,'20 Receiving'!$C:$T,14,FALSE),0)</f>
        <v>33</v>
      </c>
      <c r="AC79" s="21">
        <f>IFERROR(VLOOKUP($P79,'20 Receiving'!$C:$T,11,FALSE)/VLOOKUP($P79,'20 Receiving'!$C:$T,5,FALSE),0)</f>
        <v>1.3090909090909091</v>
      </c>
      <c r="AD79" s="12">
        <f>IFERROR(VLOOKUP($P79,'20 Rushing'!$C:$P,7,FALSE)/VLOOKUP($P79,'20 Rushing'!$C:$P,5,FALSE),0)</f>
        <v>0</v>
      </c>
      <c r="AE79" s="12">
        <f>IFERROR(VLOOKUP($P79,'20 Rushing'!$C:$P,8,FALSE)/VLOOKUP($P79,'20 Rushing'!$C:$P,5,FALSE),0)</f>
        <v>0</v>
      </c>
      <c r="AF79" s="12">
        <f>IFERROR(VLOOKUP($P79,'20 Rushing'!$C:$P,12,FALSE),0)</f>
        <v>0</v>
      </c>
      <c r="AG79" s="12">
        <f>IFERROR(VLOOKUP($P79,'20 Rushing'!$C:$P,9,FALSE)/VLOOKUP($P79,'20 Rushing'!$C:$P,5,FALSE),0)</f>
        <v>0</v>
      </c>
      <c r="AH79" s="12">
        <f>VLOOKUP($J79,'Vegas Odds'!$B:$S,18,FALSE)</f>
        <v>42.740147670656746</v>
      </c>
      <c r="AI79" s="12">
        <f>VLOOKUP($J79,'Vegas Odds'!$B:$S,17,FALSE)</f>
        <v>19.159852329343252</v>
      </c>
      <c r="AJ79">
        <v>1</v>
      </c>
      <c r="AK79" s="12">
        <f t="shared" si="21"/>
        <v>0</v>
      </c>
      <c r="AL79" s="12">
        <f t="shared" si="22"/>
        <v>0</v>
      </c>
      <c r="AM79" s="12">
        <f>V79/Team_Defense_Table20[[#Totals],[Passing yds/att]]*'Fanduel Export'!Q151</f>
        <v>0</v>
      </c>
      <c r="AN79" s="12">
        <f t="shared" si="37"/>
        <v>0</v>
      </c>
      <c r="AO79" s="12">
        <f>IFERROR(IF(OR($B79="D",$B79="K"),0,VLOOKUP($P79,'20 Receiving'!$C:$T,7,FALSE)/VLOOKUP($P79,'20 Receiving'!$C:$T,5,FALSE)),0)*$AJ79</f>
        <v>2.8181818181818183</v>
      </c>
      <c r="AP79" s="21">
        <f t="shared" si="23"/>
        <v>49.672943722943735</v>
      </c>
      <c r="AQ79" s="21">
        <f t="shared" si="24"/>
        <v>2.424851398855504</v>
      </c>
      <c r="AR79" s="22">
        <f t="shared" si="25"/>
        <v>2.1818181818181817</v>
      </c>
      <c r="AS79" s="22">
        <f t="shared" si="26"/>
        <v>1.8773043087913577</v>
      </c>
      <c r="AT79" s="22">
        <f>AA79/Team_Defense_Table20[[#Totals],[Yards per completion]]*'Fanduel Export'!S151</f>
        <v>14.831489769207097</v>
      </c>
      <c r="AU79" s="12">
        <f t="shared" si="38"/>
        <v>27.843219649527423</v>
      </c>
      <c r="AV79" s="12">
        <f t="shared" si="27"/>
        <v>0</v>
      </c>
      <c r="AW79" s="21">
        <f t="shared" si="28"/>
        <v>31.925757575757579</v>
      </c>
      <c r="AX79" s="12">
        <f t="shared" si="29"/>
        <v>0</v>
      </c>
      <c r="AY79" s="12">
        <f>AF79/Team_Defense_Table20[[#Totals],[Rushing Y/A]]*R79</f>
        <v>0</v>
      </c>
      <c r="AZ79" s="12">
        <f t="shared" si="39"/>
        <v>0</v>
      </c>
      <c r="BA79" s="22">
        <f t="shared" si="30"/>
        <v>3.8752310558618333</v>
      </c>
      <c r="BB79" s="22">
        <f t="shared" si="31"/>
        <v>0.74523674151189101</v>
      </c>
      <c r="BC79" s="21">
        <f t="shared" si="32"/>
        <v>0.54195804195804198</v>
      </c>
      <c r="BD79" t="str">
        <f t="shared" si="33"/>
        <v>Richard Rodgers</v>
      </c>
      <c r="BE79">
        <f t="shared" si="34"/>
        <v>5200</v>
      </c>
      <c r="BF79" t="str">
        <f t="shared" si="35"/>
        <v>TE</v>
      </c>
      <c r="BG79" s="22">
        <f t="shared" si="36"/>
        <v>3.8752310558618333</v>
      </c>
    </row>
    <row r="80" spans="1:59" x14ac:dyDescent="0.3">
      <c r="A80" t="s">
        <v>3852</v>
      </c>
      <c r="B80" t="s">
        <v>49</v>
      </c>
      <c r="C80" t="s">
        <v>3311</v>
      </c>
      <c r="D80" t="s">
        <v>191</v>
      </c>
      <c r="E80" t="s">
        <v>1903</v>
      </c>
      <c r="F80">
        <v>6.3688888549804599</v>
      </c>
      <c r="G80">
        <v>9</v>
      </c>
      <c r="H80">
        <v>5200</v>
      </c>
      <c r="I80" t="s">
        <v>3638</v>
      </c>
      <c r="J80" t="s">
        <v>74</v>
      </c>
      <c r="K80" t="s">
        <v>61</v>
      </c>
      <c r="O80" t="str">
        <f t="shared" si="20"/>
        <v>Golden Tate</v>
      </c>
      <c r="P80" t="str">
        <f>IFERROR(VLOOKUP(O:O,'Name Bridge'!A:B,2,FALSE),O:O)</f>
        <v>Golden Tate</v>
      </c>
      <c r="Q80" s="12">
        <f>VLOOKUP($K80,'20 Defensive Stats'!$AC:$AH,2,FALSE)</f>
        <v>7.3665987780040734</v>
      </c>
      <c r="R80" s="12">
        <f>VLOOKUP($K80,'20 Defensive Stats'!$AC:$AH,4,FALSE)</f>
        <v>3.7056603773584906</v>
      </c>
      <c r="S80" s="12">
        <f>VLOOKUP($K80,'20 Defensive Stats'!$AC:$AH,6,FALSE)</f>
        <v>10.764880952380953</v>
      </c>
      <c r="T80" s="12">
        <f>IFERROR(VLOOKUP($P80,'20 Passing'!$C:$AF,9,FALSE)/VLOOKUP($P80,'20 Passing'!$C:$AF,5,FALSE),0)</f>
        <v>0.22222222222222221</v>
      </c>
      <c r="U80" s="12">
        <f>IFERROR(VLOOKUP($P80,'20 Passing'!$C:$AF,11,FALSE)/VLOOKUP($P80,'20 Passing'!$C:$AF,5,FALSE),0)</f>
        <v>2</v>
      </c>
      <c r="V80" s="12" t="str">
        <f>IFERROR(VLOOKUP($P80,'20 Passing'!$C:$AF,18,FALSE),0)</f>
        <v>9.0</v>
      </c>
      <c r="W80" s="12">
        <f>IFERROR(VLOOKUP($P80,'20 Passing'!$C:$AF,12,FALSE)/VLOOKUP($P80,'20 Passing'!$C:$AF,5,FALSE),0)</f>
        <v>0</v>
      </c>
      <c r="X80" s="12">
        <f>IFERROR(IF(OR($B80="D",$B80="K"),0,VLOOKUP($P80,'20 Receiving'!$C:$T,7,FALSE)/VLOOKUP($P80,'20 Receiving'!$C:$T,5,FALSE)),0)*$AJ80</f>
        <v>4.7777777777777777</v>
      </c>
      <c r="Y80" s="21">
        <f>IFERROR(VLOOKUP($P80,'20 Receiving'!$C:$T,8,FALSE)/VLOOKUP($P80,'20 Receiving'!$C:$T,5,FALSE),0)</f>
        <v>3.1111111111111112</v>
      </c>
      <c r="Z80" s="21">
        <f>IFERROR(VLOOKUP($P80,'20 Receiving'!$C:$T,10,FALSE)/VLOOKUP($P80,'20 Receiving'!$C:$T,5,FALSE),0)</f>
        <v>34</v>
      </c>
      <c r="AA80" s="21">
        <f>IFERROR(VLOOKUP($P80,'20 Receiving'!$C:$T,11,FALSE),0)</f>
        <v>10.9</v>
      </c>
      <c r="AB80" s="21">
        <f>IFERROR(VLOOKUP($P80,'20 Receiving'!$C:$T,14,FALSE),0)</f>
        <v>39</v>
      </c>
      <c r="AC80" s="21">
        <f>IFERROR(VLOOKUP($P80,'20 Receiving'!$C:$T,11,FALSE)/VLOOKUP($P80,'20 Receiving'!$C:$T,5,FALSE),0)</f>
        <v>1.2111111111111112</v>
      </c>
      <c r="AD80" s="12">
        <f>IFERROR(VLOOKUP($P80,'20 Rushing'!$C:$P,7,FALSE)/VLOOKUP($P80,'20 Rushing'!$C:$P,5,FALSE),0)</f>
        <v>0</v>
      </c>
      <c r="AE80" s="12">
        <f>IFERROR(VLOOKUP($P80,'20 Rushing'!$C:$P,8,FALSE)/VLOOKUP($P80,'20 Rushing'!$C:$P,5,FALSE),0)</f>
        <v>0</v>
      </c>
      <c r="AF80" s="12">
        <f>IFERROR(VLOOKUP($P80,'20 Rushing'!$C:$P,12,FALSE),0)</f>
        <v>0</v>
      </c>
      <c r="AG80" s="12">
        <f>IFERROR(VLOOKUP($P80,'20 Rushing'!$C:$P,9,FALSE)/VLOOKUP($P80,'20 Rushing'!$C:$P,5,FALSE),0)</f>
        <v>0</v>
      </c>
      <c r="AH80" s="12">
        <f>VLOOKUP($J80,'Vegas Odds'!$B:$S,18,FALSE)</f>
        <v>43.874288576406173</v>
      </c>
      <c r="AI80" s="12">
        <f>VLOOKUP($J80,'Vegas Odds'!$B:$S,17,FALSE)</f>
        <v>15.725711423593831</v>
      </c>
      <c r="AJ80">
        <v>1</v>
      </c>
      <c r="AK80" s="12">
        <f t="shared" si="21"/>
        <v>0.22222222222222221</v>
      </c>
      <c r="AL80" s="12">
        <f t="shared" si="22"/>
        <v>0</v>
      </c>
      <c r="AM80" s="12">
        <f>V80/Team_Defense_Table20[[#Totals],[Passing yds/att]]*'Fanduel Export'!Q132</f>
        <v>8.573829814577568</v>
      </c>
      <c r="AN80" s="12">
        <f t="shared" si="37"/>
        <v>0</v>
      </c>
      <c r="AO80" s="12">
        <f>IFERROR(IF(OR($B80="D",$B80="K"),0,VLOOKUP($P80,'20 Receiving'!$C:$T,7,FALSE)/VLOOKUP($P80,'20 Receiving'!$C:$T,5,FALSE)),0)*$AJ80</f>
        <v>4.7777777777777777</v>
      </c>
      <c r="AP80" s="21">
        <f t="shared" si="23"/>
        <v>34.49083694083695</v>
      </c>
      <c r="AQ80" s="21">
        <f t="shared" si="24"/>
        <v>6.0776026205375162</v>
      </c>
      <c r="AR80" s="22">
        <f t="shared" si="25"/>
        <v>3.1111111111111112</v>
      </c>
      <c r="AS80" s="22">
        <f t="shared" si="26"/>
        <v>3.9575086831407087</v>
      </c>
      <c r="AT80" s="22">
        <f>AA80/Team_Defense_Table20[[#Totals],[Yards per completion]]*'Fanduel Export'!S132</f>
        <v>10.767755220594719</v>
      </c>
      <c r="AU80" s="12">
        <f t="shared" si="38"/>
        <v>42.613484783437293</v>
      </c>
      <c r="AV80" s="12">
        <f t="shared" si="27"/>
        <v>0</v>
      </c>
      <c r="AW80" s="21">
        <f t="shared" si="28"/>
        <v>24.907864357864359</v>
      </c>
      <c r="AX80" s="12">
        <f t="shared" si="29"/>
        <v>0</v>
      </c>
      <c r="AY80" s="12">
        <f>AF80/Team_Defense_Table20[[#Totals],[Rushing Y/A]]*R80</f>
        <v>0</v>
      </c>
      <c r="AZ80" s="12">
        <f t="shared" si="39"/>
        <v>0</v>
      </c>
      <c r="BA80" s="22">
        <f t="shared" si="30"/>
        <v>5.8169040338992843</v>
      </c>
      <c r="BB80" s="22">
        <f t="shared" si="31"/>
        <v>1.1186353911344777</v>
      </c>
      <c r="BC80" s="21">
        <f t="shared" si="32"/>
        <v>0.91880341880341876</v>
      </c>
      <c r="BD80" t="str">
        <f t="shared" si="33"/>
        <v>Golden Tate</v>
      </c>
      <c r="BE80">
        <f t="shared" si="34"/>
        <v>5200</v>
      </c>
      <c r="BF80" t="str">
        <f t="shared" si="35"/>
        <v>WR</v>
      </c>
      <c r="BG80" s="22">
        <f t="shared" si="36"/>
        <v>5.8169040338992843</v>
      </c>
    </row>
    <row r="81" spans="1:59" x14ac:dyDescent="0.3">
      <c r="A81" t="s">
        <v>3853</v>
      </c>
      <c r="B81" t="s">
        <v>34</v>
      </c>
      <c r="C81" t="s">
        <v>3008</v>
      </c>
      <c r="D81" t="s">
        <v>1996</v>
      </c>
      <c r="E81" t="s">
        <v>3009</v>
      </c>
      <c r="F81">
        <v>6.1454544067382804</v>
      </c>
      <c r="G81">
        <v>11</v>
      </c>
      <c r="H81">
        <v>5200</v>
      </c>
      <c r="I81" t="s">
        <v>3644</v>
      </c>
      <c r="J81" t="s">
        <v>56</v>
      </c>
      <c r="K81" t="s">
        <v>1079</v>
      </c>
      <c r="O81" t="str">
        <f t="shared" si="20"/>
        <v>Joshua Kelley</v>
      </c>
      <c r="P81" t="str">
        <f>IFERROR(VLOOKUP(O:O,'Name Bridge'!A:B,2,FALSE),O:O)</f>
        <v>Joshua Kelley</v>
      </c>
      <c r="Q81" s="12">
        <f>VLOOKUP($K81,'20 Defensive Stats'!$AC:$AH,2,FALSE)</f>
        <v>7.9778481012658231</v>
      </c>
      <c r="R81" s="12">
        <f>VLOOKUP($K81,'20 Defensive Stats'!$AC:$AH,4,FALSE)</f>
        <v>4.3047619047619046</v>
      </c>
      <c r="S81" s="12">
        <f>VLOOKUP($K81,'20 Defensive Stats'!$AC:$AH,6,FALSE)</f>
        <v>11.564220183486238</v>
      </c>
      <c r="T81" s="12">
        <f>IFERROR(VLOOKUP($P81,'20 Passing'!$C:$AF,9,FALSE)/VLOOKUP($P81,'20 Passing'!$C:$AF,5,FALSE),0)</f>
        <v>0</v>
      </c>
      <c r="U81" s="12">
        <f>IFERROR(VLOOKUP($P81,'20 Passing'!$C:$AF,11,FALSE)/VLOOKUP($P81,'20 Passing'!$C:$AF,5,FALSE),0)</f>
        <v>0</v>
      </c>
      <c r="V81" s="12">
        <f>IFERROR(VLOOKUP($P81,'20 Passing'!$C:$AF,18,FALSE),0)</f>
        <v>0</v>
      </c>
      <c r="W81" s="12">
        <f>IFERROR(VLOOKUP($P81,'20 Passing'!$C:$AF,12,FALSE)/VLOOKUP($P81,'20 Passing'!$C:$AF,5,FALSE),0)</f>
        <v>0</v>
      </c>
      <c r="X81" s="12">
        <f>IFERROR(IF(OR($B81="D",$B81="K"),0,VLOOKUP($P81,'20 Receiving'!$C:$T,7,FALSE)/VLOOKUP($P81,'20 Receiving'!$C:$T,5,FALSE)),0)*$AJ81</f>
        <v>1.9090909090909092</v>
      </c>
      <c r="Y81" s="21">
        <f>IFERROR(VLOOKUP($P81,'20 Receiving'!$C:$T,8,FALSE)/VLOOKUP($P81,'20 Receiving'!$C:$T,5,FALSE),0)</f>
        <v>1.9090909090909092</v>
      </c>
      <c r="Z81" s="21">
        <f>IFERROR(VLOOKUP($P81,'20 Receiving'!$C:$T,10,FALSE)/VLOOKUP($P81,'20 Receiving'!$C:$T,5,FALSE),0)</f>
        <v>13.181818181818182</v>
      </c>
      <c r="AA81" s="21">
        <f>IFERROR(VLOOKUP($P81,'20 Receiving'!$C:$T,11,FALSE),0)</f>
        <v>6.9</v>
      </c>
      <c r="AB81" s="21">
        <f>IFERROR(VLOOKUP($P81,'20 Receiving'!$C:$T,14,FALSE),0)</f>
        <v>35</v>
      </c>
      <c r="AC81" s="21">
        <f>IFERROR(VLOOKUP($P81,'20 Receiving'!$C:$T,11,FALSE)/VLOOKUP($P81,'20 Receiving'!$C:$T,5,FALSE),0)</f>
        <v>0.62727272727272732</v>
      </c>
      <c r="AD81" s="12">
        <f>IFERROR(VLOOKUP($P81,'20 Rushing'!$C:$P,7,FALSE)/VLOOKUP($P81,'20 Rushing'!$C:$P,5,FALSE),0)</f>
        <v>9.9090909090909083</v>
      </c>
      <c r="AE81" s="12">
        <f>IFERROR(VLOOKUP($P81,'20 Rushing'!$C:$P,8,FALSE)/VLOOKUP($P81,'20 Rushing'!$C:$P,5,FALSE),0)</f>
        <v>31.454545454545453</v>
      </c>
      <c r="AF81" s="12" t="str">
        <f>IFERROR(VLOOKUP($P81,'20 Rushing'!$C:$P,12,FALSE),0)</f>
        <v>3.2</v>
      </c>
      <c r="AG81" s="12">
        <f>IFERROR(VLOOKUP($P81,'20 Rushing'!$C:$P,9,FALSE)/VLOOKUP($P81,'20 Rushing'!$C:$P,5,FALSE),0)</f>
        <v>0.18181818181818182</v>
      </c>
      <c r="AH81" s="12">
        <f>VLOOKUP($J81,'Vegas Odds'!$B:$S,18,FALSE)</f>
        <v>36.74599698367637</v>
      </c>
      <c r="AI81" s="12">
        <f>VLOOKUP($J81,'Vegas Odds'!$B:$S,17,FALSE)</f>
        <v>33.054003016323627</v>
      </c>
      <c r="AJ81">
        <v>1</v>
      </c>
      <c r="AK81" s="12">
        <f t="shared" si="21"/>
        <v>0</v>
      </c>
      <c r="AL81" s="12">
        <f t="shared" si="22"/>
        <v>0</v>
      </c>
      <c r="AM81" s="12">
        <f>V81/Team_Defense_Table20[[#Totals],[Passing yds/att]]*'Fanduel Export'!Q135</f>
        <v>0</v>
      </c>
      <c r="AN81" s="12">
        <f t="shared" si="37"/>
        <v>0</v>
      </c>
      <c r="AO81" s="12">
        <f>IFERROR(IF(OR($B81="D",$B81="K"),0,VLOOKUP($P81,'20 Receiving'!$C:$T,7,FALSE)/VLOOKUP($P81,'20 Receiving'!$C:$T,5,FALSE)),0)*$AJ81</f>
        <v>1.9090909090909092</v>
      </c>
      <c r="AP81" s="21">
        <f t="shared" si="23"/>
        <v>43.467099567099567</v>
      </c>
      <c r="AQ81" s="21">
        <f t="shared" si="24"/>
        <v>1.6138976256910518</v>
      </c>
      <c r="AR81" s="22">
        <f t="shared" si="25"/>
        <v>1.9090909090909092</v>
      </c>
      <c r="AS81" s="22">
        <f t="shared" si="26"/>
        <v>1.6138976256910518</v>
      </c>
      <c r="AT81" s="22">
        <f>AA81/Team_Defense_Table20[[#Totals],[Yards per completion]]*'Fanduel Export'!S135</f>
        <v>7.1067555144117351</v>
      </c>
      <c r="AU81" s="12">
        <f t="shared" si="38"/>
        <v>11.469575851075888</v>
      </c>
      <c r="AV81" s="12">
        <f t="shared" si="27"/>
        <v>9.9090909090909083</v>
      </c>
      <c r="AW81" s="21">
        <f t="shared" si="28"/>
        <v>39.04170274170275</v>
      </c>
      <c r="AX81" s="12">
        <f t="shared" si="29"/>
        <v>8.389365673035984</v>
      </c>
      <c r="AY81" s="12">
        <f>AF81/Team_Defense_Table20[[#Totals],[Rushing Y/A]]*R81</f>
        <v>3.2082068344077084</v>
      </c>
      <c r="AZ81" s="12">
        <f t="shared" si="39"/>
        <v>26.914820288579467</v>
      </c>
      <c r="BA81" s="22">
        <f t="shared" si="30"/>
        <v>4.7929850685109905</v>
      </c>
      <c r="BB81" s="22">
        <f t="shared" si="31"/>
        <v>0.92172789779057507</v>
      </c>
      <c r="BC81" s="21">
        <f t="shared" si="32"/>
        <v>0.36713286713286714</v>
      </c>
      <c r="BD81" t="str">
        <f t="shared" si="33"/>
        <v>Joshua Kelley</v>
      </c>
      <c r="BE81">
        <f t="shared" si="34"/>
        <v>5200</v>
      </c>
      <c r="BF81" t="str">
        <f t="shared" si="35"/>
        <v>RB</v>
      </c>
      <c r="BG81" s="22">
        <f t="shared" si="36"/>
        <v>4.7929850685109905</v>
      </c>
    </row>
    <row r="82" spans="1:59" x14ac:dyDescent="0.3">
      <c r="A82" t="s">
        <v>3854</v>
      </c>
      <c r="B82" t="s">
        <v>34</v>
      </c>
      <c r="C82" t="s">
        <v>3000</v>
      </c>
      <c r="D82" t="s">
        <v>261</v>
      </c>
      <c r="E82" t="s">
        <v>1891</v>
      </c>
      <c r="F82">
        <v>7.8727271340109999</v>
      </c>
      <c r="G82">
        <v>11</v>
      </c>
      <c r="H82">
        <v>5200</v>
      </c>
      <c r="I82" t="s">
        <v>3639</v>
      </c>
      <c r="J82" t="s">
        <v>80</v>
      </c>
      <c r="K82" t="s">
        <v>116</v>
      </c>
      <c r="O82" t="str">
        <f t="shared" si="20"/>
        <v>Malcolm Brown</v>
      </c>
      <c r="P82" t="str">
        <f>IFERROR(VLOOKUP(O:O,'Name Bridge'!A:B,2,FALSE),O:O)</f>
        <v>Malcolm Brown</v>
      </c>
      <c r="Q82" s="12">
        <f>VLOOKUP($K82,'20 Defensive Stats'!$AC:$AH,2,FALSE)</f>
        <v>6.3265822784810126</v>
      </c>
      <c r="R82" s="12">
        <f>VLOOKUP($K82,'20 Defensive Stats'!$AC:$AH,4,FALSE)</f>
        <v>4.5384615384615383</v>
      </c>
      <c r="S82" s="12">
        <f>VLOOKUP($K82,'20 Defensive Stats'!$AC:$AH,6,FALSE)</f>
        <v>9.76171875</v>
      </c>
      <c r="T82" s="12">
        <f>IFERROR(VLOOKUP($P82,'20 Passing'!$C:$AF,9,FALSE)/VLOOKUP($P82,'20 Passing'!$C:$AF,5,FALSE),0)</f>
        <v>0</v>
      </c>
      <c r="U82" s="12">
        <f>IFERROR(VLOOKUP($P82,'20 Passing'!$C:$AF,11,FALSE)/VLOOKUP($P82,'20 Passing'!$C:$AF,5,FALSE),0)</f>
        <v>0</v>
      </c>
      <c r="V82" s="12">
        <f>IFERROR(VLOOKUP($P82,'20 Passing'!$C:$AF,18,FALSE),0)</f>
        <v>0</v>
      </c>
      <c r="W82" s="12">
        <f>IFERROR(VLOOKUP($P82,'20 Passing'!$C:$AF,12,FALSE)/VLOOKUP($P82,'20 Passing'!$C:$AF,5,FALSE),0)</f>
        <v>0</v>
      </c>
      <c r="X82" s="12">
        <f>IFERROR(IF(OR($B82="D",$B82="K"),0,VLOOKUP($P82,'20 Receiving'!$C:$T,7,FALSE)/VLOOKUP($P82,'20 Receiving'!$C:$T,5,FALSE)),0)*$AJ82</f>
        <v>2.3636363636363638</v>
      </c>
      <c r="Y82" s="21">
        <f>IFERROR(VLOOKUP($P82,'20 Receiving'!$C:$T,8,FALSE)/VLOOKUP($P82,'20 Receiving'!$C:$T,5,FALSE),0)</f>
        <v>1.7272727272727273</v>
      </c>
      <c r="Z82" s="21">
        <f>IFERROR(VLOOKUP($P82,'20 Receiving'!$C:$T,10,FALSE)/VLOOKUP($P82,'20 Receiving'!$C:$T,5,FALSE),0)</f>
        <v>10.909090909090908</v>
      </c>
      <c r="AA82" s="21">
        <f>IFERROR(VLOOKUP($P82,'20 Receiving'!$C:$T,11,FALSE),0)</f>
        <v>6.3</v>
      </c>
      <c r="AB82" s="21">
        <f>IFERROR(VLOOKUP($P82,'20 Receiving'!$C:$T,14,FALSE),0)</f>
        <v>18</v>
      </c>
      <c r="AC82" s="21">
        <f>IFERROR(VLOOKUP($P82,'20 Receiving'!$C:$T,11,FALSE)/VLOOKUP($P82,'20 Receiving'!$C:$T,5,FALSE),0)</f>
        <v>0.57272727272727275</v>
      </c>
      <c r="AD82" s="12">
        <f>IFERROR(VLOOKUP($P82,'20 Rushing'!$C:$P,7,FALSE)/VLOOKUP($P82,'20 Rushing'!$C:$P,5,FALSE),0)</f>
        <v>7.9090909090909092</v>
      </c>
      <c r="AE82" s="12">
        <f>IFERROR(VLOOKUP($P82,'20 Rushing'!$C:$P,8,FALSE)/VLOOKUP($P82,'20 Rushing'!$C:$P,5,FALSE),0)</f>
        <v>33.727272727272727</v>
      </c>
      <c r="AF82" s="12" t="str">
        <f>IFERROR(VLOOKUP($P82,'20 Rushing'!$C:$P,12,FALSE),0)</f>
        <v>4.3</v>
      </c>
      <c r="AG82" s="12">
        <f>IFERROR(VLOOKUP($P82,'20 Rushing'!$C:$P,9,FALSE)/VLOOKUP($P82,'20 Rushing'!$C:$P,5,FALSE),0)</f>
        <v>0.45454545454545453</v>
      </c>
      <c r="AH82" s="12">
        <f>VLOOKUP($J82,'Vegas Odds'!$B:$S,18,FALSE)</f>
        <v>34.064617153174844</v>
      </c>
      <c r="AI82" s="12">
        <f>VLOOKUP($J82,'Vegas Odds'!$B:$S,17,FALSE)</f>
        <v>34.535382846825151</v>
      </c>
      <c r="AJ82">
        <v>1</v>
      </c>
      <c r="AK82" s="12">
        <f t="shared" si="21"/>
        <v>0</v>
      </c>
      <c r="AL82" s="12">
        <f t="shared" si="22"/>
        <v>0</v>
      </c>
      <c r="AM82" s="12">
        <f>V82/Team_Defense_Table20[[#Totals],[Passing yds/att]]*'Fanduel Export'!Q98</f>
        <v>0</v>
      </c>
      <c r="AN82" s="12">
        <f t="shared" si="37"/>
        <v>0</v>
      </c>
      <c r="AO82" s="12">
        <f>IFERROR(IF(OR($B82="D",$B82="K"),0,VLOOKUP($P82,'20 Receiving'!$C:$T,7,FALSE)/VLOOKUP($P82,'20 Receiving'!$C:$T,5,FALSE)),0)*$AJ82</f>
        <v>2.3636363636363638</v>
      </c>
      <c r="AP82" s="21">
        <f t="shared" si="23"/>
        <v>35.487878787878785</v>
      </c>
      <c r="AQ82" s="21">
        <f t="shared" si="24"/>
        <v>2.2688413781467323</v>
      </c>
      <c r="AR82" s="22">
        <f t="shared" si="25"/>
        <v>1.7272727272727273</v>
      </c>
      <c r="AS82" s="22">
        <f t="shared" si="26"/>
        <v>1.6579994686456889</v>
      </c>
      <c r="AT82" s="22">
        <f>AA82/Team_Defense_Table20[[#Totals],[Yards per completion]]*'Fanduel Export'!S98</f>
        <v>5.8840979458843821</v>
      </c>
      <c r="AU82" s="12">
        <f t="shared" si="38"/>
        <v>9.7558312677354948</v>
      </c>
      <c r="AV82" s="12">
        <f t="shared" si="27"/>
        <v>7.9090909090909092</v>
      </c>
      <c r="AW82" s="21">
        <f t="shared" si="28"/>
        <v>31.019191919191922</v>
      </c>
      <c r="AX82" s="12">
        <f t="shared" si="29"/>
        <v>8.80562856786743</v>
      </c>
      <c r="AY82" s="12">
        <f>AF82/Team_Defense_Table20[[#Totals],[Rushing Y/A]]*R82</f>
        <v>4.5450677415742922</v>
      </c>
      <c r="AZ82" s="12">
        <f t="shared" si="39"/>
        <v>40.022178348099288</v>
      </c>
      <c r="BA82" s="22">
        <f t="shared" si="30"/>
        <v>5.8414373252198413</v>
      </c>
      <c r="BB82" s="22">
        <f t="shared" si="31"/>
        <v>1.1233533317730464</v>
      </c>
      <c r="BC82" s="21">
        <f t="shared" si="32"/>
        <v>0.45454545454545453</v>
      </c>
      <c r="BD82" t="str">
        <f t="shared" si="33"/>
        <v>Malcolm Brown</v>
      </c>
      <c r="BE82">
        <f t="shared" si="34"/>
        <v>5200</v>
      </c>
      <c r="BF82" t="str">
        <f t="shared" si="35"/>
        <v>RB</v>
      </c>
      <c r="BG82" s="22">
        <f t="shared" si="36"/>
        <v>5.8414373252198413</v>
      </c>
    </row>
    <row r="83" spans="1:59" x14ac:dyDescent="0.3">
      <c r="A83" t="s">
        <v>3855</v>
      </c>
      <c r="B83" t="s">
        <v>49</v>
      </c>
      <c r="C83" t="s">
        <v>3150</v>
      </c>
      <c r="D83" t="s">
        <v>359</v>
      </c>
      <c r="E83" t="s">
        <v>3151</v>
      </c>
      <c r="F83">
        <v>4.6624999046325604</v>
      </c>
      <c r="G83">
        <v>8</v>
      </c>
      <c r="H83">
        <v>5100</v>
      </c>
      <c r="I83" t="s">
        <v>3644</v>
      </c>
      <c r="J83" t="s">
        <v>1079</v>
      </c>
      <c r="K83" t="s">
        <v>56</v>
      </c>
      <c r="O83" t="str">
        <f t="shared" si="20"/>
        <v>N'Keal Harry</v>
      </c>
      <c r="P83" t="str">
        <f>IFERROR(VLOOKUP(O:O,'Name Bridge'!A:B,2,FALSE),O:O)</f>
        <v>N'Keal Harry</v>
      </c>
      <c r="Q83" s="12">
        <f>VLOOKUP($K83,'20 Defensive Stats'!$AC:$AH,2,FALSE)</f>
        <v>6.5079787234042552</v>
      </c>
      <c r="R83" s="12">
        <f>VLOOKUP($K83,'20 Defensive Stats'!$AC:$AH,4,FALSE)</f>
        <v>4.7661870503597124</v>
      </c>
      <c r="S83" s="12">
        <f>VLOOKUP($K83,'20 Defensive Stats'!$AC:$AH,6,FALSE)</f>
        <v>10.324894514767932</v>
      </c>
      <c r="T83" s="12">
        <f>IFERROR(VLOOKUP($P83,'20 Passing'!$C:$AF,9,FALSE)/VLOOKUP($P83,'20 Passing'!$C:$AF,5,FALSE),0)</f>
        <v>0</v>
      </c>
      <c r="U83" s="12">
        <f>IFERROR(VLOOKUP($P83,'20 Passing'!$C:$AF,11,FALSE)/VLOOKUP($P83,'20 Passing'!$C:$AF,5,FALSE),0)</f>
        <v>0</v>
      </c>
      <c r="V83" s="12">
        <f>IFERROR(VLOOKUP($P83,'20 Passing'!$C:$AF,18,FALSE),0)</f>
        <v>0</v>
      </c>
      <c r="W83" s="12">
        <f>IFERROR(VLOOKUP($P83,'20 Passing'!$C:$AF,12,FALSE)/VLOOKUP($P83,'20 Passing'!$C:$AF,5,FALSE),0)</f>
        <v>0</v>
      </c>
      <c r="X83" s="12">
        <f>IFERROR(IF(OR($B83="D",$B83="K"),0,VLOOKUP($P83,'20 Receiving'!$C:$T,7,FALSE)/VLOOKUP($P83,'20 Receiving'!$C:$T,5,FALSE)),0)*$AJ83</f>
        <v>4.666666666666667</v>
      </c>
      <c r="Y83" s="21">
        <f>IFERROR(VLOOKUP($P83,'20 Receiving'!$C:$T,8,FALSE)/VLOOKUP($P83,'20 Receiving'!$C:$T,5,FALSE),0)</f>
        <v>2.6666666666666665</v>
      </c>
      <c r="Z83" s="21">
        <f>IFERROR(VLOOKUP($P83,'20 Receiving'!$C:$T,10,FALSE)/VLOOKUP($P83,'20 Receiving'!$C:$T,5,FALSE),0)</f>
        <v>23.666666666666668</v>
      </c>
      <c r="AA83" s="21">
        <f>IFERROR(VLOOKUP($P83,'20 Receiving'!$C:$T,11,FALSE),0)</f>
        <v>8.9</v>
      </c>
      <c r="AB83" s="21">
        <f>IFERROR(VLOOKUP($P83,'20 Receiving'!$C:$T,14,FALSE),0)</f>
        <v>27</v>
      </c>
      <c r="AC83" s="21">
        <f>IFERROR(VLOOKUP($P83,'20 Receiving'!$C:$T,11,FALSE)/VLOOKUP($P83,'20 Receiving'!$C:$T,5,FALSE),0)</f>
        <v>0.98888888888888893</v>
      </c>
      <c r="AD83" s="12">
        <f>IFERROR(VLOOKUP($P83,'20 Rushing'!$C:$P,7,FALSE)/VLOOKUP($P83,'20 Rushing'!$C:$P,5,FALSE),0)</f>
        <v>0.22222222222222221</v>
      </c>
      <c r="AE83" s="12">
        <f>IFERROR(VLOOKUP($P83,'20 Rushing'!$C:$P,8,FALSE)/VLOOKUP($P83,'20 Rushing'!$C:$P,5,FALSE),0)</f>
        <v>0</v>
      </c>
      <c r="AF83" s="12" t="str">
        <f>IFERROR(VLOOKUP($P83,'20 Rushing'!$C:$P,12,FALSE),0)</f>
        <v>0.0</v>
      </c>
      <c r="AG83" s="12">
        <f>IFERROR(VLOOKUP($P83,'20 Rushing'!$C:$P,9,FALSE)/VLOOKUP($P83,'20 Rushing'!$C:$P,5,FALSE),0)</f>
        <v>0</v>
      </c>
      <c r="AH83" s="12">
        <f>VLOOKUP($J83,'Vegas Odds'!$B:$S,18,FALSE)</f>
        <v>29.794677517930324</v>
      </c>
      <c r="AI83" s="12">
        <f>VLOOKUP($J83,'Vegas Odds'!$B:$S,17,FALSE)</f>
        <v>35.30532248206967</v>
      </c>
      <c r="AJ83">
        <v>1</v>
      </c>
      <c r="AK83" s="12">
        <f t="shared" si="21"/>
        <v>0</v>
      </c>
      <c r="AL83" s="12">
        <f t="shared" si="22"/>
        <v>0</v>
      </c>
      <c r="AM83" s="12">
        <f>V83/Team_Defense_Table20[[#Totals],[Passing yds/att]]*'Fanduel Export'!Q108</f>
        <v>0</v>
      </c>
      <c r="AN83" s="12">
        <f t="shared" si="37"/>
        <v>0</v>
      </c>
      <c r="AO83" s="12">
        <f>IFERROR(IF(OR($B83="D",$B83="K"),0,VLOOKUP($P83,'20 Receiving'!$C:$T,7,FALSE)/VLOOKUP($P83,'20 Receiving'!$C:$T,5,FALSE)),0)*$AJ83</f>
        <v>4.666666666666667</v>
      </c>
      <c r="AP83" s="21">
        <f t="shared" si="23"/>
        <v>31.252958152958154</v>
      </c>
      <c r="AQ83" s="21">
        <f t="shared" si="24"/>
        <v>4.4489173708456651</v>
      </c>
      <c r="AR83" s="22">
        <f t="shared" si="25"/>
        <v>2.6666666666666665</v>
      </c>
      <c r="AS83" s="22">
        <f t="shared" si="26"/>
        <v>2.5422384976260943</v>
      </c>
      <c r="AT83" s="22">
        <f>AA83/Team_Defense_Table20[[#Totals],[Yards per completion]]*'Fanduel Export'!S108</f>
        <v>7.5959733399266902</v>
      </c>
      <c r="AU83" s="12">
        <f t="shared" si="38"/>
        <v>19.310775851703095</v>
      </c>
      <c r="AV83" s="12">
        <f t="shared" si="27"/>
        <v>0.22222222222222221</v>
      </c>
      <c r="AW83" s="21">
        <f t="shared" si="28"/>
        <v>39.221464646464653</v>
      </c>
      <c r="AX83" s="12">
        <f t="shared" si="29"/>
        <v>0.20003401935539125</v>
      </c>
      <c r="AY83" s="12">
        <f>AF83/Team_Defense_Table20[[#Totals],[Rushing Y/A]]*R83</f>
        <v>0</v>
      </c>
      <c r="AZ83" s="12">
        <f t="shared" si="39"/>
        <v>0</v>
      </c>
      <c r="BA83" s="22">
        <f t="shared" si="30"/>
        <v>3.2644109185036427</v>
      </c>
      <c r="BB83" s="22">
        <f t="shared" si="31"/>
        <v>0.64008057225561632</v>
      </c>
      <c r="BC83" s="21">
        <f t="shared" si="32"/>
        <v>0.91503267973856217</v>
      </c>
      <c r="BD83" t="str">
        <f t="shared" si="33"/>
        <v>N'Keal Harry</v>
      </c>
      <c r="BE83">
        <f t="shared" si="34"/>
        <v>5100</v>
      </c>
      <c r="BF83" t="str">
        <f t="shared" si="35"/>
        <v>WR</v>
      </c>
      <c r="BG83" s="22">
        <f t="shared" si="36"/>
        <v>3.2644109185036427</v>
      </c>
    </row>
    <row r="84" spans="1:59" x14ac:dyDescent="0.3">
      <c r="A84" t="s">
        <v>3856</v>
      </c>
      <c r="B84" t="s">
        <v>34</v>
      </c>
      <c r="C84" t="s">
        <v>3005</v>
      </c>
      <c r="D84" t="s">
        <v>322</v>
      </c>
      <c r="E84" t="s">
        <v>3006</v>
      </c>
      <c r="F84">
        <v>7.3142858232770598</v>
      </c>
      <c r="G84">
        <v>7</v>
      </c>
      <c r="H84">
        <v>5100</v>
      </c>
      <c r="I84" t="s">
        <v>3644</v>
      </c>
      <c r="J84" t="s">
        <v>56</v>
      </c>
      <c r="K84" t="s">
        <v>1079</v>
      </c>
      <c r="L84" t="s">
        <v>1877</v>
      </c>
      <c r="M84" t="s">
        <v>2011</v>
      </c>
      <c r="O84" t="str">
        <f t="shared" si="20"/>
        <v>Kalen Ballage</v>
      </c>
      <c r="P84" t="str">
        <f>IFERROR(VLOOKUP(O:O,'Name Bridge'!A:B,2,FALSE),O:O)</f>
        <v>Kalen Ballage</v>
      </c>
      <c r="Q84" s="12">
        <f>VLOOKUP($K84,'20 Defensive Stats'!$AC:$AH,2,FALSE)</f>
        <v>7.9778481012658231</v>
      </c>
      <c r="R84" s="12">
        <f>VLOOKUP($K84,'20 Defensive Stats'!$AC:$AH,4,FALSE)</f>
        <v>4.3047619047619046</v>
      </c>
      <c r="S84" s="12">
        <f>VLOOKUP($K84,'20 Defensive Stats'!$AC:$AH,6,FALSE)</f>
        <v>11.564220183486238</v>
      </c>
      <c r="T84" s="12">
        <f>IFERROR(VLOOKUP($P84,'20 Passing'!$C:$AF,9,FALSE)/VLOOKUP($P84,'20 Passing'!$C:$AF,5,FALSE),0)</f>
        <v>0</v>
      </c>
      <c r="U84" s="12">
        <f>IFERROR(VLOOKUP($P84,'20 Passing'!$C:$AF,11,FALSE)/VLOOKUP($P84,'20 Passing'!$C:$AF,5,FALSE),0)</f>
        <v>0</v>
      </c>
      <c r="V84" s="12">
        <f>IFERROR(VLOOKUP($P84,'20 Passing'!$C:$AF,18,FALSE),0)</f>
        <v>0</v>
      </c>
      <c r="W84" s="12">
        <f>IFERROR(VLOOKUP($P84,'20 Passing'!$C:$AF,12,FALSE)/VLOOKUP($P84,'20 Passing'!$C:$AF,5,FALSE),0)</f>
        <v>0</v>
      </c>
      <c r="X84" s="12">
        <f>IFERROR(IF(OR($B84="D",$B84="K"),0,VLOOKUP($P84,'20 Receiving'!$C:$T,7,FALSE)/VLOOKUP($P84,'20 Receiving'!$C:$T,5,FALSE)),0)*$AJ84</f>
        <v>4.666666666666667</v>
      </c>
      <c r="Y84" s="21">
        <f>IFERROR(VLOOKUP($P84,'20 Receiving'!$C:$T,8,FALSE)/VLOOKUP($P84,'20 Receiving'!$C:$T,5,FALSE),0)</f>
        <v>3.8333333333333335</v>
      </c>
      <c r="Z84" s="21">
        <f>IFERROR(VLOOKUP($P84,'20 Receiving'!$C:$T,10,FALSE)/VLOOKUP($P84,'20 Receiving'!$C:$T,5,FALSE),0)</f>
        <v>23.833333333333332</v>
      </c>
      <c r="AA84" s="21">
        <f>IFERROR(VLOOKUP($P84,'20 Receiving'!$C:$T,11,FALSE),0)</f>
        <v>6.2</v>
      </c>
      <c r="AB84" s="21">
        <f>IFERROR(VLOOKUP($P84,'20 Receiving'!$C:$T,14,FALSE),0)</f>
        <v>21</v>
      </c>
      <c r="AC84" s="21">
        <f>IFERROR(VLOOKUP($P84,'20 Receiving'!$C:$T,11,FALSE)/VLOOKUP($P84,'20 Receiving'!$C:$T,5,FALSE),0)</f>
        <v>1.0333333333333334</v>
      </c>
      <c r="AD84" s="12">
        <f>IFERROR(VLOOKUP($P84,'20 Rushing'!$C:$P,7,FALSE)/VLOOKUP($P84,'20 Rushing'!$C:$P,5,FALSE),0)</f>
        <v>8.6666666666666661</v>
      </c>
      <c r="AE84" s="12">
        <f>IFERROR(VLOOKUP($P84,'20 Rushing'!$C:$P,8,FALSE)/VLOOKUP($P84,'20 Rushing'!$C:$P,5,FALSE),0)</f>
        <v>32.333333333333336</v>
      </c>
      <c r="AF84" s="12" t="str">
        <f>IFERROR(VLOOKUP($P84,'20 Rushing'!$C:$P,12,FALSE),0)</f>
        <v>3.7</v>
      </c>
      <c r="AG84" s="12">
        <f>IFERROR(VLOOKUP($P84,'20 Rushing'!$C:$P,9,FALSE)/VLOOKUP($P84,'20 Rushing'!$C:$P,5,FALSE),0)</f>
        <v>0.16666666666666666</v>
      </c>
      <c r="AH84" s="12">
        <f>VLOOKUP($J84,'Vegas Odds'!$B:$S,18,FALSE)</f>
        <v>36.74599698367637</v>
      </c>
      <c r="AI84" s="12">
        <f>VLOOKUP($J84,'Vegas Odds'!$B:$S,17,FALSE)</f>
        <v>33.054003016323627</v>
      </c>
      <c r="AJ84">
        <v>1</v>
      </c>
      <c r="AK84" s="12">
        <f t="shared" si="21"/>
        <v>0</v>
      </c>
      <c r="AL84" s="12">
        <f t="shared" si="22"/>
        <v>0</v>
      </c>
      <c r="AM84" s="12">
        <f>V84/Team_Defense_Table20[[#Totals],[Passing yds/att]]*'Fanduel Export'!Q78</f>
        <v>0</v>
      </c>
      <c r="AN84" s="12">
        <f t="shared" si="37"/>
        <v>0</v>
      </c>
      <c r="AO84" s="12">
        <f>IFERROR(IF(OR($B84="D",$B84="K"),0,VLOOKUP($P84,'20 Receiving'!$C:$T,7,FALSE)/VLOOKUP($P84,'20 Receiving'!$C:$T,5,FALSE)),0)*$AJ84</f>
        <v>4.666666666666667</v>
      </c>
      <c r="AP84" s="21">
        <f t="shared" si="23"/>
        <v>43.467099567099567</v>
      </c>
      <c r="AQ84" s="21">
        <f t="shared" si="24"/>
        <v>3.9450830850225707</v>
      </c>
      <c r="AR84" s="22">
        <f t="shared" si="25"/>
        <v>3.8333333333333335</v>
      </c>
      <c r="AS84" s="22">
        <f t="shared" si="26"/>
        <v>3.2406039626971115</v>
      </c>
      <c r="AT84" s="22">
        <f>AA84/Team_Defense_Table20[[#Totals],[Yards per completion]]*'Fanduel Export'!S78</f>
        <v>5.7533430911057195</v>
      </c>
      <c r="AU84" s="12">
        <f t="shared" si="38"/>
        <v>18.644306419793242</v>
      </c>
      <c r="AV84" s="12">
        <f t="shared" si="27"/>
        <v>8.6666666666666661</v>
      </c>
      <c r="AW84" s="21">
        <f t="shared" si="28"/>
        <v>39.04170274170275</v>
      </c>
      <c r="AX84" s="12">
        <f t="shared" si="29"/>
        <v>7.3374880198418699</v>
      </c>
      <c r="AY84" s="12">
        <f>AF84/Team_Defense_Table20[[#Totals],[Rushing Y/A]]*R84</f>
        <v>3.7094891522839126</v>
      </c>
      <c r="AZ84" s="12">
        <f t="shared" si="39"/>
        <v>27.218332214616584</v>
      </c>
      <c r="BA84" s="22">
        <f t="shared" si="30"/>
        <v>6.5029305301076494</v>
      </c>
      <c r="BB84" s="22">
        <f t="shared" si="31"/>
        <v>1.2750844176681666</v>
      </c>
      <c r="BC84" s="21">
        <f t="shared" si="32"/>
        <v>0.91503267973856217</v>
      </c>
      <c r="BD84" t="str">
        <f t="shared" si="33"/>
        <v>Kalen Ballage</v>
      </c>
      <c r="BE84">
        <f t="shared" si="34"/>
        <v>5100</v>
      </c>
      <c r="BF84" t="str">
        <f t="shared" si="35"/>
        <v>RB</v>
      </c>
      <c r="BG84" s="22">
        <f t="shared" si="36"/>
        <v>6.5029305301076494</v>
      </c>
    </row>
    <row r="85" spans="1:59" x14ac:dyDescent="0.3">
      <c r="A85" t="s">
        <v>3857</v>
      </c>
      <c r="B85" t="s">
        <v>52</v>
      </c>
      <c r="C85" t="s">
        <v>1882</v>
      </c>
      <c r="D85" t="s">
        <v>123</v>
      </c>
      <c r="E85" t="s">
        <v>3310</v>
      </c>
      <c r="F85">
        <v>6.01818154074929</v>
      </c>
      <c r="G85">
        <v>11</v>
      </c>
      <c r="H85">
        <v>5100</v>
      </c>
      <c r="I85" t="s">
        <v>3639</v>
      </c>
      <c r="J85" t="s">
        <v>80</v>
      </c>
      <c r="K85" t="s">
        <v>116</v>
      </c>
      <c r="O85" t="str">
        <f t="shared" si="20"/>
        <v>Tyler Higbee</v>
      </c>
      <c r="P85" t="str">
        <f>IFERROR(VLOOKUP(O:O,'Name Bridge'!A:B,2,FALSE),O:O)</f>
        <v>Tyler Higbee</v>
      </c>
      <c r="Q85" s="12">
        <f>VLOOKUP($K85,'20 Defensive Stats'!$AC:$AH,2,FALSE)</f>
        <v>6.3265822784810126</v>
      </c>
      <c r="R85" s="12">
        <f>VLOOKUP($K85,'20 Defensive Stats'!$AC:$AH,4,FALSE)</f>
        <v>4.5384615384615383</v>
      </c>
      <c r="S85" s="12">
        <f>VLOOKUP($K85,'20 Defensive Stats'!$AC:$AH,6,FALSE)</f>
        <v>9.76171875</v>
      </c>
      <c r="T85" s="12">
        <f>IFERROR(VLOOKUP($P85,'20 Passing'!$C:$AF,9,FALSE)/VLOOKUP($P85,'20 Passing'!$C:$AF,5,FALSE),0)</f>
        <v>0</v>
      </c>
      <c r="U85" s="12">
        <f>IFERROR(VLOOKUP($P85,'20 Passing'!$C:$AF,11,FALSE)/VLOOKUP($P85,'20 Passing'!$C:$AF,5,FALSE),0)</f>
        <v>0</v>
      </c>
      <c r="V85" s="12">
        <f>IFERROR(VLOOKUP($P85,'20 Passing'!$C:$AF,18,FALSE),0)</f>
        <v>0</v>
      </c>
      <c r="W85" s="12">
        <f>IFERROR(VLOOKUP($P85,'20 Passing'!$C:$AF,12,FALSE)/VLOOKUP($P85,'20 Passing'!$C:$AF,5,FALSE),0)</f>
        <v>0</v>
      </c>
      <c r="X85" s="12">
        <f>IFERROR(IF(OR($B85="D",$B85="K"),0,VLOOKUP($P85,'20 Receiving'!$C:$T,7,FALSE)/VLOOKUP($P85,'20 Receiving'!$C:$T,5,FALSE)),0)*$AJ85</f>
        <v>3.7</v>
      </c>
      <c r="Y85" s="21">
        <f>IFERROR(VLOOKUP($P85,'20 Receiving'!$C:$T,8,FALSE)/VLOOKUP($P85,'20 Receiving'!$C:$T,5,FALSE),0)</f>
        <v>2.8</v>
      </c>
      <c r="Z85" s="21">
        <f>IFERROR(VLOOKUP($P85,'20 Receiving'!$C:$T,10,FALSE)/VLOOKUP($P85,'20 Receiving'!$C:$T,5,FALSE),0)</f>
        <v>32.1</v>
      </c>
      <c r="AA85" s="21">
        <f>IFERROR(VLOOKUP($P85,'20 Receiving'!$C:$T,11,FALSE),0)</f>
        <v>11.5</v>
      </c>
      <c r="AB85" s="21">
        <f>IFERROR(VLOOKUP($P85,'20 Receiving'!$C:$T,14,FALSE),0)</f>
        <v>39</v>
      </c>
      <c r="AC85" s="21">
        <f>IFERROR(VLOOKUP($P85,'20 Receiving'!$C:$T,11,FALSE)/VLOOKUP($P85,'20 Receiving'!$C:$T,5,FALSE),0)</f>
        <v>1.1499999999999999</v>
      </c>
      <c r="AD85" s="12">
        <f>IFERROR(VLOOKUP($P85,'20 Rushing'!$C:$P,7,FALSE)/VLOOKUP($P85,'20 Rushing'!$C:$P,5,FALSE),0)</f>
        <v>0.1</v>
      </c>
      <c r="AE85" s="12">
        <f>IFERROR(VLOOKUP($P85,'20 Rushing'!$C:$P,8,FALSE)/VLOOKUP($P85,'20 Rushing'!$C:$P,5,FALSE),0)</f>
        <v>0.1</v>
      </c>
      <c r="AF85" s="12" t="str">
        <f>IFERROR(VLOOKUP($P85,'20 Rushing'!$C:$P,12,FALSE),0)</f>
        <v>1.0</v>
      </c>
      <c r="AG85" s="12">
        <f>IFERROR(VLOOKUP($P85,'20 Rushing'!$C:$P,9,FALSE)/VLOOKUP($P85,'20 Rushing'!$C:$P,5,FALSE),0)</f>
        <v>0</v>
      </c>
      <c r="AH85" s="12">
        <f>VLOOKUP($J85,'Vegas Odds'!$B:$S,18,FALSE)</f>
        <v>34.064617153174844</v>
      </c>
      <c r="AI85" s="12">
        <f>VLOOKUP($J85,'Vegas Odds'!$B:$S,17,FALSE)</f>
        <v>34.535382846825151</v>
      </c>
      <c r="AJ85">
        <v>1</v>
      </c>
      <c r="AK85" s="12">
        <f t="shared" si="21"/>
        <v>0</v>
      </c>
      <c r="AL85" s="12">
        <f t="shared" si="22"/>
        <v>0</v>
      </c>
      <c r="AM85" s="12">
        <f>V85/Team_Defense_Table20[[#Totals],[Passing yds/att]]*'Fanduel Export'!Q153</f>
        <v>0</v>
      </c>
      <c r="AN85" s="12">
        <f t="shared" si="37"/>
        <v>0</v>
      </c>
      <c r="AO85" s="12">
        <f>IFERROR(IF(OR($B85="D",$B85="K"),0,VLOOKUP($P85,'20 Receiving'!$C:$T,7,FALSE)/VLOOKUP($P85,'20 Receiving'!$C:$T,5,FALSE)),0)*$AJ85</f>
        <v>3.7</v>
      </c>
      <c r="AP85" s="21">
        <f t="shared" si="23"/>
        <v>35.487878787878785</v>
      </c>
      <c r="AQ85" s="21">
        <f t="shared" si="24"/>
        <v>3.5516093880989232</v>
      </c>
      <c r="AR85" s="22">
        <f t="shared" si="25"/>
        <v>2.8</v>
      </c>
      <c r="AS85" s="22">
        <f t="shared" si="26"/>
        <v>2.6877044018045901</v>
      </c>
      <c r="AT85" s="22">
        <f>AA85/Team_Defense_Table20[[#Totals],[Yards per completion]]*'Fanduel Export'!S153</f>
        <v>11.360475691453145</v>
      </c>
      <c r="AU85" s="12">
        <f t="shared" si="38"/>
        <v>30.533600522512661</v>
      </c>
      <c r="AV85" s="12">
        <f t="shared" si="27"/>
        <v>0.1</v>
      </c>
      <c r="AW85" s="21">
        <f t="shared" si="28"/>
        <v>31.019191919191922</v>
      </c>
      <c r="AX85" s="12">
        <f t="shared" si="29"/>
        <v>0.11133553361671464</v>
      </c>
      <c r="AY85" s="12">
        <f>AF85/Team_Defense_Table20[[#Totals],[Rushing Y/A]]*R85</f>
        <v>1.056992498040533</v>
      </c>
      <c r="AZ85" s="12">
        <f t="shared" si="39"/>
        <v>0.11768082379820693</v>
      </c>
      <c r="BA85" s="22">
        <f t="shared" si="30"/>
        <v>4.4651281346310867</v>
      </c>
      <c r="BB85" s="22">
        <f t="shared" si="31"/>
        <v>0.87551532051589942</v>
      </c>
      <c r="BC85" s="21">
        <f t="shared" si="32"/>
        <v>0.72549019607843146</v>
      </c>
      <c r="BD85" t="str">
        <f t="shared" si="33"/>
        <v>Tyler Higbee</v>
      </c>
      <c r="BE85">
        <f t="shared" si="34"/>
        <v>5100</v>
      </c>
      <c r="BF85" t="str">
        <f t="shared" si="35"/>
        <v>TE</v>
      </c>
      <c r="BG85" s="22">
        <f t="shared" si="36"/>
        <v>4.4651281346310867</v>
      </c>
    </row>
    <row r="86" spans="1:59" x14ac:dyDescent="0.3">
      <c r="A86" t="s">
        <v>3858</v>
      </c>
      <c r="B86" t="s">
        <v>34</v>
      </c>
      <c r="C86" t="s">
        <v>2978</v>
      </c>
      <c r="D86" t="s">
        <v>696</v>
      </c>
      <c r="E86" t="s">
        <v>3678</v>
      </c>
      <c r="F86">
        <v>5.8499999046325604</v>
      </c>
      <c r="G86">
        <v>2</v>
      </c>
      <c r="H86">
        <v>5100</v>
      </c>
      <c r="I86" t="s">
        <v>3638</v>
      </c>
      <c r="J86" t="s">
        <v>61</v>
      </c>
      <c r="K86" t="s">
        <v>74</v>
      </c>
      <c r="O86" t="str">
        <f t="shared" si="20"/>
        <v>Alex Collins</v>
      </c>
      <c r="P86" t="str">
        <f>IFERROR(VLOOKUP(O:O,'Name Bridge'!A:B,2,FALSE),O:O)</f>
        <v>Alex Collins</v>
      </c>
      <c r="Q86" s="12">
        <f>VLOOKUP($K86,'20 Defensive Stats'!$AC:$AH,2,FALSE)</f>
        <v>6.8849104859335037</v>
      </c>
      <c r="R86" s="12">
        <f>VLOOKUP($K86,'20 Defensive Stats'!$AC:$AH,4,FALSE)</f>
        <v>3.8851851851851853</v>
      </c>
      <c r="S86" s="12">
        <f>VLOOKUP($K86,'20 Defensive Stats'!$AC:$AH,6,FALSE)</f>
        <v>10.196969696969697</v>
      </c>
      <c r="T86" s="12">
        <f>IFERROR(VLOOKUP($P86,'20 Passing'!$C:$AF,9,FALSE)/VLOOKUP($P86,'20 Passing'!$C:$AF,5,FALSE),0)</f>
        <v>0</v>
      </c>
      <c r="U86" s="12">
        <f>IFERROR(VLOOKUP($P86,'20 Passing'!$C:$AF,11,FALSE)/VLOOKUP($P86,'20 Passing'!$C:$AF,5,FALSE),0)</f>
        <v>0</v>
      </c>
      <c r="V86" s="12">
        <f>IFERROR(VLOOKUP($P86,'20 Passing'!$C:$AF,18,FALSE),0)</f>
        <v>0</v>
      </c>
      <c r="W86" s="12">
        <f>IFERROR(VLOOKUP($P86,'20 Passing'!$C:$AF,12,FALSE)/VLOOKUP($P86,'20 Passing'!$C:$AF,5,FALSE),0)</f>
        <v>0</v>
      </c>
      <c r="X86" s="12">
        <f>IFERROR(IF(OR($B86="D",$B86="K"),0,VLOOKUP($P86,'20 Receiving'!$C:$T,7,FALSE)/VLOOKUP($P86,'20 Receiving'!$C:$T,5,FALSE)),0)*$AJ86</f>
        <v>1</v>
      </c>
      <c r="Y86" s="21">
        <f>IFERROR(VLOOKUP($P86,'20 Receiving'!$C:$T,8,FALSE)/VLOOKUP($P86,'20 Receiving'!$C:$T,5,FALSE),0)</f>
        <v>0.5</v>
      </c>
      <c r="Z86" s="21">
        <f>IFERROR(VLOOKUP($P86,'20 Receiving'!$C:$T,10,FALSE)/VLOOKUP($P86,'20 Receiving'!$C:$T,5,FALSE),0)</f>
        <v>2</v>
      </c>
      <c r="AA86" s="21">
        <f>IFERROR(VLOOKUP($P86,'20 Receiving'!$C:$T,11,FALSE),0)</f>
        <v>4</v>
      </c>
      <c r="AB86" s="21">
        <f>IFERROR(VLOOKUP($P86,'20 Receiving'!$C:$T,14,FALSE),0)</f>
        <v>4</v>
      </c>
      <c r="AC86" s="21">
        <f>IFERROR(VLOOKUP($P86,'20 Receiving'!$C:$T,11,FALSE)/VLOOKUP($P86,'20 Receiving'!$C:$T,5,FALSE),0)</f>
        <v>2</v>
      </c>
      <c r="AD86" s="12">
        <f>IFERROR(VLOOKUP($P86,'20 Rushing'!$C:$P,7,FALSE)/VLOOKUP($P86,'20 Rushing'!$C:$P,5,FALSE),0)</f>
        <v>6.5</v>
      </c>
      <c r="AE86" s="12">
        <f>IFERROR(VLOOKUP($P86,'20 Rushing'!$C:$P,8,FALSE)/VLOOKUP($P86,'20 Rushing'!$C:$P,5,FALSE),0)</f>
        <v>24</v>
      </c>
      <c r="AF86" s="12" t="str">
        <f>IFERROR(VLOOKUP($P86,'20 Rushing'!$C:$P,12,FALSE),0)</f>
        <v>3.7</v>
      </c>
      <c r="AG86" s="12">
        <f>IFERROR(VLOOKUP($P86,'20 Rushing'!$C:$P,9,FALSE)/VLOOKUP($P86,'20 Rushing'!$C:$P,5,FALSE),0)</f>
        <v>0.5</v>
      </c>
      <c r="AH86" s="12">
        <f>VLOOKUP($J86,'Vegas Odds'!$B:$S,18,FALSE)</f>
        <v>33.050526106749423</v>
      </c>
      <c r="AI86" s="12">
        <f>VLOOKUP($J86,'Vegas Odds'!$B:$S,17,FALSE)</f>
        <v>26.849473893250575</v>
      </c>
      <c r="AJ86">
        <v>1</v>
      </c>
      <c r="AK86" s="12">
        <f t="shared" si="21"/>
        <v>0</v>
      </c>
      <c r="AL86" s="12">
        <f t="shared" si="22"/>
        <v>0</v>
      </c>
      <c r="AM86" s="12">
        <f>V86/Team_Defense_Table20[[#Totals],[Passing yds/att]]*'Fanduel Export'!Q79</f>
        <v>0</v>
      </c>
      <c r="AN86" s="12">
        <f t="shared" si="37"/>
        <v>0</v>
      </c>
      <c r="AO86" s="12">
        <f>IFERROR(IF(OR($B86="D",$B86="K"),0,VLOOKUP($P86,'20 Receiving'!$C:$T,7,FALSE)/VLOOKUP($P86,'20 Receiving'!$C:$T,5,FALSE)),0)*$AJ86</f>
        <v>1</v>
      </c>
      <c r="AP86" s="21">
        <f t="shared" si="23"/>
        <v>33.730880230880231</v>
      </c>
      <c r="AQ86" s="21">
        <f t="shared" si="24"/>
        <v>0.97982993270635277</v>
      </c>
      <c r="AR86" s="22">
        <f t="shared" si="25"/>
        <v>0.5</v>
      </c>
      <c r="AS86" s="22">
        <f t="shared" si="26"/>
        <v>0.48991496635317638</v>
      </c>
      <c r="AT86" s="22">
        <f>AA86/Team_Defense_Table20[[#Totals],[Yards per completion]]*'Fanduel Export'!S79</f>
        <v>3.9924982500269071</v>
      </c>
      <c r="AU86" s="12">
        <f t="shared" si="38"/>
        <v>1.9559846458270478</v>
      </c>
      <c r="AV86" s="12">
        <f t="shared" si="27"/>
        <v>6.5</v>
      </c>
      <c r="AW86" s="21">
        <f t="shared" si="28"/>
        <v>42.586580086580092</v>
      </c>
      <c r="AX86" s="12">
        <f t="shared" si="29"/>
        <v>4.0980416824107486</v>
      </c>
      <c r="AY86" s="12">
        <f>AF86/Team_Defense_Table20[[#Totals],[Rushing Y/A]]*R86</f>
        <v>3.3479325030998983</v>
      </c>
      <c r="AZ86" s="12">
        <f t="shared" si="39"/>
        <v>13.719966947601137</v>
      </c>
      <c r="BA86" s="22">
        <f t="shared" si="30"/>
        <v>1.8175951593428183</v>
      </c>
      <c r="BB86" s="22">
        <f t="shared" si="31"/>
        <v>0.35639120771427812</v>
      </c>
      <c r="BC86" s="21">
        <f t="shared" si="32"/>
        <v>0.19607843137254904</v>
      </c>
      <c r="BD86" t="str">
        <f t="shared" si="33"/>
        <v>Alex Collins</v>
      </c>
      <c r="BE86">
        <f t="shared" si="34"/>
        <v>5100</v>
      </c>
      <c r="BF86" t="str">
        <f t="shared" si="35"/>
        <v>RB</v>
      </c>
      <c r="BG86" s="22">
        <f t="shared" si="36"/>
        <v>1.8175951593428183</v>
      </c>
    </row>
    <row r="87" spans="1:59" x14ac:dyDescent="0.3">
      <c r="A87" t="s">
        <v>3859</v>
      </c>
      <c r="B87" t="s">
        <v>49</v>
      </c>
      <c r="C87" t="s">
        <v>1896</v>
      </c>
      <c r="D87" t="s">
        <v>307</v>
      </c>
      <c r="E87" t="s">
        <v>1880</v>
      </c>
      <c r="F87">
        <v>7.3909093683416103</v>
      </c>
      <c r="G87">
        <v>11</v>
      </c>
      <c r="H87">
        <v>5000</v>
      </c>
      <c r="I87" t="s">
        <v>3638</v>
      </c>
      <c r="J87" t="s">
        <v>61</v>
      </c>
      <c r="K87" t="s">
        <v>74</v>
      </c>
      <c r="O87" t="str">
        <f t="shared" si="20"/>
        <v>David Moore</v>
      </c>
      <c r="P87" t="str">
        <f>IFERROR(VLOOKUP(O:O,'Name Bridge'!A:B,2,FALSE),O:O)</f>
        <v>David Moore</v>
      </c>
      <c r="Q87" s="12">
        <f>VLOOKUP($K87,'20 Defensive Stats'!$AC:$AH,2,FALSE)</f>
        <v>6.8849104859335037</v>
      </c>
      <c r="R87" s="12">
        <f>VLOOKUP($K87,'20 Defensive Stats'!$AC:$AH,4,FALSE)</f>
        <v>3.8851851851851853</v>
      </c>
      <c r="S87" s="12">
        <f>VLOOKUP($K87,'20 Defensive Stats'!$AC:$AH,6,FALSE)</f>
        <v>10.196969696969697</v>
      </c>
      <c r="T87" s="12">
        <f>IFERROR(VLOOKUP($P87,'20 Passing'!$C:$AF,9,FALSE)/VLOOKUP($P87,'20 Passing'!$C:$AF,5,FALSE),0)</f>
        <v>0</v>
      </c>
      <c r="U87" s="12">
        <f>IFERROR(VLOOKUP($P87,'20 Passing'!$C:$AF,11,FALSE)/VLOOKUP($P87,'20 Passing'!$C:$AF,5,FALSE),0)</f>
        <v>0</v>
      </c>
      <c r="V87" s="12">
        <f>IFERROR(VLOOKUP($P87,'20 Passing'!$C:$AF,18,FALSE),0)</f>
        <v>0</v>
      </c>
      <c r="W87" s="12">
        <f>IFERROR(VLOOKUP($P87,'20 Passing'!$C:$AF,12,FALSE)/VLOOKUP($P87,'20 Passing'!$C:$AF,5,FALSE),0)</f>
        <v>0</v>
      </c>
      <c r="X87" s="12">
        <f>IFERROR(IF(OR($B87="D",$B87="K"),0,VLOOKUP($P87,'20 Receiving'!$C:$T,7,FALSE)/VLOOKUP($P87,'20 Receiving'!$C:$T,5,FALSE)),0)*$AJ87</f>
        <v>3.0909090909090908</v>
      </c>
      <c r="Y87" s="21">
        <f>IFERROR(VLOOKUP($P87,'20 Receiving'!$C:$T,8,FALSE)/VLOOKUP($P87,'20 Receiving'!$C:$T,5,FALSE),0)</f>
        <v>2.4545454545454546</v>
      </c>
      <c r="Z87" s="21">
        <f>IFERROR(VLOOKUP($P87,'20 Receiving'!$C:$T,10,FALSE)/VLOOKUP($P87,'20 Receiving'!$C:$T,5,FALSE),0)</f>
        <v>30.09090909090909</v>
      </c>
      <c r="AA87" s="21">
        <f>IFERROR(VLOOKUP($P87,'20 Receiving'!$C:$T,11,FALSE),0)</f>
        <v>12.3</v>
      </c>
      <c r="AB87" s="21">
        <f>IFERROR(VLOOKUP($P87,'20 Receiving'!$C:$T,14,FALSE),0)</f>
        <v>57</v>
      </c>
      <c r="AC87" s="21">
        <f>IFERROR(VLOOKUP($P87,'20 Receiving'!$C:$T,11,FALSE)/VLOOKUP($P87,'20 Receiving'!$C:$T,5,FALSE),0)</f>
        <v>1.1181818181818182</v>
      </c>
      <c r="AD87" s="12">
        <f>IFERROR(VLOOKUP($P87,'20 Rushing'!$C:$P,7,FALSE)/VLOOKUP($P87,'20 Rushing'!$C:$P,5,FALSE),0)</f>
        <v>0.54545454545454541</v>
      </c>
      <c r="AE87" s="12">
        <f>IFERROR(VLOOKUP($P87,'20 Rushing'!$C:$P,8,FALSE)/VLOOKUP($P87,'20 Rushing'!$C:$P,5,FALSE),0)</f>
        <v>4.2727272727272725</v>
      </c>
      <c r="AF87" s="12" t="str">
        <f>IFERROR(VLOOKUP($P87,'20 Rushing'!$C:$P,12,FALSE),0)</f>
        <v>7.8</v>
      </c>
      <c r="AG87" s="12">
        <f>IFERROR(VLOOKUP($P87,'20 Rushing'!$C:$P,9,FALSE)/VLOOKUP($P87,'20 Rushing'!$C:$P,5,FALSE),0)</f>
        <v>0</v>
      </c>
      <c r="AH87" s="12">
        <f>VLOOKUP($J87,'Vegas Odds'!$B:$S,18,FALSE)</f>
        <v>33.050526106749423</v>
      </c>
      <c r="AI87" s="12">
        <f>VLOOKUP($J87,'Vegas Odds'!$B:$S,17,FALSE)</f>
        <v>26.849473893250575</v>
      </c>
      <c r="AJ87">
        <v>1</v>
      </c>
      <c r="AK87" s="12">
        <f t="shared" si="21"/>
        <v>0</v>
      </c>
      <c r="AL87" s="12">
        <f t="shared" si="22"/>
        <v>0</v>
      </c>
      <c r="AM87" s="12">
        <f>V87/Team_Defense_Table20[[#Totals],[Passing yds/att]]*'Fanduel Export'!Q134</f>
        <v>0</v>
      </c>
      <c r="AN87" s="12">
        <f t="shared" si="37"/>
        <v>0</v>
      </c>
      <c r="AO87" s="12">
        <f>IFERROR(IF(OR($B87="D",$B87="K"),0,VLOOKUP($P87,'20 Receiving'!$C:$T,7,FALSE)/VLOOKUP($P87,'20 Receiving'!$C:$T,5,FALSE)),0)*$AJ87</f>
        <v>3.0909090909090908</v>
      </c>
      <c r="AP87" s="21">
        <f t="shared" si="23"/>
        <v>33.730880230880231</v>
      </c>
      <c r="AQ87" s="21">
        <f t="shared" si="24"/>
        <v>3.0285652465469086</v>
      </c>
      <c r="AR87" s="22">
        <f t="shared" si="25"/>
        <v>2.4545454545454546</v>
      </c>
      <c r="AS87" s="22">
        <f t="shared" si="26"/>
        <v>2.4050371075519572</v>
      </c>
      <c r="AT87" s="22">
        <f>AA87/Team_Defense_Table20[[#Totals],[Yards per completion]]*'Fanduel Export'!S134</f>
        <v>11.413890325903282</v>
      </c>
      <c r="AU87" s="12">
        <f t="shared" si="38"/>
        <v>27.450829775325694</v>
      </c>
      <c r="AV87" s="12">
        <f t="shared" si="27"/>
        <v>0.54545454545454541</v>
      </c>
      <c r="AW87" s="21">
        <f t="shared" si="28"/>
        <v>42.586580086580092</v>
      </c>
      <c r="AX87" s="12">
        <f t="shared" si="29"/>
        <v>0.34389160971279004</v>
      </c>
      <c r="AY87" s="12">
        <f>AF87/Team_Defense_Table20[[#Totals],[Rushing Y/A]]*R87</f>
        <v>7.0578036551835686</v>
      </c>
      <c r="AZ87" s="12">
        <f t="shared" si="39"/>
        <v>2.4271194600178907</v>
      </c>
      <c r="BA87" s="22">
        <f t="shared" si="30"/>
        <v>4.2150676508070859</v>
      </c>
      <c r="BB87" s="22">
        <f t="shared" si="31"/>
        <v>0.84301353016141722</v>
      </c>
      <c r="BC87" s="21">
        <f t="shared" si="32"/>
        <v>0.61818181818181817</v>
      </c>
      <c r="BD87" t="str">
        <f t="shared" si="33"/>
        <v>David Moore</v>
      </c>
      <c r="BE87">
        <f t="shared" si="34"/>
        <v>5000</v>
      </c>
      <c r="BF87" t="str">
        <f t="shared" si="35"/>
        <v>WR</v>
      </c>
      <c r="BG87" s="22">
        <f t="shared" si="36"/>
        <v>4.2150676508070859</v>
      </c>
    </row>
    <row r="88" spans="1:59" hidden="1" x14ac:dyDescent="0.3">
      <c r="A88" t="s">
        <v>3860</v>
      </c>
      <c r="B88" t="s">
        <v>49</v>
      </c>
      <c r="C88" t="s">
        <v>1867</v>
      </c>
      <c r="D88" t="s">
        <v>295</v>
      </c>
      <c r="E88" t="s">
        <v>3655</v>
      </c>
      <c r="F88">
        <v>0</v>
      </c>
      <c r="G88">
        <v>1</v>
      </c>
      <c r="H88">
        <v>5000</v>
      </c>
      <c r="I88" t="s">
        <v>3638</v>
      </c>
      <c r="J88" t="s">
        <v>61</v>
      </c>
      <c r="K88" t="s">
        <v>74</v>
      </c>
      <c r="L88" t="s">
        <v>1927</v>
      </c>
      <c r="M88" t="s">
        <v>2009</v>
      </c>
      <c r="O88" t="str">
        <f t="shared" si="20"/>
        <v>Josh Gordon</v>
      </c>
      <c r="P88" t="str">
        <f>IFERROR(VLOOKUP(O:O,'Name Bridge'!A:B,2,FALSE),O:O)</f>
        <v>Josh Gordon</v>
      </c>
      <c r="Q88" s="12">
        <f>VLOOKUP($K88,'20 Defensive Stats'!$AC:$AH,2,FALSE)</f>
        <v>6.8849104859335037</v>
      </c>
      <c r="R88" s="12">
        <f>VLOOKUP($K88,'20 Defensive Stats'!$AC:$AH,4,FALSE)</f>
        <v>3.8851851851851853</v>
      </c>
      <c r="S88" s="12">
        <f>VLOOKUP($K88,'20 Defensive Stats'!$AC:$AH,6,FALSE)</f>
        <v>10.196969696969697</v>
      </c>
      <c r="T88" s="12">
        <f>IFERROR(VLOOKUP($P88,'20 Passing'!$C:$AF,9,FALSE)/VLOOKUP($P88,'20 Passing'!$C:$AF,5,FALSE),0)</f>
        <v>0</v>
      </c>
      <c r="U88" s="12">
        <f>IFERROR(VLOOKUP($P88,'20 Passing'!$C:$AF,11,FALSE)/VLOOKUP($P88,'20 Passing'!$C:$AF,5,FALSE),0)</f>
        <v>0</v>
      </c>
      <c r="V88" s="12">
        <f>IFERROR(VLOOKUP($P88,'20 Passing'!$C:$AF,18,FALSE),0)</f>
        <v>0</v>
      </c>
      <c r="W88" s="12">
        <f>IFERROR(VLOOKUP($P88,'20 Passing'!$C:$AF,12,FALSE)/VLOOKUP($P88,'20 Passing'!$C:$AF,5,FALSE),0)</f>
        <v>0</v>
      </c>
      <c r="X88" s="12">
        <f>IFERROR(IF(OR($B88="D",$B88="K"),0,VLOOKUP($P88,'20 Receiving'!$C:$T,7,FALSE)/VLOOKUP($P88,'20 Receiving'!$C:$T,5,FALSE)),0)*$AJ88</f>
        <v>0</v>
      </c>
      <c r="Y88" s="21">
        <f>IFERROR(VLOOKUP($P88,'20 Receiving'!$C:$T,8,FALSE)/VLOOKUP($P88,'20 Receiving'!$C:$T,5,FALSE),0)</f>
        <v>0</v>
      </c>
      <c r="Z88" s="21">
        <f>IFERROR(VLOOKUP($P88,'20 Receiving'!$C:$T,10,FALSE)/VLOOKUP($P88,'20 Receiving'!$C:$T,5,FALSE),0)</f>
        <v>0</v>
      </c>
      <c r="AA88" s="21">
        <f>IFERROR(VLOOKUP($P88,'20 Receiving'!$C:$T,11,FALSE),0)</f>
        <v>0</v>
      </c>
      <c r="AB88" s="21">
        <f>IFERROR(VLOOKUP($P88,'20 Receiving'!$C:$T,14,FALSE),0)</f>
        <v>0</v>
      </c>
      <c r="AC88" s="21">
        <f>IFERROR(VLOOKUP($P88,'20 Receiving'!$C:$T,11,FALSE)/VLOOKUP($P88,'20 Receiving'!$C:$T,5,FALSE),0)</f>
        <v>0</v>
      </c>
      <c r="AD88" s="12">
        <f>IFERROR(VLOOKUP($P88,'20 Rushing'!$C:$P,7,FALSE)/VLOOKUP($P88,'20 Rushing'!$C:$P,5,FALSE),0)</f>
        <v>0</v>
      </c>
      <c r="AE88" s="12">
        <f>IFERROR(VLOOKUP($P88,'20 Rushing'!$C:$P,8,FALSE)/VLOOKUP($P88,'20 Rushing'!$C:$P,5,FALSE),0)</f>
        <v>0</v>
      </c>
      <c r="AF88" s="12">
        <f>IFERROR(VLOOKUP($P88,'20 Rushing'!$C:$P,12,FALSE),0)</f>
        <v>0</v>
      </c>
      <c r="AG88" s="12">
        <f>IFERROR(VLOOKUP($P88,'20 Rushing'!$C:$P,9,FALSE)/VLOOKUP($P88,'20 Rushing'!$C:$P,5,FALSE),0)</f>
        <v>0</v>
      </c>
      <c r="AH88" s="12">
        <f>VLOOKUP($J88,'Vegas Odds'!$B:$S,18,FALSE)</f>
        <v>33.050526106749423</v>
      </c>
      <c r="AI88" s="12">
        <f>VLOOKUP($J88,'Vegas Odds'!$B:$S,17,FALSE)</f>
        <v>26.849473893250575</v>
      </c>
      <c r="AJ88">
        <v>0</v>
      </c>
      <c r="AK88" s="12">
        <f t="shared" si="21"/>
        <v>0</v>
      </c>
      <c r="AL88" s="12">
        <f t="shared" si="22"/>
        <v>0</v>
      </c>
      <c r="AM88" s="12">
        <f>V88/Team_Defense_Table20[[#Totals],[Passing yds/att]]*'Fanduel Export'!Q142</f>
        <v>0</v>
      </c>
      <c r="AN88" s="12">
        <f t="shared" si="37"/>
        <v>0</v>
      </c>
      <c r="AO88" s="12">
        <f>IFERROR(IF(OR($B88="D",$B88="K"),0,VLOOKUP($P88,'20 Receiving'!$C:$T,7,FALSE)/VLOOKUP($P88,'20 Receiving'!$C:$T,5,FALSE)),0)*$AJ88</f>
        <v>0</v>
      </c>
      <c r="AP88" s="21">
        <f t="shared" si="23"/>
        <v>33.730880230880231</v>
      </c>
      <c r="AQ88" s="21">
        <f t="shared" si="24"/>
        <v>0</v>
      </c>
      <c r="AR88" s="22">
        <f t="shared" si="25"/>
        <v>0</v>
      </c>
      <c r="AS88" s="22">
        <f t="shared" si="26"/>
        <v>0</v>
      </c>
      <c r="AT88" s="22">
        <f>AA88/Team_Defense_Table20[[#Totals],[Yards per completion]]*'Fanduel Export'!S142</f>
        <v>0</v>
      </c>
      <c r="AU88" s="12">
        <f t="shared" si="38"/>
        <v>0</v>
      </c>
      <c r="AV88" s="12">
        <f t="shared" si="27"/>
        <v>0</v>
      </c>
      <c r="AW88" s="21">
        <f t="shared" si="28"/>
        <v>42.586580086580092</v>
      </c>
      <c r="AX88" s="12">
        <f t="shared" si="29"/>
        <v>0</v>
      </c>
      <c r="AY88" s="12">
        <f>AF88/Team_Defense_Table20[[#Totals],[Rushing Y/A]]*R88</f>
        <v>0</v>
      </c>
      <c r="AZ88" s="12">
        <f t="shared" si="39"/>
        <v>0</v>
      </c>
      <c r="BA88" s="22">
        <f t="shared" si="30"/>
        <v>0</v>
      </c>
      <c r="BB88" s="22">
        <f t="shared" si="31"/>
        <v>0</v>
      </c>
      <c r="BC88" s="21">
        <f t="shared" si="32"/>
        <v>0</v>
      </c>
      <c r="BD88" t="str">
        <f t="shared" si="33"/>
        <v>Josh Gordon</v>
      </c>
      <c r="BE88">
        <f t="shared" si="34"/>
        <v>5000</v>
      </c>
      <c r="BF88" t="str">
        <f t="shared" si="35"/>
        <v>WR</v>
      </c>
      <c r="BG88" s="22">
        <f t="shared" si="36"/>
        <v>0</v>
      </c>
    </row>
    <row r="89" spans="1:59" hidden="1" x14ac:dyDescent="0.3">
      <c r="A89" t="s">
        <v>3861</v>
      </c>
      <c r="B89" t="s">
        <v>49</v>
      </c>
      <c r="C89" t="s">
        <v>3312</v>
      </c>
      <c r="D89" t="s">
        <v>192</v>
      </c>
      <c r="E89" t="s">
        <v>3313</v>
      </c>
      <c r="F89">
        <v>5.5099998474121001</v>
      </c>
      <c r="G89">
        <v>10</v>
      </c>
      <c r="H89">
        <v>5000</v>
      </c>
      <c r="I89" t="s">
        <v>3639</v>
      </c>
      <c r="J89" t="s">
        <v>116</v>
      </c>
      <c r="K89" t="s">
        <v>80</v>
      </c>
      <c r="L89" t="s">
        <v>1927</v>
      </c>
      <c r="M89" t="s">
        <v>1943</v>
      </c>
      <c r="O89" t="str">
        <f t="shared" si="20"/>
        <v>Larry Fitzgerald</v>
      </c>
      <c r="P89" t="str">
        <f>IFERROR(VLOOKUP(O:O,'Name Bridge'!A:B,2,FALSE),O:O)</f>
        <v>Larry Fitzgerald</v>
      </c>
      <c r="Q89" s="12">
        <f>VLOOKUP($K89,'20 Defensive Stats'!$AC:$AH,2,FALSE)</f>
        <v>5.654040404040404</v>
      </c>
      <c r="R89" s="12">
        <f>VLOOKUP($K89,'20 Defensive Stats'!$AC:$AH,4,FALSE)</f>
        <v>3.8679245283018866</v>
      </c>
      <c r="S89" s="12">
        <f>VLOOKUP($K89,'20 Defensive Stats'!$AC:$AH,6,FALSE)</f>
        <v>8.9203187250996017</v>
      </c>
      <c r="T89" s="12">
        <f>IFERROR(VLOOKUP($P89,'20 Passing'!$C:$AF,9,FALSE)/VLOOKUP($P89,'20 Passing'!$C:$AF,5,FALSE),0)</f>
        <v>0</v>
      </c>
      <c r="U89" s="12">
        <f>IFERROR(VLOOKUP($P89,'20 Passing'!$C:$AF,11,FALSE)/VLOOKUP($P89,'20 Passing'!$C:$AF,5,FALSE),0)</f>
        <v>0</v>
      </c>
      <c r="V89" s="12">
        <f>IFERROR(VLOOKUP($P89,'20 Passing'!$C:$AF,18,FALSE),0)</f>
        <v>0</v>
      </c>
      <c r="W89" s="12">
        <f>IFERROR(VLOOKUP($P89,'20 Passing'!$C:$AF,12,FALSE)/VLOOKUP($P89,'20 Passing'!$C:$AF,5,FALSE),0)</f>
        <v>0</v>
      </c>
      <c r="X89" s="12">
        <f>IFERROR(IF(OR($B89="D",$B89="K"),0,VLOOKUP($P89,'20 Receiving'!$C:$T,7,FALSE)/VLOOKUP($P89,'20 Receiving'!$C:$T,5,FALSE)),0)*$AJ89</f>
        <v>0</v>
      </c>
      <c r="Y89" s="21">
        <f>IFERROR(VLOOKUP($P89,'20 Receiving'!$C:$T,8,FALSE)/VLOOKUP($P89,'20 Receiving'!$C:$T,5,FALSE),0)</f>
        <v>4.3</v>
      </c>
      <c r="Z89" s="21">
        <f>IFERROR(VLOOKUP($P89,'20 Receiving'!$C:$T,10,FALSE)/VLOOKUP($P89,'20 Receiving'!$C:$T,5,FALSE),0)</f>
        <v>33.6</v>
      </c>
      <c r="AA89" s="21">
        <f>IFERROR(VLOOKUP($P89,'20 Receiving'!$C:$T,11,FALSE),0)</f>
        <v>7.8</v>
      </c>
      <c r="AB89" s="21">
        <f>IFERROR(VLOOKUP($P89,'20 Receiving'!$C:$T,14,FALSE),0)</f>
        <v>18</v>
      </c>
      <c r="AC89" s="21">
        <f>IFERROR(VLOOKUP($P89,'20 Receiving'!$C:$T,11,FALSE)/VLOOKUP($P89,'20 Receiving'!$C:$T,5,FALSE),0)</f>
        <v>0.78</v>
      </c>
      <c r="AD89" s="12">
        <f>IFERROR(VLOOKUP($P89,'20 Rushing'!$C:$P,7,FALSE)/VLOOKUP($P89,'20 Rushing'!$C:$P,5,FALSE),0)</f>
        <v>0</v>
      </c>
      <c r="AE89" s="12">
        <f>IFERROR(VLOOKUP($P89,'20 Rushing'!$C:$P,8,FALSE)/VLOOKUP($P89,'20 Rushing'!$C:$P,5,FALSE),0)</f>
        <v>0</v>
      </c>
      <c r="AF89" s="12">
        <f>IFERROR(VLOOKUP($P89,'20 Rushing'!$C:$P,12,FALSE),0)</f>
        <v>0</v>
      </c>
      <c r="AG89" s="12">
        <f>IFERROR(VLOOKUP($P89,'20 Rushing'!$C:$P,9,FALSE)/VLOOKUP($P89,'20 Rushing'!$C:$P,5,FALSE),0)</f>
        <v>0</v>
      </c>
      <c r="AH89" s="12">
        <f>VLOOKUP($J89,'Vegas Odds'!$B:$S,18,FALSE)</f>
        <v>37.965155310939636</v>
      </c>
      <c r="AI89" s="12">
        <f>VLOOKUP($J89,'Vegas Odds'!$B:$S,17,FALSE)</f>
        <v>30.434844689060373</v>
      </c>
      <c r="AJ89">
        <v>0</v>
      </c>
      <c r="AK89" s="12">
        <f t="shared" si="21"/>
        <v>0</v>
      </c>
      <c r="AL89" s="12">
        <f t="shared" si="22"/>
        <v>0</v>
      </c>
      <c r="AM89" s="12">
        <f>V89/Team_Defense_Table20[[#Totals],[Passing yds/att]]*'Fanduel Export'!Q162</f>
        <v>0</v>
      </c>
      <c r="AN89" s="12">
        <f t="shared" si="37"/>
        <v>0</v>
      </c>
      <c r="AO89" s="12">
        <f>IFERROR(IF(OR($B89="D",$B89="K"),0,VLOOKUP($P89,'20 Receiving'!$C:$T,7,FALSE)/VLOOKUP($P89,'20 Receiving'!$C:$T,5,FALSE)),0)*$AJ89</f>
        <v>0</v>
      </c>
      <c r="AP89" s="21">
        <f t="shared" si="23"/>
        <v>31.103030303030305</v>
      </c>
      <c r="AQ89" s="21">
        <f t="shared" si="24"/>
        <v>0</v>
      </c>
      <c r="AR89" s="22">
        <f t="shared" si="25"/>
        <v>0</v>
      </c>
      <c r="AS89" s="22">
        <f t="shared" si="26"/>
        <v>0</v>
      </c>
      <c r="AT89" s="22">
        <f>AA89/Team_Defense_Table20[[#Totals],[Yards per completion]]*'Fanduel Export'!S162</f>
        <v>6.6571451743177734</v>
      </c>
      <c r="AU89" s="12">
        <f t="shared" si="38"/>
        <v>0</v>
      </c>
      <c r="AV89" s="12">
        <f t="shared" si="27"/>
        <v>0</v>
      </c>
      <c r="AW89" s="21">
        <f t="shared" si="28"/>
        <v>32.439393939393938</v>
      </c>
      <c r="AX89" s="12">
        <f t="shared" si="29"/>
        <v>0</v>
      </c>
      <c r="AY89" s="12">
        <f>AF89/Team_Defense_Table20[[#Totals],[Rushing Y/A]]*R89</f>
        <v>0</v>
      </c>
      <c r="AZ89" s="12">
        <f t="shared" si="39"/>
        <v>0</v>
      </c>
      <c r="BA89" s="22">
        <f t="shared" si="30"/>
        <v>0</v>
      </c>
      <c r="BB89" s="22">
        <f t="shared" si="31"/>
        <v>0</v>
      </c>
      <c r="BC89" s="21">
        <f t="shared" si="32"/>
        <v>0</v>
      </c>
      <c r="BD89" t="str">
        <f t="shared" si="33"/>
        <v>Larry Fitzgerald</v>
      </c>
      <c r="BE89">
        <f t="shared" si="34"/>
        <v>5000</v>
      </c>
      <c r="BF89" t="str">
        <f t="shared" si="35"/>
        <v>WR</v>
      </c>
      <c r="BG89" s="22">
        <f t="shared" si="36"/>
        <v>0</v>
      </c>
    </row>
    <row r="90" spans="1:59" x14ac:dyDescent="0.3">
      <c r="A90" t="s">
        <v>3862</v>
      </c>
      <c r="B90" t="s">
        <v>34</v>
      </c>
      <c r="C90" t="s">
        <v>3679</v>
      </c>
      <c r="D90" t="s">
        <v>313</v>
      </c>
      <c r="E90" t="s">
        <v>3680</v>
      </c>
      <c r="F90">
        <v>1.54999995231628</v>
      </c>
      <c r="G90">
        <v>2</v>
      </c>
      <c r="H90">
        <v>5000</v>
      </c>
      <c r="I90" t="s">
        <v>3638</v>
      </c>
      <c r="J90" t="s">
        <v>61</v>
      </c>
      <c r="K90" t="s">
        <v>74</v>
      </c>
      <c r="O90" t="str">
        <f t="shared" si="20"/>
        <v>Bo Scarbrough</v>
      </c>
      <c r="P90" t="str">
        <f>IFERROR(VLOOKUP(O:O,'Name Bridge'!A:B,2,FALSE),O:O)</f>
        <v>Bo Scarbrough</v>
      </c>
      <c r="Q90" s="12">
        <f>VLOOKUP($K90,'20 Defensive Stats'!$AC:$AH,2,FALSE)</f>
        <v>6.8849104859335037</v>
      </c>
      <c r="R90" s="12">
        <f>VLOOKUP($K90,'20 Defensive Stats'!$AC:$AH,4,FALSE)</f>
        <v>3.8851851851851853</v>
      </c>
      <c r="S90" s="12">
        <f>VLOOKUP($K90,'20 Defensive Stats'!$AC:$AH,6,FALSE)</f>
        <v>10.196969696969697</v>
      </c>
      <c r="T90" s="12">
        <f>IFERROR(VLOOKUP($P90,'20 Passing'!$C:$AF,9,FALSE)/VLOOKUP($P90,'20 Passing'!$C:$AF,5,FALSE),0)</f>
        <v>0</v>
      </c>
      <c r="U90" s="12">
        <f>IFERROR(VLOOKUP($P90,'20 Passing'!$C:$AF,11,FALSE)/VLOOKUP($P90,'20 Passing'!$C:$AF,5,FALSE),0)</f>
        <v>0</v>
      </c>
      <c r="V90" s="12">
        <f>IFERROR(VLOOKUP($P90,'20 Passing'!$C:$AF,18,FALSE),0)</f>
        <v>0</v>
      </c>
      <c r="W90" s="12">
        <f>IFERROR(VLOOKUP($P90,'20 Passing'!$C:$AF,12,FALSE)/VLOOKUP($P90,'20 Passing'!$C:$AF,5,FALSE),0)</f>
        <v>0</v>
      </c>
      <c r="X90" s="12">
        <f>IFERROR(IF(OR($B90="D",$B90="K"),0,VLOOKUP($P90,'20 Receiving'!$C:$T,7,FALSE)/VLOOKUP($P90,'20 Receiving'!$C:$T,5,FALSE)),0)*$AJ90</f>
        <v>0</v>
      </c>
      <c r="Y90" s="21">
        <f>IFERROR(VLOOKUP($P90,'20 Receiving'!$C:$T,8,FALSE)/VLOOKUP($P90,'20 Receiving'!$C:$T,5,FALSE),0)</f>
        <v>0</v>
      </c>
      <c r="Z90" s="21">
        <f>IFERROR(VLOOKUP($P90,'20 Receiving'!$C:$T,10,FALSE)/VLOOKUP($P90,'20 Receiving'!$C:$T,5,FALSE),0)</f>
        <v>0</v>
      </c>
      <c r="AA90" s="21">
        <f>IFERROR(VLOOKUP($P90,'20 Receiving'!$C:$T,11,FALSE),0)</f>
        <v>0</v>
      </c>
      <c r="AB90" s="21">
        <f>IFERROR(VLOOKUP($P90,'20 Receiving'!$C:$T,14,FALSE),0)</f>
        <v>0</v>
      </c>
      <c r="AC90" s="21">
        <f>IFERROR(VLOOKUP($P90,'20 Receiving'!$C:$T,11,FALSE)/VLOOKUP($P90,'20 Receiving'!$C:$T,5,FALSE),0)</f>
        <v>0</v>
      </c>
      <c r="AD90" s="12">
        <f>IFERROR(VLOOKUP($P90,'20 Rushing'!$C:$P,7,FALSE)/VLOOKUP($P90,'20 Rushing'!$C:$P,5,FALSE),0)</f>
        <v>6</v>
      </c>
      <c r="AE90" s="12">
        <f>IFERROR(VLOOKUP($P90,'20 Rushing'!$C:$P,8,FALSE)/VLOOKUP($P90,'20 Rushing'!$C:$P,5,FALSE),0)</f>
        <v>31</v>
      </c>
      <c r="AF90" s="12" t="str">
        <f>IFERROR(VLOOKUP($P90,'20 Rushing'!$C:$P,12,FALSE),0)</f>
        <v>5.2</v>
      </c>
      <c r="AG90" s="12">
        <f>IFERROR(VLOOKUP($P90,'20 Rushing'!$C:$P,9,FALSE)/VLOOKUP($P90,'20 Rushing'!$C:$P,5,FALSE),0)</f>
        <v>0</v>
      </c>
      <c r="AH90" s="12">
        <f>VLOOKUP($J90,'Vegas Odds'!$B:$S,18,FALSE)</f>
        <v>33.050526106749423</v>
      </c>
      <c r="AI90" s="12">
        <f>VLOOKUP($J90,'Vegas Odds'!$B:$S,17,FALSE)</f>
        <v>26.849473893250575</v>
      </c>
      <c r="AJ90">
        <v>1</v>
      </c>
      <c r="AK90" s="12">
        <f t="shared" si="21"/>
        <v>0</v>
      </c>
      <c r="AL90" s="12">
        <f t="shared" si="22"/>
        <v>0</v>
      </c>
      <c r="AM90" s="12">
        <f>V90/Team_Defense_Table20[[#Totals],[Passing yds/att]]*'Fanduel Export'!Q94</f>
        <v>0</v>
      </c>
      <c r="AN90" s="12">
        <f t="shared" si="37"/>
        <v>0</v>
      </c>
      <c r="AO90" s="12">
        <f>IFERROR(IF(OR($B90="D",$B90="K"),0,VLOOKUP($P90,'20 Receiving'!$C:$T,7,FALSE)/VLOOKUP($P90,'20 Receiving'!$C:$T,5,FALSE)),0)*$AJ90</f>
        <v>0</v>
      </c>
      <c r="AP90" s="21">
        <f t="shared" si="23"/>
        <v>33.730880230880231</v>
      </c>
      <c r="AQ90" s="21">
        <f t="shared" si="24"/>
        <v>0</v>
      </c>
      <c r="AR90" s="22">
        <f t="shared" si="25"/>
        <v>0</v>
      </c>
      <c r="AS90" s="22">
        <f t="shared" si="26"/>
        <v>0</v>
      </c>
      <c r="AT90" s="22">
        <f>AA90/Team_Defense_Table20[[#Totals],[Yards per completion]]*'Fanduel Export'!S94</f>
        <v>0</v>
      </c>
      <c r="AU90" s="12">
        <f t="shared" si="38"/>
        <v>0</v>
      </c>
      <c r="AV90" s="12">
        <f t="shared" si="27"/>
        <v>6</v>
      </c>
      <c r="AW90" s="21">
        <f t="shared" si="28"/>
        <v>42.586580086580092</v>
      </c>
      <c r="AX90" s="12">
        <f t="shared" si="29"/>
        <v>3.7828077068406905</v>
      </c>
      <c r="AY90" s="12">
        <f>AF90/Team_Defense_Table20[[#Totals],[Rushing Y/A]]*R90</f>
        <v>4.7052024367890466</v>
      </c>
      <c r="AZ90" s="12">
        <f t="shared" si="39"/>
        <v>17.798876040131201</v>
      </c>
      <c r="BA90" s="22">
        <f t="shared" si="30"/>
        <v>1.7798876040131202</v>
      </c>
      <c r="BB90" s="22">
        <f t="shared" si="31"/>
        <v>0.35597752080262401</v>
      </c>
      <c r="BC90" s="21">
        <f t="shared" si="32"/>
        <v>0</v>
      </c>
      <c r="BD90" t="str">
        <f t="shared" si="33"/>
        <v>Bo Scarbrough</v>
      </c>
      <c r="BE90">
        <f t="shared" si="34"/>
        <v>5000</v>
      </c>
      <c r="BF90" t="str">
        <f t="shared" si="35"/>
        <v>RB</v>
      </c>
      <c r="BG90" s="22">
        <f t="shared" si="36"/>
        <v>1.7798876040131202</v>
      </c>
    </row>
    <row r="91" spans="1:59" hidden="1" x14ac:dyDescent="0.3">
      <c r="A91" t="s">
        <v>3863</v>
      </c>
      <c r="B91" t="s">
        <v>34</v>
      </c>
      <c r="C91" t="s">
        <v>3314</v>
      </c>
      <c r="D91" t="s">
        <v>164</v>
      </c>
      <c r="E91" t="s">
        <v>2718</v>
      </c>
      <c r="F91">
        <v>6.5</v>
      </c>
      <c r="G91">
        <v>5</v>
      </c>
      <c r="H91">
        <v>5000</v>
      </c>
      <c r="I91" t="s">
        <v>3638</v>
      </c>
      <c r="J91" t="s">
        <v>74</v>
      </c>
      <c r="K91" t="s">
        <v>61</v>
      </c>
      <c r="L91" t="s">
        <v>1927</v>
      </c>
      <c r="M91" t="s">
        <v>2009</v>
      </c>
      <c r="O91" t="str">
        <f t="shared" si="20"/>
        <v>Devonta Freeman</v>
      </c>
      <c r="P91" t="str">
        <f>IFERROR(VLOOKUP(O:O,'Name Bridge'!A:B,2,FALSE),O:O)</f>
        <v>Devonta Freeman</v>
      </c>
      <c r="Q91" s="12">
        <f>VLOOKUP($K91,'20 Defensive Stats'!$AC:$AH,2,FALSE)</f>
        <v>7.3665987780040734</v>
      </c>
      <c r="R91" s="12">
        <f>VLOOKUP($K91,'20 Defensive Stats'!$AC:$AH,4,FALSE)</f>
        <v>3.7056603773584906</v>
      </c>
      <c r="S91" s="12">
        <f>VLOOKUP($K91,'20 Defensive Stats'!$AC:$AH,6,FALSE)</f>
        <v>10.764880952380953</v>
      </c>
      <c r="T91" s="12">
        <f>IFERROR(VLOOKUP($P91,'20 Passing'!$C:$AF,9,FALSE)/VLOOKUP($P91,'20 Passing'!$C:$AF,5,FALSE),0)</f>
        <v>0</v>
      </c>
      <c r="U91" s="12">
        <f>IFERROR(VLOOKUP($P91,'20 Passing'!$C:$AF,11,FALSE)/VLOOKUP($P91,'20 Passing'!$C:$AF,5,FALSE),0)</f>
        <v>0</v>
      </c>
      <c r="V91" s="12">
        <f>IFERROR(VLOOKUP($P91,'20 Passing'!$C:$AF,18,FALSE),0)</f>
        <v>0</v>
      </c>
      <c r="W91" s="12">
        <f>IFERROR(VLOOKUP($P91,'20 Passing'!$C:$AF,12,FALSE)/VLOOKUP($P91,'20 Passing'!$C:$AF,5,FALSE),0)</f>
        <v>0</v>
      </c>
      <c r="X91" s="12">
        <f>IFERROR(IF(OR($B91="D",$B91="K"),0,VLOOKUP($P91,'20 Receiving'!$C:$T,7,FALSE)/VLOOKUP($P91,'20 Receiving'!$C:$T,5,FALSE)),0)*$AJ91</f>
        <v>0</v>
      </c>
      <c r="Y91" s="21">
        <f>IFERROR(VLOOKUP($P91,'20 Receiving'!$C:$T,8,FALSE)/VLOOKUP($P91,'20 Receiving'!$C:$T,5,FALSE),0)</f>
        <v>1.4</v>
      </c>
      <c r="Z91" s="21">
        <f>IFERROR(VLOOKUP($P91,'20 Receiving'!$C:$T,10,FALSE)/VLOOKUP($P91,'20 Receiving'!$C:$T,5,FALSE),0)</f>
        <v>11.6</v>
      </c>
      <c r="AA91" s="21">
        <f>IFERROR(VLOOKUP($P91,'20 Receiving'!$C:$T,11,FALSE),0)</f>
        <v>8.3000000000000007</v>
      </c>
      <c r="AB91" s="21">
        <f>IFERROR(VLOOKUP($P91,'20 Receiving'!$C:$T,14,FALSE),0)</f>
        <v>18</v>
      </c>
      <c r="AC91" s="21">
        <f>IFERROR(VLOOKUP($P91,'20 Receiving'!$C:$T,11,FALSE)/VLOOKUP($P91,'20 Receiving'!$C:$T,5,FALSE),0)</f>
        <v>1.6600000000000001</v>
      </c>
      <c r="AD91" s="12">
        <f>IFERROR(VLOOKUP($P91,'20 Rushing'!$C:$P,7,FALSE)/VLOOKUP($P91,'20 Rushing'!$C:$P,5,FALSE),0)</f>
        <v>10.8</v>
      </c>
      <c r="AE91" s="12">
        <f>IFERROR(VLOOKUP($P91,'20 Rushing'!$C:$P,8,FALSE)/VLOOKUP($P91,'20 Rushing'!$C:$P,5,FALSE),0)</f>
        <v>34.4</v>
      </c>
      <c r="AF91" s="12" t="str">
        <f>IFERROR(VLOOKUP($P91,'20 Rushing'!$C:$P,12,FALSE),0)</f>
        <v>3.2</v>
      </c>
      <c r="AG91" s="12">
        <f>IFERROR(VLOOKUP($P91,'20 Rushing'!$C:$P,9,FALSE)/VLOOKUP($P91,'20 Rushing'!$C:$P,5,FALSE),0)</f>
        <v>0.2</v>
      </c>
      <c r="AH91" s="12">
        <f>VLOOKUP($J91,'Vegas Odds'!$B:$S,18,FALSE)</f>
        <v>43.874288576406173</v>
      </c>
      <c r="AI91" s="12">
        <f>VLOOKUP($J91,'Vegas Odds'!$B:$S,17,FALSE)</f>
        <v>15.725711423593831</v>
      </c>
      <c r="AJ91">
        <v>0</v>
      </c>
      <c r="AK91" s="12">
        <f t="shared" si="21"/>
        <v>0</v>
      </c>
      <c r="AL91" s="12">
        <f t="shared" si="22"/>
        <v>0</v>
      </c>
      <c r="AM91" s="12">
        <f>V91/Team_Defense_Table20[[#Totals],[Passing yds/att]]*'Fanduel Export'!Q164</f>
        <v>0</v>
      </c>
      <c r="AN91" s="12">
        <f t="shared" si="37"/>
        <v>0</v>
      </c>
      <c r="AO91" s="12">
        <f>IFERROR(IF(OR($B91="D",$B91="K"),0,VLOOKUP($P91,'20 Receiving'!$C:$T,7,FALSE)/VLOOKUP($P91,'20 Receiving'!$C:$T,5,FALSE)),0)*$AJ91</f>
        <v>0</v>
      </c>
      <c r="AP91" s="21">
        <f t="shared" si="23"/>
        <v>34.49083694083695</v>
      </c>
      <c r="AQ91" s="21">
        <f t="shared" si="24"/>
        <v>0</v>
      </c>
      <c r="AR91" s="22">
        <f t="shared" si="25"/>
        <v>0</v>
      </c>
      <c r="AS91" s="22">
        <f t="shared" si="26"/>
        <v>0</v>
      </c>
      <c r="AT91" s="22">
        <f>AA91/Team_Defense_Table20[[#Totals],[Yards per completion]]*'Fanduel Export'!S164</f>
        <v>7.0838852495945543</v>
      </c>
      <c r="AU91" s="12">
        <f t="shared" si="38"/>
        <v>0</v>
      </c>
      <c r="AV91" s="12">
        <f t="shared" si="27"/>
        <v>0</v>
      </c>
      <c r="AW91" s="21">
        <f t="shared" si="28"/>
        <v>24.907864357864359</v>
      </c>
      <c r="AX91" s="12">
        <f t="shared" si="29"/>
        <v>0</v>
      </c>
      <c r="AY91" s="12">
        <f>AF91/Team_Defense_Table20[[#Totals],[Rushing Y/A]]*R91</f>
        <v>2.7617148663865323</v>
      </c>
      <c r="AZ91" s="12">
        <f t="shared" si="39"/>
        <v>0</v>
      </c>
      <c r="BA91" s="22">
        <f t="shared" si="30"/>
        <v>0</v>
      </c>
      <c r="BB91" s="22">
        <f t="shared" si="31"/>
        <v>0</v>
      </c>
      <c r="BC91" s="21">
        <f t="shared" si="32"/>
        <v>0</v>
      </c>
      <c r="BD91" t="str">
        <f t="shared" si="33"/>
        <v>Devonta Freeman</v>
      </c>
      <c r="BE91">
        <f t="shared" si="34"/>
        <v>5000</v>
      </c>
      <c r="BF91" t="str">
        <f t="shared" si="35"/>
        <v>RB</v>
      </c>
      <c r="BG91" s="22">
        <f t="shared" si="36"/>
        <v>0</v>
      </c>
    </row>
    <row r="92" spans="1:59" hidden="1" x14ac:dyDescent="0.3">
      <c r="A92" t="s">
        <v>3864</v>
      </c>
      <c r="B92" t="s">
        <v>34</v>
      </c>
      <c r="C92" t="s">
        <v>2964</v>
      </c>
      <c r="D92" t="s">
        <v>391</v>
      </c>
      <c r="E92" t="s">
        <v>3004</v>
      </c>
      <c r="F92">
        <v>7.8199996948242099</v>
      </c>
      <c r="G92">
        <v>5</v>
      </c>
      <c r="H92">
        <v>5000</v>
      </c>
      <c r="I92" t="s">
        <v>3644</v>
      </c>
      <c r="J92" t="s">
        <v>56</v>
      </c>
      <c r="K92" t="s">
        <v>1079</v>
      </c>
      <c r="L92" t="s">
        <v>1927</v>
      </c>
      <c r="M92" t="s">
        <v>2625</v>
      </c>
      <c r="O92" t="str">
        <f t="shared" si="20"/>
        <v>Justin Jackson</v>
      </c>
      <c r="P92" t="str">
        <f>IFERROR(VLOOKUP(O:O,'Name Bridge'!A:B,2,FALSE),O:O)</f>
        <v>Justin Jackson</v>
      </c>
      <c r="Q92" s="12">
        <f>VLOOKUP($K92,'20 Defensive Stats'!$AC:$AH,2,FALSE)</f>
        <v>7.9778481012658231</v>
      </c>
      <c r="R92" s="12">
        <f>VLOOKUP($K92,'20 Defensive Stats'!$AC:$AH,4,FALSE)</f>
        <v>4.3047619047619046</v>
      </c>
      <c r="S92" s="12">
        <f>VLOOKUP($K92,'20 Defensive Stats'!$AC:$AH,6,FALSE)</f>
        <v>11.564220183486238</v>
      </c>
      <c r="T92" s="12">
        <f>IFERROR(VLOOKUP($P92,'20 Passing'!$C:$AF,9,FALSE)/VLOOKUP($P92,'20 Passing'!$C:$AF,5,FALSE),0)</f>
        <v>0</v>
      </c>
      <c r="U92" s="12">
        <f>IFERROR(VLOOKUP($P92,'20 Passing'!$C:$AF,11,FALSE)/VLOOKUP($P92,'20 Passing'!$C:$AF,5,FALSE),0)</f>
        <v>0</v>
      </c>
      <c r="V92" s="12">
        <f>IFERROR(VLOOKUP($P92,'20 Passing'!$C:$AF,18,FALSE),0)</f>
        <v>0</v>
      </c>
      <c r="W92" s="12">
        <f>IFERROR(VLOOKUP($P92,'20 Passing'!$C:$AF,12,FALSE)/VLOOKUP($P92,'20 Passing'!$C:$AF,5,FALSE),0)</f>
        <v>0</v>
      </c>
      <c r="X92" s="12">
        <f>IFERROR(IF(OR($B92="D",$B92="K"),0,VLOOKUP($P92,'20 Receiving'!$C:$T,7,FALSE)/VLOOKUP($P92,'20 Receiving'!$C:$T,5,FALSE)),0)*$AJ92</f>
        <v>0</v>
      </c>
      <c r="Y92" s="21">
        <f>IFERROR(VLOOKUP($P92,'20 Receiving'!$C:$T,8,FALSE)/VLOOKUP($P92,'20 Receiving'!$C:$T,5,FALSE),0)</f>
        <v>2.5</v>
      </c>
      <c r="Z92" s="21">
        <f>IFERROR(VLOOKUP($P92,'20 Receiving'!$C:$T,10,FALSE)/VLOOKUP($P92,'20 Receiving'!$C:$T,5,FALSE),0)</f>
        <v>21.833333333333332</v>
      </c>
      <c r="AA92" s="21">
        <f>IFERROR(VLOOKUP($P92,'20 Receiving'!$C:$T,11,FALSE),0)</f>
        <v>8.6999999999999993</v>
      </c>
      <c r="AB92" s="21">
        <f>IFERROR(VLOOKUP($P92,'20 Receiving'!$C:$T,14,FALSE),0)</f>
        <v>34</v>
      </c>
      <c r="AC92" s="21">
        <f>IFERROR(VLOOKUP($P92,'20 Receiving'!$C:$T,11,FALSE)/VLOOKUP($P92,'20 Receiving'!$C:$T,5,FALSE),0)</f>
        <v>1.45</v>
      </c>
      <c r="AD92" s="12">
        <f>IFERROR(VLOOKUP($P92,'20 Rushing'!$C:$P,7,FALSE)/VLOOKUP($P92,'20 Rushing'!$C:$P,5,FALSE),0)</f>
        <v>7.5</v>
      </c>
      <c r="AE92" s="12">
        <f>IFERROR(VLOOKUP($P92,'20 Rushing'!$C:$P,8,FALSE)/VLOOKUP($P92,'20 Rushing'!$C:$P,5,FALSE),0)</f>
        <v>30.833333333333332</v>
      </c>
      <c r="AF92" s="12" t="str">
        <f>IFERROR(VLOOKUP($P92,'20 Rushing'!$C:$P,12,FALSE),0)</f>
        <v>4.1</v>
      </c>
      <c r="AG92" s="12">
        <f>IFERROR(VLOOKUP($P92,'20 Rushing'!$C:$P,9,FALSE)/VLOOKUP($P92,'20 Rushing'!$C:$P,5,FALSE),0)</f>
        <v>0</v>
      </c>
      <c r="AH92" s="12">
        <f>VLOOKUP($J92,'Vegas Odds'!$B:$S,18,FALSE)</f>
        <v>36.74599698367637</v>
      </c>
      <c r="AI92" s="12">
        <f>VLOOKUP($J92,'Vegas Odds'!$B:$S,17,FALSE)</f>
        <v>33.054003016323627</v>
      </c>
      <c r="AJ92">
        <v>0</v>
      </c>
      <c r="AK92" s="12">
        <f t="shared" si="21"/>
        <v>0</v>
      </c>
      <c r="AL92" s="12">
        <f t="shared" si="22"/>
        <v>0</v>
      </c>
      <c r="AM92" s="12">
        <f>V92/Team_Defense_Table20[[#Totals],[Passing yds/att]]*'Fanduel Export'!Q150</f>
        <v>0</v>
      </c>
      <c r="AN92" s="12">
        <f t="shared" si="37"/>
        <v>0</v>
      </c>
      <c r="AO92" s="12">
        <f>IFERROR(IF(OR($B92="D",$B92="K"),0,VLOOKUP($P92,'20 Receiving'!$C:$T,7,FALSE)/VLOOKUP($P92,'20 Receiving'!$C:$T,5,FALSE)),0)*$AJ92</f>
        <v>0</v>
      </c>
      <c r="AP92" s="21">
        <f t="shared" si="23"/>
        <v>43.467099567099567</v>
      </c>
      <c r="AQ92" s="21">
        <f t="shared" si="24"/>
        <v>0</v>
      </c>
      <c r="AR92" s="22">
        <f t="shared" si="25"/>
        <v>0</v>
      </c>
      <c r="AS92" s="22">
        <f t="shared" si="26"/>
        <v>0</v>
      </c>
      <c r="AT92" s="22">
        <f>AA92/Team_Defense_Table20[[#Totals],[Yards per completion]]*'Fanduel Export'!S150</f>
        <v>8.9606917355626212</v>
      </c>
      <c r="AU92" s="12">
        <f t="shared" si="38"/>
        <v>0</v>
      </c>
      <c r="AV92" s="12">
        <f t="shared" si="27"/>
        <v>0</v>
      </c>
      <c r="AW92" s="21">
        <f t="shared" si="28"/>
        <v>39.04170274170275</v>
      </c>
      <c r="AX92" s="12">
        <f t="shared" si="29"/>
        <v>0</v>
      </c>
      <c r="AY92" s="12">
        <f>AF92/Team_Defense_Table20[[#Totals],[Rushing Y/A]]*R92</f>
        <v>4.1105150065848761</v>
      </c>
      <c r="AZ92" s="12">
        <f t="shared" si="39"/>
        <v>0</v>
      </c>
      <c r="BA92" s="22">
        <f t="shared" si="30"/>
        <v>0</v>
      </c>
      <c r="BB92" s="22">
        <f t="shared" si="31"/>
        <v>0</v>
      </c>
      <c r="BC92" s="21">
        <f t="shared" si="32"/>
        <v>0</v>
      </c>
      <c r="BD92" t="str">
        <f t="shared" si="33"/>
        <v>Justin Jackson</v>
      </c>
      <c r="BE92">
        <f t="shared" si="34"/>
        <v>5000</v>
      </c>
      <c r="BF92" t="str">
        <f t="shared" si="35"/>
        <v>RB</v>
      </c>
      <c r="BG92" s="22">
        <f t="shared" si="36"/>
        <v>0</v>
      </c>
    </row>
    <row r="93" spans="1:59" x14ac:dyDescent="0.3">
      <c r="A93" t="s">
        <v>3865</v>
      </c>
      <c r="B93" t="s">
        <v>34</v>
      </c>
      <c r="C93" t="s">
        <v>3315</v>
      </c>
      <c r="D93" t="s">
        <v>316</v>
      </c>
      <c r="E93" t="s">
        <v>3021</v>
      </c>
      <c r="F93">
        <v>3.3363637057217601</v>
      </c>
      <c r="G93">
        <v>11</v>
      </c>
      <c r="H93">
        <v>4900</v>
      </c>
      <c r="I93" t="s">
        <v>3638</v>
      </c>
      <c r="J93" t="s">
        <v>74</v>
      </c>
      <c r="K93" t="s">
        <v>61</v>
      </c>
      <c r="O93" t="str">
        <f t="shared" si="20"/>
        <v>Dion Lewis</v>
      </c>
      <c r="P93" t="str">
        <f>IFERROR(VLOOKUP(O:O,'Name Bridge'!A:B,2,FALSE),O:O)</f>
        <v>Dion Lewis</v>
      </c>
      <c r="Q93" s="12">
        <f>VLOOKUP($K93,'20 Defensive Stats'!$AC:$AH,2,FALSE)</f>
        <v>7.3665987780040734</v>
      </c>
      <c r="R93" s="12">
        <f>VLOOKUP($K93,'20 Defensive Stats'!$AC:$AH,4,FALSE)</f>
        <v>3.7056603773584906</v>
      </c>
      <c r="S93" s="12">
        <f>VLOOKUP($K93,'20 Defensive Stats'!$AC:$AH,6,FALSE)</f>
        <v>10.764880952380953</v>
      </c>
      <c r="T93" s="12">
        <f>IFERROR(VLOOKUP($P93,'20 Passing'!$C:$AF,9,FALSE)/VLOOKUP($P93,'20 Passing'!$C:$AF,5,FALSE),0)</f>
        <v>0</v>
      </c>
      <c r="U93" s="12">
        <f>IFERROR(VLOOKUP($P93,'20 Passing'!$C:$AF,11,FALSE)/VLOOKUP($P93,'20 Passing'!$C:$AF,5,FALSE),0)</f>
        <v>0</v>
      </c>
      <c r="V93" s="12">
        <f>IFERROR(VLOOKUP($P93,'20 Passing'!$C:$AF,18,FALSE),0)</f>
        <v>0</v>
      </c>
      <c r="W93" s="12">
        <f>IFERROR(VLOOKUP($P93,'20 Passing'!$C:$AF,12,FALSE)/VLOOKUP($P93,'20 Passing'!$C:$AF,5,FALSE),0)</f>
        <v>0</v>
      </c>
      <c r="X93" s="12">
        <f>IFERROR(IF(OR($B93="D",$B93="K"),0,VLOOKUP($P93,'20 Receiving'!$C:$T,7,FALSE)/VLOOKUP($P93,'20 Receiving'!$C:$T,5,FALSE)),0)*$AJ93</f>
        <v>2.4545454545454546</v>
      </c>
      <c r="Y93" s="21">
        <f>IFERROR(VLOOKUP($P93,'20 Receiving'!$C:$T,8,FALSE)/VLOOKUP($P93,'20 Receiving'!$C:$T,5,FALSE),0)</f>
        <v>1.5454545454545454</v>
      </c>
      <c r="Z93" s="21">
        <f>IFERROR(VLOOKUP($P93,'20 Receiving'!$C:$T,10,FALSE)/VLOOKUP($P93,'20 Receiving'!$C:$T,5,FALSE),0)</f>
        <v>10.272727272727273</v>
      </c>
      <c r="AA93" s="21">
        <f>IFERROR(VLOOKUP($P93,'20 Receiving'!$C:$T,11,FALSE),0)</f>
        <v>6.6</v>
      </c>
      <c r="AB93" s="21">
        <f>IFERROR(VLOOKUP($P93,'20 Receiving'!$C:$T,14,FALSE),0)</f>
        <v>17</v>
      </c>
      <c r="AC93" s="21">
        <f>IFERROR(VLOOKUP($P93,'20 Receiving'!$C:$T,11,FALSE)/VLOOKUP($P93,'20 Receiving'!$C:$T,5,FALSE),0)</f>
        <v>0.6</v>
      </c>
      <c r="AD93" s="12">
        <f>IFERROR(VLOOKUP($P93,'20 Rushing'!$C:$P,7,FALSE)/VLOOKUP($P93,'20 Rushing'!$C:$P,5,FALSE),0)</f>
        <v>1.9090909090909092</v>
      </c>
      <c r="AE93" s="12">
        <f>IFERROR(VLOOKUP($P93,'20 Rushing'!$C:$P,8,FALSE)/VLOOKUP($P93,'20 Rushing'!$C:$P,5,FALSE),0)</f>
        <v>6.2727272727272725</v>
      </c>
      <c r="AF93" s="12" t="str">
        <f>IFERROR(VLOOKUP($P93,'20 Rushing'!$C:$P,12,FALSE),0)</f>
        <v>3.3</v>
      </c>
      <c r="AG93" s="12">
        <f>IFERROR(VLOOKUP($P93,'20 Rushing'!$C:$P,9,FALSE)/VLOOKUP($P93,'20 Rushing'!$C:$P,5,FALSE),0)</f>
        <v>9.0909090909090912E-2</v>
      </c>
      <c r="AH93" s="12">
        <f>VLOOKUP($J93,'Vegas Odds'!$B:$S,18,FALSE)</f>
        <v>43.874288576406173</v>
      </c>
      <c r="AI93" s="12">
        <f>VLOOKUP($J93,'Vegas Odds'!$B:$S,17,FALSE)</f>
        <v>15.725711423593831</v>
      </c>
      <c r="AJ93">
        <v>1</v>
      </c>
      <c r="AK93" s="12">
        <f t="shared" si="21"/>
        <v>0</v>
      </c>
      <c r="AL93" s="12">
        <f t="shared" si="22"/>
        <v>0</v>
      </c>
      <c r="AM93" s="12">
        <f>V93/Team_Defense_Table20[[#Totals],[Passing yds/att]]*'Fanduel Export'!Q102</f>
        <v>0</v>
      </c>
      <c r="AN93" s="12">
        <f t="shared" si="37"/>
        <v>0</v>
      </c>
      <c r="AO93" s="12">
        <f>IFERROR(IF(OR($B93="D",$B93="K"),0,VLOOKUP($P93,'20 Receiving'!$C:$T,7,FALSE)/VLOOKUP($P93,'20 Receiving'!$C:$T,5,FALSE)),0)*$AJ93</f>
        <v>2.4545454545454546</v>
      </c>
      <c r="AP93" s="21">
        <f t="shared" si="23"/>
        <v>34.49083694083695</v>
      </c>
      <c r="AQ93" s="21">
        <f t="shared" si="24"/>
        <v>3.1223201623480263</v>
      </c>
      <c r="AR93" s="22">
        <f t="shared" si="25"/>
        <v>1.5454545454545454</v>
      </c>
      <c r="AS93" s="22">
        <f t="shared" si="26"/>
        <v>1.965905287404313</v>
      </c>
      <c r="AT93" s="22">
        <f>AA93/Team_Defense_Table20[[#Totals],[Yards per completion]]*'Fanduel Export'!S102</f>
        <v>6.1642930861645899</v>
      </c>
      <c r="AU93" s="12">
        <f t="shared" si="38"/>
        <v>12.118416371200817</v>
      </c>
      <c r="AV93" s="12">
        <f t="shared" si="27"/>
        <v>1.9090909090909092</v>
      </c>
      <c r="AW93" s="21">
        <f t="shared" si="28"/>
        <v>24.907864357864359</v>
      </c>
      <c r="AX93" s="12">
        <f t="shared" si="29"/>
        <v>1.2053146061192122</v>
      </c>
      <c r="AY93" s="12">
        <f>AF93/Team_Defense_Table20[[#Totals],[Rushing Y/A]]*R93</f>
        <v>2.8480184559611113</v>
      </c>
      <c r="AZ93" s="12">
        <f t="shared" si="39"/>
        <v>3.4327582434670134</v>
      </c>
      <c r="BA93" s="22">
        <f t="shared" si="30"/>
        <v>2.3278447341940556</v>
      </c>
      <c r="BB93" s="22">
        <f t="shared" si="31"/>
        <v>0.47507035391715419</v>
      </c>
      <c r="BC93" s="21">
        <f t="shared" si="32"/>
        <v>0.5009276437847866</v>
      </c>
      <c r="BD93" t="str">
        <f t="shared" si="33"/>
        <v>Dion Lewis</v>
      </c>
      <c r="BE93">
        <f t="shared" si="34"/>
        <v>4900</v>
      </c>
      <c r="BF93" t="str">
        <f t="shared" si="35"/>
        <v>RB</v>
      </c>
      <c r="BG93" s="22">
        <f t="shared" si="36"/>
        <v>2.3278447341940556</v>
      </c>
    </row>
    <row r="94" spans="1:59" x14ac:dyDescent="0.3">
      <c r="A94" t="s">
        <v>3866</v>
      </c>
      <c r="B94" t="s">
        <v>52</v>
      </c>
      <c r="C94" t="s">
        <v>1905</v>
      </c>
      <c r="D94" t="s">
        <v>278</v>
      </c>
      <c r="E94" t="s">
        <v>2826</v>
      </c>
      <c r="F94">
        <v>3.2111110687255802</v>
      </c>
      <c r="G94">
        <v>9</v>
      </c>
      <c r="H94">
        <v>4900</v>
      </c>
      <c r="I94" t="s">
        <v>3638</v>
      </c>
      <c r="J94" t="s">
        <v>61</v>
      </c>
      <c r="K94" t="s">
        <v>74</v>
      </c>
      <c r="O94" t="str">
        <f t="shared" si="20"/>
        <v>Jacob Hollister</v>
      </c>
      <c r="P94" t="str">
        <f>IFERROR(VLOOKUP(O:O,'Name Bridge'!A:B,2,FALSE),O:O)</f>
        <v>Jacob Hollister</v>
      </c>
      <c r="Q94" s="12">
        <f>VLOOKUP($K94,'20 Defensive Stats'!$AC:$AH,2,FALSE)</f>
        <v>6.8849104859335037</v>
      </c>
      <c r="R94" s="12">
        <f>VLOOKUP($K94,'20 Defensive Stats'!$AC:$AH,4,FALSE)</f>
        <v>3.8851851851851853</v>
      </c>
      <c r="S94" s="12">
        <f>VLOOKUP($K94,'20 Defensive Stats'!$AC:$AH,6,FALSE)</f>
        <v>10.196969696969697</v>
      </c>
      <c r="T94" s="12">
        <f>IFERROR(VLOOKUP($P94,'20 Passing'!$C:$AF,9,FALSE)/VLOOKUP($P94,'20 Passing'!$C:$AF,5,FALSE),0)</f>
        <v>0</v>
      </c>
      <c r="U94" s="12">
        <f>IFERROR(VLOOKUP($P94,'20 Passing'!$C:$AF,11,FALSE)/VLOOKUP($P94,'20 Passing'!$C:$AF,5,FALSE),0)</f>
        <v>0</v>
      </c>
      <c r="V94" s="12">
        <f>IFERROR(VLOOKUP($P94,'20 Passing'!$C:$AF,18,FALSE),0)</f>
        <v>0</v>
      </c>
      <c r="W94" s="12">
        <f>IFERROR(VLOOKUP($P94,'20 Passing'!$C:$AF,12,FALSE)/VLOOKUP($P94,'20 Passing'!$C:$AF,5,FALSE),0)</f>
        <v>0</v>
      </c>
      <c r="X94" s="12">
        <f>IFERROR(IF(OR($B94="D",$B94="K"),0,VLOOKUP($P94,'20 Receiving'!$C:$T,7,FALSE)/VLOOKUP($P94,'20 Receiving'!$C:$T,5,FALSE)),0)*$AJ94</f>
        <v>2.1818181818181817</v>
      </c>
      <c r="Y94" s="21">
        <f>IFERROR(VLOOKUP($P94,'20 Receiving'!$C:$T,8,FALSE)/VLOOKUP($P94,'20 Receiving'!$C:$T,5,FALSE),0)</f>
        <v>1.4545454545454546</v>
      </c>
      <c r="Z94" s="21">
        <f>IFERROR(VLOOKUP($P94,'20 Receiving'!$C:$T,10,FALSE)/VLOOKUP($P94,'20 Receiving'!$C:$T,5,FALSE),0)</f>
        <v>11.727272727272727</v>
      </c>
      <c r="AA94" s="21">
        <f>IFERROR(VLOOKUP($P94,'20 Receiving'!$C:$T,11,FALSE),0)</f>
        <v>8.1</v>
      </c>
      <c r="AB94" s="21">
        <f>IFERROR(VLOOKUP($P94,'20 Receiving'!$C:$T,14,FALSE),0)</f>
        <v>19</v>
      </c>
      <c r="AC94" s="21">
        <f>IFERROR(VLOOKUP($P94,'20 Receiving'!$C:$T,11,FALSE)/VLOOKUP($P94,'20 Receiving'!$C:$T,5,FALSE),0)</f>
        <v>0.73636363636363633</v>
      </c>
      <c r="AD94" s="12">
        <f>IFERROR(VLOOKUP($P94,'20 Rushing'!$C:$P,7,FALSE)/VLOOKUP($P94,'20 Rushing'!$C:$P,5,FALSE),0)</f>
        <v>0</v>
      </c>
      <c r="AE94" s="12">
        <f>IFERROR(VLOOKUP($P94,'20 Rushing'!$C:$P,8,FALSE)/VLOOKUP($P94,'20 Rushing'!$C:$P,5,FALSE),0)</f>
        <v>0</v>
      </c>
      <c r="AF94" s="12">
        <f>IFERROR(VLOOKUP($P94,'20 Rushing'!$C:$P,12,FALSE),0)</f>
        <v>0</v>
      </c>
      <c r="AG94" s="12">
        <f>IFERROR(VLOOKUP($P94,'20 Rushing'!$C:$P,9,FALSE)/VLOOKUP($P94,'20 Rushing'!$C:$P,5,FALSE),0)</f>
        <v>0</v>
      </c>
      <c r="AH94" s="12">
        <f>VLOOKUP($J94,'Vegas Odds'!$B:$S,18,FALSE)</f>
        <v>33.050526106749423</v>
      </c>
      <c r="AI94" s="12">
        <f>VLOOKUP($J94,'Vegas Odds'!$B:$S,17,FALSE)</f>
        <v>26.849473893250575</v>
      </c>
      <c r="AJ94">
        <v>1</v>
      </c>
      <c r="AK94" s="12">
        <f t="shared" si="21"/>
        <v>0</v>
      </c>
      <c r="AL94" s="12">
        <f t="shared" si="22"/>
        <v>0</v>
      </c>
      <c r="AM94" s="12">
        <f>V94/Team_Defense_Table20[[#Totals],[Passing yds/att]]*'Fanduel Export'!Q161</f>
        <v>0</v>
      </c>
      <c r="AN94" s="12">
        <f t="shared" si="37"/>
        <v>0</v>
      </c>
      <c r="AO94" s="12">
        <f>IFERROR(IF(OR($B94="D",$B94="K"),0,VLOOKUP($P94,'20 Receiving'!$C:$T,7,FALSE)/VLOOKUP($P94,'20 Receiving'!$C:$T,5,FALSE)),0)*$AJ94</f>
        <v>2.1818181818181817</v>
      </c>
      <c r="AP94" s="21">
        <f t="shared" si="23"/>
        <v>33.730880230880231</v>
      </c>
      <c r="AQ94" s="21">
        <f t="shared" si="24"/>
        <v>2.1378107622684057</v>
      </c>
      <c r="AR94" s="22">
        <f t="shared" si="25"/>
        <v>1.4545454545454546</v>
      </c>
      <c r="AS94" s="22">
        <f t="shared" si="26"/>
        <v>1.4252071748456039</v>
      </c>
      <c r="AT94" s="22">
        <f>AA94/Team_Defense_Table20[[#Totals],[Yards per completion]]*'Fanduel Export'!S161</f>
        <v>7.5652687875656328</v>
      </c>
      <c r="AU94" s="12">
        <f t="shared" si="38"/>
        <v>10.782075355674042</v>
      </c>
      <c r="AV94" s="12">
        <f t="shared" si="27"/>
        <v>0</v>
      </c>
      <c r="AW94" s="21">
        <f t="shared" si="28"/>
        <v>42.586580086580092</v>
      </c>
      <c r="AX94" s="12">
        <f t="shared" si="29"/>
        <v>0</v>
      </c>
      <c r="AY94" s="12">
        <f>AF94/Team_Defense_Table20[[#Totals],[Rushing Y/A]]*R94</f>
        <v>0</v>
      </c>
      <c r="AZ94" s="12">
        <f t="shared" si="39"/>
        <v>0</v>
      </c>
      <c r="BA94" s="22">
        <f t="shared" si="30"/>
        <v>1.8054802628401314</v>
      </c>
      <c r="BB94" s="22">
        <f t="shared" si="31"/>
        <v>0.36846535976329209</v>
      </c>
      <c r="BC94" s="21">
        <f t="shared" si="32"/>
        <v>0.44526901669758806</v>
      </c>
      <c r="BD94" t="str">
        <f t="shared" si="33"/>
        <v>Jacob Hollister</v>
      </c>
      <c r="BE94">
        <f t="shared" si="34"/>
        <v>4900</v>
      </c>
      <c r="BF94" t="str">
        <f t="shared" si="35"/>
        <v>TE</v>
      </c>
      <c r="BG94" s="22">
        <f t="shared" si="36"/>
        <v>1.8054802628401314</v>
      </c>
    </row>
    <row r="95" spans="1:59" x14ac:dyDescent="0.3">
      <c r="A95" t="s">
        <v>3867</v>
      </c>
      <c r="B95" t="s">
        <v>49</v>
      </c>
      <c r="C95" t="s">
        <v>2984</v>
      </c>
      <c r="D95" t="s">
        <v>635</v>
      </c>
      <c r="E95" t="s">
        <v>3015</v>
      </c>
      <c r="F95">
        <v>5.4272727966308496</v>
      </c>
      <c r="G95">
        <v>11</v>
      </c>
      <c r="H95">
        <v>4900</v>
      </c>
      <c r="I95" t="s">
        <v>3644</v>
      </c>
      <c r="J95" t="s">
        <v>56</v>
      </c>
      <c r="K95" t="s">
        <v>1079</v>
      </c>
      <c r="O95" t="str">
        <f t="shared" si="20"/>
        <v>Jalen Guyton</v>
      </c>
      <c r="P95" t="str">
        <f>IFERROR(VLOOKUP(O:O,'Name Bridge'!A:B,2,FALSE),O:O)</f>
        <v>Jalen Guyton</v>
      </c>
      <c r="Q95" s="12">
        <f>VLOOKUP($K95,'20 Defensive Stats'!$AC:$AH,2,FALSE)</f>
        <v>7.9778481012658231</v>
      </c>
      <c r="R95" s="12">
        <f>VLOOKUP($K95,'20 Defensive Stats'!$AC:$AH,4,FALSE)</f>
        <v>4.3047619047619046</v>
      </c>
      <c r="S95" s="12">
        <f>VLOOKUP($K95,'20 Defensive Stats'!$AC:$AH,6,FALSE)</f>
        <v>11.564220183486238</v>
      </c>
      <c r="T95" s="12">
        <f>IFERROR(VLOOKUP($P95,'20 Passing'!$C:$AF,9,FALSE)/VLOOKUP($P95,'20 Passing'!$C:$AF,5,FALSE),0)</f>
        <v>0</v>
      </c>
      <c r="U95" s="12">
        <f>IFERROR(VLOOKUP($P95,'20 Passing'!$C:$AF,11,FALSE)/VLOOKUP($P95,'20 Passing'!$C:$AF,5,FALSE),0)</f>
        <v>0</v>
      </c>
      <c r="V95" s="12">
        <f>IFERROR(VLOOKUP($P95,'20 Passing'!$C:$AF,18,FALSE),0)</f>
        <v>0</v>
      </c>
      <c r="W95" s="12">
        <f>IFERROR(VLOOKUP($P95,'20 Passing'!$C:$AF,12,FALSE)/VLOOKUP($P95,'20 Passing'!$C:$AF,5,FALSE),0)</f>
        <v>0</v>
      </c>
      <c r="X95" s="12">
        <f>IFERROR(IF(OR($B95="D",$B95="K"),0,VLOOKUP($P95,'20 Receiving'!$C:$T,7,FALSE)/VLOOKUP($P95,'20 Receiving'!$C:$T,5,FALSE)),0)*$AJ95</f>
        <v>2.7272727272727271</v>
      </c>
      <c r="Y95" s="21">
        <f>IFERROR(VLOOKUP($P95,'20 Receiving'!$C:$T,8,FALSE)/VLOOKUP($P95,'20 Receiving'!$C:$T,5,FALSE),0)</f>
        <v>1.6363636363636365</v>
      </c>
      <c r="Z95" s="21">
        <f>IFERROR(VLOOKUP($P95,'20 Receiving'!$C:$T,10,FALSE)/VLOOKUP($P95,'20 Receiving'!$C:$T,5,FALSE),0)</f>
        <v>30.09090909090909</v>
      </c>
      <c r="AA95" s="21">
        <f>IFERROR(VLOOKUP($P95,'20 Receiving'!$C:$T,11,FALSE),0)</f>
        <v>18.399999999999999</v>
      </c>
      <c r="AB95" s="21">
        <f>IFERROR(VLOOKUP($P95,'20 Receiving'!$C:$T,14,FALSE),0)</f>
        <v>72</v>
      </c>
      <c r="AC95" s="21">
        <f>IFERROR(VLOOKUP($P95,'20 Receiving'!$C:$T,11,FALSE)/VLOOKUP($P95,'20 Receiving'!$C:$T,5,FALSE),0)</f>
        <v>1.6727272727272726</v>
      </c>
      <c r="AD95" s="12">
        <f>IFERROR(VLOOKUP($P95,'20 Rushing'!$C:$P,7,FALSE)/VLOOKUP($P95,'20 Rushing'!$C:$P,5,FALSE),0)</f>
        <v>9.0909090909090912E-2</v>
      </c>
      <c r="AE95" s="12">
        <f>IFERROR(VLOOKUP($P95,'20 Rushing'!$C:$P,8,FALSE)/VLOOKUP($P95,'20 Rushing'!$C:$P,5,FALSE),0)</f>
        <v>-0.36363636363636365</v>
      </c>
      <c r="AF95" s="12" t="str">
        <f>IFERROR(VLOOKUP($P95,'20 Rushing'!$C:$P,12,FALSE),0)</f>
        <v>-4.0</v>
      </c>
      <c r="AG95" s="12">
        <f>IFERROR(VLOOKUP($P95,'20 Rushing'!$C:$P,9,FALSE)/VLOOKUP($P95,'20 Rushing'!$C:$P,5,FALSE),0)</f>
        <v>0</v>
      </c>
      <c r="AH95" s="12">
        <f>VLOOKUP($J95,'Vegas Odds'!$B:$S,18,FALSE)</f>
        <v>36.74599698367637</v>
      </c>
      <c r="AI95" s="12">
        <f>VLOOKUP($J95,'Vegas Odds'!$B:$S,17,FALSE)</f>
        <v>33.054003016323627</v>
      </c>
      <c r="AJ95">
        <v>1</v>
      </c>
      <c r="AK95" s="12">
        <f t="shared" si="21"/>
        <v>0</v>
      </c>
      <c r="AL95" s="12">
        <f t="shared" si="22"/>
        <v>0</v>
      </c>
      <c r="AM95" s="12">
        <f>V95/Team_Defense_Table20[[#Totals],[Passing yds/att]]*'Fanduel Export'!Q137</f>
        <v>0</v>
      </c>
      <c r="AN95" s="12">
        <f t="shared" si="37"/>
        <v>0</v>
      </c>
      <c r="AO95" s="12">
        <f>IFERROR(IF(OR($B95="D",$B95="K"),0,VLOOKUP($P95,'20 Receiving'!$C:$T,7,FALSE)/VLOOKUP($P95,'20 Receiving'!$C:$T,5,FALSE)),0)*$AJ95</f>
        <v>2.7272727272727271</v>
      </c>
      <c r="AP95" s="21">
        <f t="shared" si="23"/>
        <v>43.467099567099567</v>
      </c>
      <c r="AQ95" s="21">
        <f t="shared" si="24"/>
        <v>2.3055680367015019</v>
      </c>
      <c r="AR95" s="22">
        <f t="shared" si="25"/>
        <v>1.6363636363636365</v>
      </c>
      <c r="AS95" s="22">
        <f t="shared" si="26"/>
        <v>1.3833408220209014</v>
      </c>
      <c r="AT95" s="22">
        <f>AA95/Team_Defense_Table20[[#Totals],[Yards per completion]]*'Fanduel Export'!S137</f>
        <v>15.704034770185515</v>
      </c>
      <c r="AU95" s="12">
        <f t="shared" si="38"/>
        <v>21.724032368033249</v>
      </c>
      <c r="AV95" s="12">
        <f t="shared" si="27"/>
        <v>9.0909090909090912E-2</v>
      </c>
      <c r="AW95" s="21">
        <f t="shared" si="28"/>
        <v>39.04170274170275</v>
      </c>
      <c r="AX95" s="12">
        <f t="shared" si="29"/>
        <v>7.6966657550788853E-2</v>
      </c>
      <c r="AY95" s="12">
        <f>AF95/Team_Defense_Table20[[#Totals],[Rushing Y/A]]*R95</f>
        <v>-4.0102585430096349</v>
      </c>
      <c r="AZ95" s="12">
        <f t="shared" si="39"/>
        <v>-0.30865619596994803</v>
      </c>
      <c r="BA95" s="22">
        <f t="shared" si="30"/>
        <v>2.9597194353881484</v>
      </c>
      <c r="BB95" s="22">
        <f t="shared" si="31"/>
        <v>0.60402437456900981</v>
      </c>
      <c r="BC95" s="21">
        <f t="shared" si="32"/>
        <v>0.55658627087198509</v>
      </c>
      <c r="BD95" t="str">
        <f t="shared" si="33"/>
        <v>Jalen Guyton</v>
      </c>
      <c r="BE95">
        <f t="shared" si="34"/>
        <v>4900</v>
      </c>
      <c r="BF95" t="str">
        <f t="shared" si="35"/>
        <v>WR</v>
      </c>
      <c r="BG95" s="22">
        <f t="shared" si="36"/>
        <v>2.9597194353881484</v>
      </c>
    </row>
    <row r="96" spans="1:59" x14ac:dyDescent="0.3">
      <c r="A96" t="s">
        <v>3868</v>
      </c>
      <c r="B96" t="s">
        <v>34</v>
      </c>
      <c r="C96" t="s">
        <v>3681</v>
      </c>
      <c r="D96" t="s">
        <v>2758</v>
      </c>
      <c r="E96" t="s">
        <v>3652</v>
      </c>
      <c r="F96">
        <v>6.5142854963030103</v>
      </c>
      <c r="G96">
        <v>7</v>
      </c>
      <c r="H96">
        <v>4900</v>
      </c>
      <c r="I96" t="s">
        <v>3638</v>
      </c>
      <c r="J96" t="s">
        <v>61</v>
      </c>
      <c r="K96" t="s">
        <v>74</v>
      </c>
      <c r="O96" t="str">
        <f t="shared" si="20"/>
        <v>DeeJay Dallas</v>
      </c>
      <c r="P96" t="str">
        <f>IFERROR(VLOOKUP(O:O,'Name Bridge'!A:B,2,FALSE),O:O)</f>
        <v>DeeJay Dallas</v>
      </c>
      <c r="Q96" s="12">
        <f>VLOOKUP($K96,'20 Defensive Stats'!$AC:$AH,2,FALSE)</f>
        <v>6.8849104859335037</v>
      </c>
      <c r="R96" s="12">
        <f>VLOOKUP($K96,'20 Defensive Stats'!$AC:$AH,4,FALSE)</f>
        <v>3.8851851851851853</v>
      </c>
      <c r="S96" s="12">
        <f>VLOOKUP($K96,'20 Defensive Stats'!$AC:$AH,6,FALSE)</f>
        <v>10.196969696969697</v>
      </c>
      <c r="T96" s="12">
        <f>IFERROR(VLOOKUP($P96,'20 Passing'!$C:$AF,9,FALSE)/VLOOKUP($P96,'20 Passing'!$C:$AF,5,FALSE),0)</f>
        <v>0</v>
      </c>
      <c r="U96" s="12">
        <f>IFERROR(VLOOKUP($P96,'20 Passing'!$C:$AF,11,FALSE)/VLOOKUP($P96,'20 Passing'!$C:$AF,5,FALSE),0)</f>
        <v>0</v>
      </c>
      <c r="V96" s="12">
        <f>IFERROR(VLOOKUP($P96,'20 Passing'!$C:$AF,18,FALSE),0)</f>
        <v>0</v>
      </c>
      <c r="W96" s="12">
        <f>IFERROR(VLOOKUP($P96,'20 Passing'!$C:$AF,12,FALSE)/VLOOKUP($P96,'20 Passing'!$C:$AF,5,FALSE),0)</f>
        <v>0</v>
      </c>
      <c r="X96" s="12">
        <f>IFERROR(IF(OR($B96="D",$B96="K"),0,VLOOKUP($P96,'20 Receiving'!$C:$T,7,FALSE)/VLOOKUP($P96,'20 Receiving'!$C:$T,5,FALSE)),0)*$AJ96</f>
        <v>1.8888888888888888</v>
      </c>
      <c r="Y96" s="21">
        <f>IFERROR(VLOOKUP($P96,'20 Receiving'!$C:$T,8,FALSE)/VLOOKUP($P96,'20 Receiving'!$C:$T,5,FALSE),0)</f>
        <v>1.6666666666666667</v>
      </c>
      <c r="Z96" s="21">
        <f>IFERROR(VLOOKUP($P96,'20 Receiving'!$C:$T,10,FALSE)/VLOOKUP($P96,'20 Receiving'!$C:$T,5,FALSE),0)</f>
        <v>11.111111111111111</v>
      </c>
      <c r="AA96" s="21">
        <f>IFERROR(VLOOKUP($P96,'20 Receiving'!$C:$T,11,FALSE),0)</f>
        <v>6.7</v>
      </c>
      <c r="AB96" s="21">
        <f>IFERROR(VLOOKUP($P96,'20 Receiving'!$C:$T,14,FALSE),0)</f>
        <v>13</v>
      </c>
      <c r="AC96" s="21">
        <f>IFERROR(VLOOKUP($P96,'20 Receiving'!$C:$T,11,FALSE)/VLOOKUP($P96,'20 Receiving'!$C:$T,5,FALSE),0)</f>
        <v>0.74444444444444446</v>
      </c>
      <c r="AD96" s="12">
        <f>IFERROR(VLOOKUP($P96,'20 Rushing'!$C:$P,7,FALSE)/VLOOKUP($P96,'20 Rushing'!$C:$P,5,FALSE),0)</f>
        <v>3.3333333333333335</v>
      </c>
      <c r="AE96" s="12">
        <f>IFERROR(VLOOKUP($P96,'20 Rushing'!$C:$P,8,FALSE)/VLOOKUP($P96,'20 Rushing'!$C:$P,5,FALSE),0)</f>
        <v>11.222222222222221</v>
      </c>
      <c r="AF96" s="12" t="str">
        <f>IFERROR(VLOOKUP($P96,'20 Rushing'!$C:$P,12,FALSE),0)</f>
        <v>3.4</v>
      </c>
      <c r="AG96" s="12">
        <f>IFERROR(VLOOKUP($P96,'20 Rushing'!$C:$P,9,FALSE)/VLOOKUP($P96,'20 Rushing'!$C:$P,5,FALSE),0)</f>
        <v>0.22222222222222221</v>
      </c>
      <c r="AH96" s="12">
        <f>VLOOKUP($J96,'Vegas Odds'!$B:$S,18,FALSE)</f>
        <v>33.050526106749423</v>
      </c>
      <c r="AI96" s="12">
        <f>VLOOKUP($J96,'Vegas Odds'!$B:$S,17,FALSE)</f>
        <v>26.849473893250575</v>
      </c>
      <c r="AJ96">
        <v>1</v>
      </c>
      <c r="AK96" s="12">
        <f t="shared" si="21"/>
        <v>0</v>
      </c>
      <c r="AL96" s="12">
        <f t="shared" si="22"/>
        <v>0</v>
      </c>
      <c r="AM96" s="12">
        <f>V96/Team_Defense_Table20[[#Totals],[Passing yds/att]]*'Fanduel Export'!Q163</f>
        <v>0</v>
      </c>
      <c r="AN96" s="12">
        <f t="shared" si="37"/>
        <v>0</v>
      </c>
      <c r="AO96" s="12">
        <f>IFERROR(IF(OR($B96="D",$B96="K"),0,VLOOKUP($P96,'20 Receiving'!$C:$T,7,FALSE)/VLOOKUP($P96,'20 Receiving'!$C:$T,5,FALSE)),0)*$AJ96</f>
        <v>1.8888888888888888</v>
      </c>
      <c r="AP96" s="21">
        <f t="shared" si="23"/>
        <v>33.730880230880231</v>
      </c>
      <c r="AQ96" s="21">
        <f t="shared" si="24"/>
        <v>1.8507898728897776</v>
      </c>
      <c r="AR96" s="22">
        <f t="shared" si="25"/>
        <v>1.6666666666666667</v>
      </c>
      <c r="AS96" s="22">
        <f t="shared" si="26"/>
        <v>1.6330498878439215</v>
      </c>
      <c r="AT96" s="22">
        <f>AA96/Team_Defense_Table20[[#Totals],[Yards per completion]]*'Fanduel Export'!S163</f>
        <v>5.7183170087088566</v>
      </c>
      <c r="AU96" s="12">
        <f t="shared" si="38"/>
        <v>9.3382969497279866</v>
      </c>
      <c r="AV96" s="12">
        <f t="shared" si="27"/>
        <v>3.3333333333333335</v>
      </c>
      <c r="AW96" s="21">
        <f t="shared" si="28"/>
        <v>42.586580086580092</v>
      </c>
      <c r="AX96" s="12">
        <f t="shared" si="29"/>
        <v>2.101559837133717</v>
      </c>
      <c r="AY96" s="12">
        <f>AF96/Team_Defense_Table20[[#Totals],[Rushing Y/A]]*R96</f>
        <v>3.0764785163620685</v>
      </c>
      <c r="AZ96" s="12">
        <f t="shared" si="39"/>
        <v>6.4654036897912475</v>
      </c>
      <c r="BA96" s="22">
        <f t="shared" si="30"/>
        <v>2.4137033972852566</v>
      </c>
      <c r="BB96" s="22">
        <f t="shared" si="31"/>
        <v>0.49259253005821563</v>
      </c>
      <c r="BC96" s="21">
        <f t="shared" si="32"/>
        <v>0.38548752834467115</v>
      </c>
      <c r="BD96" t="str">
        <f t="shared" si="33"/>
        <v>DeeJay Dallas</v>
      </c>
      <c r="BE96">
        <f t="shared" si="34"/>
        <v>4900</v>
      </c>
      <c r="BF96" t="str">
        <f t="shared" si="35"/>
        <v>RB</v>
      </c>
      <c r="BG96" s="22">
        <f t="shared" si="36"/>
        <v>2.4137033972852566</v>
      </c>
    </row>
    <row r="97" spans="1:59" x14ac:dyDescent="0.3">
      <c r="A97" t="s">
        <v>3869</v>
      </c>
      <c r="B97" t="s">
        <v>49</v>
      </c>
      <c r="C97" t="s">
        <v>3010</v>
      </c>
      <c r="D97" t="s">
        <v>344</v>
      </c>
      <c r="E97" t="s">
        <v>3011</v>
      </c>
      <c r="F97">
        <v>6.3181818181818103</v>
      </c>
      <c r="G97">
        <v>11</v>
      </c>
      <c r="H97">
        <v>4900</v>
      </c>
      <c r="I97" t="s">
        <v>3637</v>
      </c>
      <c r="J97" t="s">
        <v>76</v>
      </c>
      <c r="K97" t="s">
        <v>1080</v>
      </c>
      <c r="O97" t="str">
        <f t="shared" si="20"/>
        <v>Greg Ward</v>
      </c>
      <c r="P97" t="str">
        <f>IFERROR(VLOOKUP(O:O,'Name Bridge'!A:B,2,FALSE),O:O)</f>
        <v>Greg Ward</v>
      </c>
      <c r="Q97" s="12">
        <f>VLOOKUP($K97,'20 Defensive Stats'!$AC:$AH,2,FALSE)</f>
        <v>6.9262295081967213</v>
      </c>
      <c r="R97" s="12">
        <f>VLOOKUP($K97,'20 Defensive Stats'!$AC:$AH,4,FALSE)</f>
        <v>4.625</v>
      </c>
      <c r="S97" s="12">
        <f>VLOOKUP($K97,'20 Defensive Stats'!$AC:$AH,6,FALSE)</f>
        <v>10.432098765432098</v>
      </c>
      <c r="T97" s="12">
        <f>IFERROR(VLOOKUP($P97,'20 Passing'!$C:$AF,9,FALSE)/VLOOKUP($P97,'20 Passing'!$C:$AF,5,FALSE),0)</f>
        <v>0</v>
      </c>
      <c r="U97" s="12">
        <f>IFERROR(VLOOKUP($P97,'20 Passing'!$C:$AF,11,FALSE)/VLOOKUP($P97,'20 Passing'!$C:$AF,5,FALSE),0)</f>
        <v>0</v>
      </c>
      <c r="V97" s="12">
        <f>IFERROR(VLOOKUP($P97,'20 Passing'!$C:$AF,18,FALSE),0)</f>
        <v>0</v>
      </c>
      <c r="W97" s="12">
        <f>IFERROR(VLOOKUP($P97,'20 Passing'!$C:$AF,12,FALSE)/VLOOKUP($P97,'20 Passing'!$C:$AF,5,FALSE),0)</f>
        <v>0</v>
      </c>
      <c r="X97" s="12">
        <f>IFERROR(IF(OR($B97="D",$B97="K"),0,VLOOKUP($P97,'20 Receiving'!$C:$T,7,FALSE)/VLOOKUP($P97,'20 Receiving'!$C:$T,5,FALSE)),0)*$AJ97</f>
        <v>5.2727272727272725</v>
      </c>
      <c r="Y97" s="21">
        <f>IFERROR(VLOOKUP($P97,'20 Receiving'!$C:$T,8,FALSE)/VLOOKUP($P97,'20 Receiving'!$C:$T,5,FALSE),0)</f>
        <v>3.7272727272727271</v>
      </c>
      <c r="Z97" s="21">
        <f>IFERROR(VLOOKUP($P97,'20 Receiving'!$C:$T,10,FALSE)/VLOOKUP($P97,'20 Receiving'!$C:$T,5,FALSE),0)</f>
        <v>26.727272727272727</v>
      </c>
      <c r="AA97" s="21">
        <f>IFERROR(VLOOKUP($P97,'20 Receiving'!$C:$T,11,FALSE),0)</f>
        <v>7.2</v>
      </c>
      <c r="AB97" s="21">
        <f>IFERROR(VLOOKUP($P97,'20 Receiving'!$C:$T,14,FALSE),0)</f>
        <v>29</v>
      </c>
      <c r="AC97" s="21">
        <f>IFERROR(VLOOKUP($P97,'20 Receiving'!$C:$T,11,FALSE)/VLOOKUP($P97,'20 Receiving'!$C:$T,5,FALSE),0)</f>
        <v>0.65454545454545454</v>
      </c>
      <c r="AD97" s="12">
        <f>IFERROR(VLOOKUP($P97,'20 Rushing'!$C:$P,7,FALSE)/VLOOKUP($P97,'20 Rushing'!$C:$P,5,FALSE),0)</f>
        <v>0.18181818181818182</v>
      </c>
      <c r="AE97" s="12">
        <f>IFERROR(VLOOKUP($P97,'20 Rushing'!$C:$P,8,FALSE)/VLOOKUP($P97,'20 Rushing'!$C:$P,5,FALSE),0)</f>
        <v>-0.36363636363636365</v>
      </c>
      <c r="AF97" s="12" t="str">
        <f>IFERROR(VLOOKUP($P97,'20 Rushing'!$C:$P,12,FALSE),0)</f>
        <v>-2.0</v>
      </c>
      <c r="AG97" s="12">
        <f>IFERROR(VLOOKUP($P97,'20 Rushing'!$C:$P,9,FALSE)/VLOOKUP($P97,'20 Rushing'!$C:$P,5,FALSE),0)</f>
        <v>0</v>
      </c>
      <c r="AH97" s="12">
        <f>VLOOKUP($J97,'Vegas Odds'!$B:$S,18,FALSE)</f>
        <v>42.740147670656746</v>
      </c>
      <c r="AI97" s="12">
        <f>VLOOKUP($J97,'Vegas Odds'!$B:$S,17,FALSE)</f>
        <v>19.159852329343252</v>
      </c>
      <c r="AJ97">
        <v>1</v>
      </c>
      <c r="AK97" s="12">
        <f t="shared" si="21"/>
        <v>0</v>
      </c>
      <c r="AL97" s="12">
        <f t="shared" si="22"/>
        <v>0</v>
      </c>
      <c r="AM97" s="12">
        <f>V97/Team_Defense_Table20[[#Totals],[Passing yds/att]]*'Fanduel Export'!Q83</f>
        <v>0</v>
      </c>
      <c r="AN97" s="12">
        <f t="shared" si="37"/>
        <v>0</v>
      </c>
      <c r="AO97" s="12">
        <f>IFERROR(IF(OR($B97="D",$B97="K"),0,VLOOKUP($P97,'20 Receiving'!$C:$T,7,FALSE)/VLOOKUP($P97,'20 Receiving'!$C:$T,5,FALSE)),0)*$AJ97</f>
        <v>5.2727272727272725</v>
      </c>
      <c r="AP97" s="21">
        <f t="shared" si="23"/>
        <v>49.672943722943735</v>
      </c>
      <c r="AQ97" s="21">
        <f t="shared" si="24"/>
        <v>4.536818746245781</v>
      </c>
      <c r="AR97" s="22">
        <f t="shared" si="25"/>
        <v>3.7272727272727271</v>
      </c>
      <c r="AS97" s="22">
        <f t="shared" si="26"/>
        <v>3.2070615275185692</v>
      </c>
      <c r="AT97" s="22">
        <f>AA97/Team_Defense_Table20[[#Totals],[Yards per completion]]*'Fanduel Export'!S83</f>
        <v>7.1126456503010989</v>
      </c>
      <c r="AU97" s="12">
        <f t="shared" si="38"/>
        <v>22.810692223952948</v>
      </c>
      <c r="AV97" s="12">
        <f t="shared" si="27"/>
        <v>0.18181818181818182</v>
      </c>
      <c r="AW97" s="21">
        <f t="shared" si="28"/>
        <v>31.925757575757579</v>
      </c>
      <c r="AX97" s="12">
        <f t="shared" si="29"/>
        <v>0.10911595460686205</v>
      </c>
      <c r="AY97" s="12">
        <f>AF97/Team_Defense_Table20[[#Totals],[Rushing Y/A]]*R97</f>
        <v>-2.15429403202329</v>
      </c>
      <c r="AZ97" s="12">
        <f t="shared" si="39"/>
        <v>-0.23506784980808712</v>
      </c>
      <c r="BA97" s="22">
        <f t="shared" si="30"/>
        <v>4.1211988010508493</v>
      </c>
      <c r="BB97" s="22">
        <f t="shared" si="31"/>
        <v>0.84106097980629568</v>
      </c>
      <c r="BC97" s="21">
        <f t="shared" si="32"/>
        <v>1.0760667903525045</v>
      </c>
      <c r="BD97" t="str">
        <f t="shared" si="33"/>
        <v>Greg Ward</v>
      </c>
      <c r="BE97">
        <f t="shared" si="34"/>
        <v>4900</v>
      </c>
      <c r="BF97" t="str">
        <f t="shared" si="35"/>
        <v>WR</v>
      </c>
      <c r="BG97" s="22">
        <f t="shared" si="36"/>
        <v>4.1211988010508493</v>
      </c>
    </row>
    <row r="98" spans="1:59" x14ac:dyDescent="0.3">
      <c r="A98" t="s">
        <v>3870</v>
      </c>
      <c r="B98" t="s">
        <v>49</v>
      </c>
      <c r="C98" t="s">
        <v>3320</v>
      </c>
      <c r="D98" t="s">
        <v>3022</v>
      </c>
      <c r="E98" t="s">
        <v>3321</v>
      </c>
      <c r="F98">
        <v>2.8555556403266</v>
      </c>
      <c r="G98">
        <v>9</v>
      </c>
      <c r="H98">
        <v>4800</v>
      </c>
      <c r="I98" t="s">
        <v>3639</v>
      </c>
      <c r="J98" t="s">
        <v>80</v>
      </c>
      <c r="K98" t="s">
        <v>116</v>
      </c>
      <c r="O98" t="str">
        <f t="shared" si="20"/>
        <v>Van Jefferson Jr.</v>
      </c>
      <c r="P98" t="str">
        <f>IFERROR(VLOOKUP(O:O,'Name Bridge'!A:B,2,FALSE),O:O)</f>
        <v>Van Jefferson</v>
      </c>
      <c r="Q98" s="12">
        <f>VLOOKUP($K98,'20 Defensive Stats'!$AC:$AH,2,FALSE)</f>
        <v>6.3265822784810126</v>
      </c>
      <c r="R98" s="12">
        <f>VLOOKUP($K98,'20 Defensive Stats'!$AC:$AH,4,FALSE)</f>
        <v>4.5384615384615383</v>
      </c>
      <c r="S98" s="12">
        <f>VLOOKUP($K98,'20 Defensive Stats'!$AC:$AH,6,FALSE)</f>
        <v>9.76171875</v>
      </c>
      <c r="T98" s="12">
        <f>IFERROR(VLOOKUP($P98,'20 Passing'!$C:$AF,9,FALSE)/VLOOKUP($P98,'20 Passing'!$C:$AF,5,FALSE),0)</f>
        <v>0</v>
      </c>
      <c r="U98" s="12">
        <f>IFERROR(VLOOKUP($P98,'20 Passing'!$C:$AF,11,FALSE)/VLOOKUP($P98,'20 Passing'!$C:$AF,5,FALSE),0)</f>
        <v>0</v>
      </c>
      <c r="V98" s="12">
        <f>IFERROR(VLOOKUP($P98,'20 Passing'!$C:$AF,18,FALSE),0)</f>
        <v>0</v>
      </c>
      <c r="W98" s="12">
        <f>IFERROR(VLOOKUP($P98,'20 Passing'!$C:$AF,12,FALSE)/VLOOKUP($P98,'20 Passing'!$C:$AF,5,FALSE),0)</f>
        <v>0</v>
      </c>
      <c r="X98" s="12">
        <f>IFERROR(IF(OR($B98="D",$B98="K"),0,VLOOKUP($P98,'20 Receiving'!$C:$T,7,FALSE)/VLOOKUP($P98,'20 Receiving'!$C:$T,5,FALSE)),0)*$AJ98</f>
        <v>1.4545454545454546</v>
      </c>
      <c r="Y98" s="21">
        <f>IFERROR(VLOOKUP($P98,'20 Receiving'!$C:$T,8,FALSE)/VLOOKUP($P98,'20 Receiving'!$C:$T,5,FALSE),0)</f>
        <v>1</v>
      </c>
      <c r="Z98" s="21">
        <f>IFERROR(VLOOKUP($P98,'20 Receiving'!$C:$T,10,FALSE)/VLOOKUP($P98,'20 Receiving'!$C:$T,5,FALSE),0)</f>
        <v>13</v>
      </c>
      <c r="AA98" s="21">
        <f>IFERROR(VLOOKUP($P98,'20 Receiving'!$C:$T,11,FALSE),0)</f>
        <v>13</v>
      </c>
      <c r="AB98" s="21">
        <f>IFERROR(VLOOKUP($P98,'20 Receiving'!$C:$T,14,FALSE),0)</f>
        <v>31</v>
      </c>
      <c r="AC98" s="21">
        <f>IFERROR(VLOOKUP($P98,'20 Receiving'!$C:$T,11,FALSE)/VLOOKUP($P98,'20 Receiving'!$C:$T,5,FALSE),0)</f>
        <v>1.1818181818181819</v>
      </c>
      <c r="AD98" s="12">
        <f>IFERROR(VLOOKUP($P98,'20 Rushing'!$C:$P,7,FALSE)/VLOOKUP($P98,'20 Rushing'!$C:$P,5,FALSE),0)</f>
        <v>9.0909090909090912E-2</v>
      </c>
      <c r="AE98" s="12">
        <f>IFERROR(VLOOKUP($P98,'20 Rushing'!$C:$P,8,FALSE)/VLOOKUP($P98,'20 Rushing'!$C:$P,5,FALSE),0)</f>
        <v>-9.0909090909090912E-2</v>
      </c>
      <c r="AF98" s="12" t="str">
        <f>IFERROR(VLOOKUP($P98,'20 Rushing'!$C:$P,12,FALSE),0)</f>
        <v>-1.0</v>
      </c>
      <c r="AG98" s="12">
        <f>IFERROR(VLOOKUP($P98,'20 Rushing'!$C:$P,9,FALSE)/VLOOKUP($P98,'20 Rushing'!$C:$P,5,FALSE),0)</f>
        <v>0</v>
      </c>
      <c r="AH98" s="12">
        <f>VLOOKUP($J98,'Vegas Odds'!$B:$S,18,FALSE)</f>
        <v>34.064617153174844</v>
      </c>
      <c r="AI98" s="12">
        <f>VLOOKUP($J98,'Vegas Odds'!$B:$S,17,FALSE)</f>
        <v>34.535382846825151</v>
      </c>
      <c r="AJ98">
        <v>1</v>
      </c>
      <c r="AK98" s="12">
        <f t="shared" si="21"/>
        <v>0</v>
      </c>
      <c r="AL98" s="12">
        <f t="shared" si="22"/>
        <v>0</v>
      </c>
      <c r="AM98" s="12">
        <f>V98/Team_Defense_Table20[[#Totals],[Passing yds/att]]*'Fanduel Export'!Q93</f>
        <v>0</v>
      </c>
      <c r="AN98" s="12">
        <f t="shared" si="37"/>
        <v>0</v>
      </c>
      <c r="AO98" s="12">
        <f>IFERROR(IF(OR($B98="D",$B98="K"),0,VLOOKUP($P98,'20 Receiving'!$C:$T,7,FALSE)/VLOOKUP($P98,'20 Receiving'!$C:$T,5,FALSE)),0)*$AJ98</f>
        <v>1.4545454545454546</v>
      </c>
      <c r="AP98" s="21">
        <f t="shared" si="23"/>
        <v>35.487878787878785</v>
      </c>
      <c r="AQ98" s="21">
        <f t="shared" si="24"/>
        <v>1.3962100788595275</v>
      </c>
      <c r="AR98" s="22">
        <f t="shared" si="25"/>
        <v>1</v>
      </c>
      <c r="AS98" s="22">
        <f t="shared" si="26"/>
        <v>0.95989442921592516</v>
      </c>
      <c r="AT98" s="22">
        <f>AA98/Team_Defense_Table20[[#Totals],[Yards per completion]]*'Fanduel Export'!S93</f>
        <v>13.389539374978629</v>
      </c>
      <c r="AU98" s="12">
        <f t="shared" si="38"/>
        <v>12.852544255809265</v>
      </c>
      <c r="AV98" s="12">
        <f t="shared" si="27"/>
        <v>9.0909090909090912E-2</v>
      </c>
      <c r="AW98" s="21">
        <f t="shared" si="28"/>
        <v>31.019191919191922</v>
      </c>
      <c r="AX98" s="12">
        <f t="shared" si="29"/>
        <v>0.10121412146974057</v>
      </c>
      <c r="AY98" s="12">
        <f>AF98/Team_Defense_Table20[[#Totals],[Rushing Y/A]]*R98</f>
        <v>-1.056992498040533</v>
      </c>
      <c r="AZ98" s="12">
        <f t="shared" si="39"/>
        <v>-0.10698256708927903</v>
      </c>
      <c r="BA98" s="22">
        <f t="shared" si="30"/>
        <v>1.7745561688719986</v>
      </c>
      <c r="BB98" s="22">
        <f t="shared" si="31"/>
        <v>0.36969920184833305</v>
      </c>
      <c r="BC98" s="21">
        <f t="shared" si="32"/>
        <v>0.30303030303030304</v>
      </c>
      <c r="BD98" t="str">
        <f t="shared" si="33"/>
        <v>Van Jefferson Jr.</v>
      </c>
      <c r="BE98">
        <f t="shared" si="34"/>
        <v>4800</v>
      </c>
      <c r="BF98" t="str">
        <f t="shared" si="35"/>
        <v>WR</v>
      </c>
      <c r="BG98" s="22">
        <f t="shared" si="36"/>
        <v>1.7745561688719986</v>
      </c>
    </row>
    <row r="99" spans="1:59" x14ac:dyDescent="0.3">
      <c r="A99" t="s">
        <v>3871</v>
      </c>
      <c r="B99" t="s">
        <v>49</v>
      </c>
      <c r="C99" t="s">
        <v>3018</v>
      </c>
      <c r="D99" t="s">
        <v>1974</v>
      </c>
      <c r="E99" t="s">
        <v>2981</v>
      </c>
      <c r="F99">
        <v>5.3666667938232404</v>
      </c>
      <c r="G99">
        <v>6</v>
      </c>
      <c r="H99">
        <v>4800</v>
      </c>
      <c r="I99" t="s">
        <v>3644</v>
      </c>
      <c r="J99" t="s">
        <v>56</v>
      </c>
      <c r="K99" t="s">
        <v>1079</v>
      </c>
      <c r="O99" t="str">
        <f t="shared" si="20"/>
        <v>Tyron Johnson</v>
      </c>
      <c r="P99" t="str">
        <f>IFERROR(VLOOKUP(O:O,'Name Bridge'!A:B,2,FALSE),O:O)</f>
        <v>Tyron Johnson</v>
      </c>
      <c r="Q99" s="12">
        <f>VLOOKUP($K99,'20 Defensive Stats'!$AC:$AH,2,FALSE)</f>
        <v>7.9778481012658231</v>
      </c>
      <c r="R99" s="12">
        <f>VLOOKUP($K99,'20 Defensive Stats'!$AC:$AH,4,FALSE)</f>
        <v>4.3047619047619046</v>
      </c>
      <c r="S99" s="12">
        <f>VLOOKUP($K99,'20 Defensive Stats'!$AC:$AH,6,FALSE)</f>
        <v>11.564220183486238</v>
      </c>
      <c r="T99" s="12">
        <f>IFERROR(VLOOKUP($P99,'20 Passing'!$C:$AF,9,FALSE)/VLOOKUP($P99,'20 Passing'!$C:$AF,5,FALSE),0)</f>
        <v>0</v>
      </c>
      <c r="U99" s="12">
        <f>IFERROR(VLOOKUP($P99,'20 Passing'!$C:$AF,11,FALSE)/VLOOKUP($P99,'20 Passing'!$C:$AF,5,FALSE),0)</f>
        <v>0</v>
      </c>
      <c r="V99" s="12">
        <f>IFERROR(VLOOKUP($P99,'20 Passing'!$C:$AF,18,FALSE),0)</f>
        <v>0</v>
      </c>
      <c r="W99" s="12">
        <f>IFERROR(VLOOKUP($P99,'20 Passing'!$C:$AF,12,FALSE)/VLOOKUP($P99,'20 Passing'!$C:$AF,5,FALSE),0)</f>
        <v>0</v>
      </c>
      <c r="X99" s="12">
        <f>IFERROR(IF(OR($B99="D",$B99="K"),0,VLOOKUP($P99,'20 Receiving'!$C:$T,7,FALSE)/VLOOKUP($P99,'20 Receiving'!$C:$T,5,FALSE)),0)*$AJ99</f>
        <v>1.1428571428571428</v>
      </c>
      <c r="Y99" s="21">
        <f>IFERROR(VLOOKUP($P99,'20 Receiving'!$C:$T,8,FALSE)/VLOOKUP($P99,'20 Receiving'!$C:$T,5,FALSE),0)</f>
        <v>0.7142857142857143</v>
      </c>
      <c r="Z99" s="21">
        <f>IFERROR(VLOOKUP($P99,'20 Receiving'!$C:$T,10,FALSE)/VLOOKUP($P99,'20 Receiving'!$C:$T,5,FALSE),0)</f>
        <v>31.428571428571427</v>
      </c>
      <c r="AA99" s="21">
        <f>IFERROR(VLOOKUP($P99,'20 Receiving'!$C:$T,11,FALSE),0)</f>
        <v>44</v>
      </c>
      <c r="AB99" s="21">
        <f>IFERROR(VLOOKUP($P99,'20 Receiving'!$C:$T,14,FALSE),0)</f>
        <v>55</v>
      </c>
      <c r="AC99" s="21">
        <f>IFERROR(VLOOKUP($P99,'20 Receiving'!$C:$T,11,FALSE)/VLOOKUP($P99,'20 Receiving'!$C:$T,5,FALSE),0)</f>
        <v>6.2857142857142856</v>
      </c>
      <c r="AD99" s="12">
        <f>IFERROR(VLOOKUP($P99,'20 Rushing'!$C:$P,7,FALSE)/VLOOKUP($P99,'20 Rushing'!$C:$P,5,FALSE),0)</f>
        <v>0.42857142857142855</v>
      </c>
      <c r="AE99" s="12">
        <f>IFERROR(VLOOKUP($P99,'20 Rushing'!$C:$P,8,FALSE)/VLOOKUP($P99,'20 Rushing'!$C:$P,5,FALSE),0)</f>
        <v>2.4285714285714284</v>
      </c>
      <c r="AF99" s="12" t="str">
        <f>IFERROR(VLOOKUP($P99,'20 Rushing'!$C:$P,12,FALSE),0)</f>
        <v>5.7</v>
      </c>
      <c r="AG99" s="12">
        <f>IFERROR(VLOOKUP($P99,'20 Rushing'!$C:$P,9,FALSE)/VLOOKUP($P99,'20 Rushing'!$C:$P,5,FALSE),0)</f>
        <v>0</v>
      </c>
      <c r="AH99" s="12">
        <f>VLOOKUP($J99,'Vegas Odds'!$B:$S,18,FALSE)</f>
        <v>36.74599698367637</v>
      </c>
      <c r="AI99" s="12">
        <f>VLOOKUP($J99,'Vegas Odds'!$B:$S,17,FALSE)</f>
        <v>33.054003016323627</v>
      </c>
      <c r="AJ99">
        <v>1</v>
      </c>
      <c r="AK99" s="12">
        <f t="shared" si="21"/>
        <v>0</v>
      </c>
      <c r="AL99" s="12">
        <f t="shared" si="22"/>
        <v>0</v>
      </c>
      <c r="AM99" s="12">
        <f>V99/Team_Defense_Table20[[#Totals],[Passing yds/att]]*'Fanduel Export'!Q131</f>
        <v>0</v>
      </c>
      <c r="AN99" s="12">
        <f t="shared" si="37"/>
        <v>0</v>
      </c>
      <c r="AO99" s="12">
        <f>IFERROR(IF(OR($B99="D",$B99="K"),0,VLOOKUP($P99,'20 Receiving'!$C:$T,7,FALSE)/VLOOKUP($P99,'20 Receiving'!$C:$T,5,FALSE)),0)*$AJ99</f>
        <v>1.1428571428571428</v>
      </c>
      <c r="AP99" s="21">
        <f t="shared" si="23"/>
        <v>43.467099567099567</v>
      </c>
      <c r="AQ99" s="21">
        <f t="shared" si="24"/>
        <v>0.96614279633205813</v>
      </c>
      <c r="AR99" s="22">
        <f t="shared" si="25"/>
        <v>0.7142857142857143</v>
      </c>
      <c r="AS99" s="22">
        <f t="shared" si="26"/>
        <v>0.60383924770753628</v>
      </c>
      <c r="AT99" s="22">
        <f>AA99/Team_Defense_Table20[[#Totals],[Yards per completion]]*'Fanduel Export'!S131</f>
        <v>37.553126624356672</v>
      </c>
      <c r="AU99" s="12">
        <f t="shared" si="38"/>
        <v>22.676051729917383</v>
      </c>
      <c r="AV99" s="12">
        <f t="shared" si="27"/>
        <v>0.42857142857142855</v>
      </c>
      <c r="AW99" s="21">
        <f t="shared" si="28"/>
        <v>39.04170274170275</v>
      </c>
      <c r="AX99" s="12">
        <f t="shared" si="29"/>
        <v>0.36284281416800457</v>
      </c>
      <c r="AY99" s="12">
        <f>AF99/Team_Defense_Table20[[#Totals],[Rushing Y/A]]*R99</f>
        <v>5.7146184237887301</v>
      </c>
      <c r="AZ99" s="12">
        <f t="shared" si="39"/>
        <v>2.0735082307838293</v>
      </c>
      <c r="BA99" s="22">
        <f t="shared" si="30"/>
        <v>2.8320988532129783</v>
      </c>
      <c r="BB99" s="22">
        <f t="shared" si="31"/>
        <v>0.59002059441937049</v>
      </c>
      <c r="BC99" s="21">
        <f t="shared" si="32"/>
        <v>0.23809523809523808</v>
      </c>
      <c r="BD99" t="str">
        <f t="shared" si="33"/>
        <v>Tyron Johnson</v>
      </c>
      <c r="BE99">
        <f t="shared" si="34"/>
        <v>4800</v>
      </c>
      <c r="BF99" t="str">
        <f t="shared" si="35"/>
        <v>WR</v>
      </c>
      <c r="BG99" s="22">
        <f t="shared" si="36"/>
        <v>2.8320988532129783</v>
      </c>
    </row>
    <row r="100" spans="1:59" hidden="1" x14ac:dyDescent="0.3">
      <c r="A100" t="s">
        <v>3872</v>
      </c>
      <c r="B100" t="s">
        <v>34</v>
      </c>
      <c r="C100" t="s">
        <v>1948</v>
      </c>
      <c r="D100" t="s">
        <v>1949</v>
      </c>
      <c r="E100" t="s">
        <v>1950</v>
      </c>
      <c r="F100">
        <v>1.9666666984558101</v>
      </c>
      <c r="G100">
        <v>6</v>
      </c>
      <c r="H100">
        <v>4800</v>
      </c>
      <c r="I100" t="s">
        <v>3637</v>
      </c>
      <c r="J100" t="s">
        <v>1080</v>
      </c>
      <c r="K100" t="s">
        <v>76</v>
      </c>
      <c r="L100" t="s">
        <v>1927</v>
      </c>
      <c r="M100" t="s">
        <v>1943</v>
      </c>
      <c r="O100" t="str">
        <f t="shared" si="20"/>
        <v>AJ Dillon</v>
      </c>
      <c r="P100" t="str">
        <f>IFERROR(VLOOKUP(O:O,'Name Bridge'!A:B,2,FALSE),O:O)</f>
        <v>AJ Dillon</v>
      </c>
      <c r="Q100" s="12">
        <f>VLOOKUP($K100,'20 Defensive Stats'!$AC:$AH,2,FALSE)</f>
        <v>6.4568245125348191</v>
      </c>
      <c r="R100" s="12">
        <f>VLOOKUP($K100,'20 Defensive Stats'!$AC:$AH,4,FALSE)</f>
        <v>4.0869565217391308</v>
      </c>
      <c r="S100" s="12">
        <f>VLOOKUP($K100,'20 Defensive Stats'!$AC:$AH,6,FALSE)</f>
        <v>9.6987447698744766</v>
      </c>
      <c r="T100" s="12">
        <f>IFERROR(VLOOKUP($P100,'20 Passing'!$C:$AF,9,FALSE)/VLOOKUP($P100,'20 Passing'!$C:$AF,5,FALSE),0)</f>
        <v>0</v>
      </c>
      <c r="U100" s="12">
        <f>IFERROR(VLOOKUP($P100,'20 Passing'!$C:$AF,11,FALSE)/VLOOKUP($P100,'20 Passing'!$C:$AF,5,FALSE),0)</f>
        <v>0</v>
      </c>
      <c r="V100" s="12">
        <f>IFERROR(VLOOKUP($P100,'20 Passing'!$C:$AF,18,FALSE),0)</f>
        <v>0</v>
      </c>
      <c r="W100" s="12">
        <f>IFERROR(VLOOKUP($P100,'20 Passing'!$C:$AF,12,FALSE)/VLOOKUP($P100,'20 Passing'!$C:$AF,5,FALSE),0)</f>
        <v>0</v>
      </c>
      <c r="X100" s="12">
        <f>IFERROR(IF(OR($B100="D",$B100="K"),0,VLOOKUP($P100,'20 Receiving'!$C:$T,7,FALSE)/VLOOKUP($P100,'20 Receiving'!$C:$T,5,FALSE)),0)*$AJ100</f>
        <v>0</v>
      </c>
      <c r="Y100" s="21">
        <f>IFERROR(VLOOKUP($P100,'20 Receiving'!$C:$T,8,FALSE)/VLOOKUP($P100,'20 Receiving'!$C:$T,5,FALSE),0)</f>
        <v>0.14285714285714285</v>
      </c>
      <c r="Z100" s="21">
        <f>IFERROR(VLOOKUP($P100,'20 Receiving'!$C:$T,10,FALSE)/VLOOKUP($P100,'20 Receiving'!$C:$T,5,FALSE),0)</f>
        <v>2.2857142857142856</v>
      </c>
      <c r="AA100" s="21">
        <f>IFERROR(VLOOKUP($P100,'20 Receiving'!$C:$T,11,FALSE),0)</f>
        <v>16</v>
      </c>
      <c r="AB100" s="21">
        <f>IFERROR(VLOOKUP($P100,'20 Receiving'!$C:$T,14,FALSE),0)</f>
        <v>16</v>
      </c>
      <c r="AC100" s="21">
        <f>IFERROR(VLOOKUP($P100,'20 Receiving'!$C:$T,11,FALSE)/VLOOKUP($P100,'20 Receiving'!$C:$T,5,FALSE),0)</f>
        <v>2.2857142857142856</v>
      </c>
      <c r="AD100" s="12">
        <f>IFERROR(VLOOKUP($P100,'20 Rushing'!$C:$P,7,FALSE)/VLOOKUP($P100,'20 Rushing'!$C:$P,5,FALSE),0)</f>
        <v>3.2857142857142856</v>
      </c>
      <c r="AE100" s="12">
        <f>IFERROR(VLOOKUP($P100,'20 Rushing'!$C:$P,8,FALSE)/VLOOKUP($P100,'20 Rushing'!$C:$P,5,FALSE),0)</f>
        <v>13.857142857142858</v>
      </c>
      <c r="AF100" s="12" t="str">
        <f>IFERROR(VLOOKUP($P100,'20 Rushing'!$C:$P,12,FALSE),0)</f>
        <v>4.2</v>
      </c>
      <c r="AG100" s="12">
        <f>IFERROR(VLOOKUP($P100,'20 Rushing'!$C:$P,9,FALSE)/VLOOKUP($P100,'20 Rushing'!$C:$P,5,FALSE),0)</f>
        <v>0</v>
      </c>
      <c r="AH100" s="12">
        <f>VLOOKUP($J100,'Vegas Odds'!$B:$S,18,FALSE)</f>
        <v>26.137494147398847</v>
      </c>
      <c r="AI100" s="12">
        <f>VLOOKUP($J100,'Vegas Odds'!$B:$S,17,FALSE)</f>
        <v>35.962505852601154</v>
      </c>
      <c r="AJ100">
        <v>0</v>
      </c>
      <c r="AK100" s="12">
        <f t="shared" si="21"/>
        <v>0</v>
      </c>
      <c r="AL100" s="12">
        <f t="shared" si="22"/>
        <v>0</v>
      </c>
      <c r="AM100" s="12">
        <f>V100/Team_Defense_Table20[[#Totals],[Passing yds/att]]*'Fanduel Export'!Q117</f>
        <v>0</v>
      </c>
      <c r="AN100" s="12">
        <f t="shared" si="37"/>
        <v>0</v>
      </c>
      <c r="AO100" s="12">
        <f>IFERROR(IF(OR($B100="D",$B100="K"),0,VLOOKUP($P100,'20 Receiving'!$C:$T,7,FALSE)/VLOOKUP($P100,'20 Receiving'!$C:$T,5,FALSE)),0)*$AJ100</f>
        <v>0</v>
      </c>
      <c r="AP100" s="21">
        <f t="shared" si="23"/>
        <v>41.406493506493518</v>
      </c>
      <c r="AQ100" s="21">
        <f t="shared" si="24"/>
        <v>0</v>
      </c>
      <c r="AR100" s="22">
        <f t="shared" si="25"/>
        <v>0</v>
      </c>
      <c r="AS100" s="22">
        <f t="shared" si="26"/>
        <v>0</v>
      </c>
      <c r="AT100" s="22">
        <f>AA100/Team_Defense_Table20[[#Totals],[Yards per completion]]*'Fanduel Export'!S117</f>
        <v>15.969993000107628</v>
      </c>
      <c r="AU100" s="12">
        <f t="shared" si="38"/>
        <v>0</v>
      </c>
      <c r="AV100" s="12">
        <f t="shared" si="27"/>
        <v>0</v>
      </c>
      <c r="AW100" s="21">
        <f t="shared" si="28"/>
        <v>29.644444444444446</v>
      </c>
      <c r="AX100" s="12">
        <f t="shared" si="29"/>
        <v>0</v>
      </c>
      <c r="AY100" s="12">
        <f>AF100/Team_Defense_Table20[[#Totals],[Rushing Y/A]]*R100</f>
        <v>3.9977216631858754</v>
      </c>
      <c r="AZ100" s="12">
        <f t="shared" si="39"/>
        <v>0</v>
      </c>
      <c r="BA100" s="22">
        <f t="shared" si="30"/>
        <v>0</v>
      </c>
      <c r="BB100" s="22">
        <f t="shared" si="31"/>
        <v>0</v>
      </c>
      <c r="BC100" s="21">
        <f t="shared" si="32"/>
        <v>0</v>
      </c>
      <c r="BD100" t="str">
        <f t="shared" si="33"/>
        <v>AJ Dillon</v>
      </c>
      <c r="BE100">
        <f t="shared" si="34"/>
        <v>4800</v>
      </c>
      <c r="BF100" t="str">
        <f t="shared" si="35"/>
        <v>RB</v>
      </c>
      <c r="BG100" s="22">
        <f t="shared" si="36"/>
        <v>0</v>
      </c>
    </row>
    <row r="101" spans="1:59" x14ac:dyDescent="0.3">
      <c r="A101" t="s">
        <v>3873</v>
      </c>
      <c r="B101" t="s">
        <v>49</v>
      </c>
      <c r="C101" t="s">
        <v>1952</v>
      </c>
      <c r="D101" t="s">
        <v>367</v>
      </c>
      <c r="E101" t="s">
        <v>3317</v>
      </c>
      <c r="F101">
        <v>4.2599998474121001</v>
      </c>
      <c r="G101">
        <v>10</v>
      </c>
      <c r="H101">
        <v>4800</v>
      </c>
      <c r="I101" t="s">
        <v>3639</v>
      </c>
      <c r="J101" t="s">
        <v>116</v>
      </c>
      <c r="K101" t="s">
        <v>80</v>
      </c>
      <c r="O101" t="str">
        <f t="shared" si="20"/>
        <v>Andy Isabella</v>
      </c>
      <c r="P101" t="str">
        <f>IFERROR(VLOOKUP(O:O,'Name Bridge'!A:B,2,FALSE),O:O)</f>
        <v>Andy Isabella</v>
      </c>
      <c r="Q101" s="12">
        <f>VLOOKUP($K101,'20 Defensive Stats'!$AC:$AH,2,FALSE)</f>
        <v>5.654040404040404</v>
      </c>
      <c r="R101" s="12">
        <f>VLOOKUP($K101,'20 Defensive Stats'!$AC:$AH,4,FALSE)</f>
        <v>3.8679245283018866</v>
      </c>
      <c r="S101" s="12">
        <f>VLOOKUP($K101,'20 Defensive Stats'!$AC:$AH,6,FALSE)</f>
        <v>8.9203187250996017</v>
      </c>
      <c r="T101" s="12">
        <f>IFERROR(VLOOKUP($P101,'20 Passing'!$C:$AF,9,FALSE)/VLOOKUP($P101,'20 Passing'!$C:$AF,5,FALSE),0)</f>
        <v>0</v>
      </c>
      <c r="U101" s="12">
        <f>IFERROR(VLOOKUP($P101,'20 Passing'!$C:$AF,11,FALSE)/VLOOKUP($P101,'20 Passing'!$C:$AF,5,FALSE),0)</f>
        <v>0</v>
      </c>
      <c r="V101" s="12">
        <f>IFERROR(VLOOKUP($P101,'20 Passing'!$C:$AF,18,FALSE),0)</f>
        <v>0</v>
      </c>
      <c r="W101" s="12">
        <f>IFERROR(VLOOKUP($P101,'20 Passing'!$C:$AF,12,FALSE)/VLOOKUP($P101,'20 Passing'!$C:$AF,5,FALSE),0)</f>
        <v>0</v>
      </c>
      <c r="X101" s="12">
        <f>IFERROR(IF(OR($B101="D",$B101="K"),0,VLOOKUP($P101,'20 Receiving'!$C:$T,7,FALSE)/VLOOKUP($P101,'20 Receiving'!$C:$T,5,FALSE)),0)*$AJ101</f>
        <v>2.7272727272727271</v>
      </c>
      <c r="Y101" s="21">
        <f>IFERROR(VLOOKUP($P101,'20 Receiving'!$C:$T,8,FALSE)/VLOOKUP($P101,'20 Receiving'!$C:$T,5,FALSE),0)</f>
        <v>1.7272727272727273</v>
      </c>
      <c r="Z101" s="21">
        <f>IFERROR(VLOOKUP($P101,'20 Receiving'!$C:$T,10,FALSE)/VLOOKUP($P101,'20 Receiving'!$C:$T,5,FALSE),0)</f>
        <v>19.727272727272727</v>
      </c>
      <c r="AA101" s="21">
        <f>IFERROR(VLOOKUP($P101,'20 Receiving'!$C:$T,11,FALSE),0)</f>
        <v>11.4</v>
      </c>
      <c r="AB101" s="21">
        <f>IFERROR(VLOOKUP($P101,'20 Receiving'!$C:$T,14,FALSE),0)</f>
        <v>54</v>
      </c>
      <c r="AC101" s="21">
        <f>IFERROR(VLOOKUP($P101,'20 Receiving'!$C:$T,11,FALSE)/VLOOKUP($P101,'20 Receiving'!$C:$T,5,FALSE),0)</f>
        <v>1.0363636363636364</v>
      </c>
      <c r="AD101" s="12">
        <f>IFERROR(VLOOKUP($P101,'20 Rushing'!$C:$P,7,FALSE)/VLOOKUP($P101,'20 Rushing'!$C:$P,5,FALSE),0)</f>
        <v>9.0909090909090912E-2</v>
      </c>
      <c r="AE101" s="12">
        <f>IFERROR(VLOOKUP($P101,'20 Rushing'!$C:$P,8,FALSE)/VLOOKUP($P101,'20 Rushing'!$C:$P,5,FALSE),0)</f>
        <v>-0.54545454545454541</v>
      </c>
      <c r="AF101" s="12" t="str">
        <f>IFERROR(VLOOKUP($P101,'20 Rushing'!$C:$P,12,FALSE),0)</f>
        <v>-6.0</v>
      </c>
      <c r="AG101" s="12">
        <f>IFERROR(VLOOKUP($P101,'20 Rushing'!$C:$P,9,FALSE)/VLOOKUP($P101,'20 Rushing'!$C:$P,5,FALSE),0)</f>
        <v>0</v>
      </c>
      <c r="AH101" s="12">
        <f>VLOOKUP($J101,'Vegas Odds'!$B:$S,18,FALSE)</f>
        <v>37.965155310939636</v>
      </c>
      <c r="AI101" s="12">
        <f>VLOOKUP($J101,'Vegas Odds'!$B:$S,17,FALSE)</f>
        <v>30.434844689060373</v>
      </c>
      <c r="AJ101">
        <v>1</v>
      </c>
      <c r="AK101" s="12">
        <f t="shared" si="21"/>
        <v>0</v>
      </c>
      <c r="AL101" s="12">
        <f t="shared" si="22"/>
        <v>0</v>
      </c>
      <c r="AM101" s="12">
        <f>V101/Team_Defense_Table20[[#Totals],[Passing yds/att]]*'Fanduel Export'!Q119</f>
        <v>0</v>
      </c>
      <c r="AN101" s="12">
        <f t="shared" si="37"/>
        <v>0</v>
      </c>
      <c r="AO101" s="12">
        <f>IFERROR(IF(OR($B101="D",$B101="K"),0,VLOOKUP($P101,'20 Receiving'!$C:$T,7,FALSE)/VLOOKUP($P101,'20 Receiving'!$C:$T,5,FALSE)),0)*$AJ101</f>
        <v>2.7272727272727271</v>
      </c>
      <c r="AP101" s="21">
        <f t="shared" si="23"/>
        <v>31.103030303030305</v>
      </c>
      <c r="AQ101" s="21">
        <f t="shared" si="24"/>
        <v>3.3289789341237008</v>
      </c>
      <c r="AR101" s="22">
        <f t="shared" si="25"/>
        <v>1.7272727272727273</v>
      </c>
      <c r="AS101" s="22">
        <f t="shared" si="26"/>
        <v>2.1083533249450106</v>
      </c>
      <c r="AT101" s="22">
        <f>AA101/Team_Defense_Table20[[#Totals],[Yards per completion]]*'Fanduel Export'!S119</f>
        <v>9.7296737163105931</v>
      </c>
      <c r="AU101" s="12">
        <f t="shared" si="38"/>
        <v>20.513589930413517</v>
      </c>
      <c r="AV101" s="12">
        <f t="shared" si="27"/>
        <v>9.0909090909090912E-2</v>
      </c>
      <c r="AW101" s="21">
        <f t="shared" si="28"/>
        <v>32.439393939393938</v>
      </c>
      <c r="AX101" s="12">
        <f t="shared" si="29"/>
        <v>8.5291484415862803E-2</v>
      </c>
      <c r="AY101" s="12">
        <f>AF101/Team_Defense_Table20[[#Totals],[Rushing Y/A]]*R101</f>
        <v>-5.404960039548488</v>
      </c>
      <c r="AZ101" s="12">
        <f t="shared" si="39"/>
        <v>-0.46099706498151105</v>
      </c>
      <c r="BA101" s="22">
        <f t="shared" si="30"/>
        <v>2.8688956501795646</v>
      </c>
      <c r="BB101" s="22">
        <f t="shared" si="31"/>
        <v>0.59768659378740929</v>
      </c>
      <c r="BC101" s="21">
        <f t="shared" si="32"/>
        <v>0.56818181818181812</v>
      </c>
      <c r="BD101" t="str">
        <f t="shared" si="33"/>
        <v>Andy Isabella</v>
      </c>
      <c r="BE101">
        <f t="shared" si="34"/>
        <v>4800</v>
      </c>
      <c r="BF101" t="str">
        <f t="shared" si="35"/>
        <v>WR</v>
      </c>
      <c r="BG101" s="22">
        <f t="shared" si="36"/>
        <v>2.8688956501795646</v>
      </c>
    </row>
    <row r="102" spans="1:59" x14ac:dyDescent="0.3">
      <c r="A102" t="s">
        <v>3874</v>
      </c>
      <c r="B102" t="s">
        <v>52</v>
      </c>
      <c r="C102" t="s">
        <v>3318</v>
      </c>
      <c r="D102" t="s">
        <v>277</v>
      </c>
      <c r="E102" t="s">
        <v>3319</v>
      </c>
      <c r="F102">
        <v>5.4</v>
      </c>
      <c r="G102">
        <v>10</v>
      </c>
      <c r="H102">
        <v>4800</v>
      </c>
      <c r="I102" t="s">
        <v>3639</v>
      </c>
      <c r="J102" t="s">
        <v>80</v>
      </c>
      <c r="K102" t="s">
        <v>116</v>
      </c>
      <c r="O102" t="str">
        <f t="shared" si="20"/>
        <v>Gerald Everett</v>
      </c>
      <c r="P102" t="str">
        <f>IFERROR(VLOOKUP(O:O,'Name Bridge'!A:B,2,FALSE),O:O)</f>
        <v>Gerald Everett</v>
      </c>
      <c r="Q102" s="12">
        <f>VLOOKUP($K102,'20 Defensive Stats'!$AC:$AH,2,FALSE)</f>
        <v>6.3265822784810126</v>
      </c>
      <c r="R102" s="12">
        <f>VLOOKUP($K102,'20 Defensive Stats'!$AC:$AH,4,FALSE)</f>
        <v>4.5384615384615383</v>
      </c>
      <c r="S102" s="12">
        <f>VLOOKUP($K102,'20 Defensive Stats'!$AC:$AH,6,FALSE)</f>
        <v>9.76171875</v>
      </c>
      <c r="T102" s="12">
        <f>IFERROR(VLOOKUP($P102,'20 Passing'!$C:$AF,9,FALSE)/VLOOKUP($P102,'20 Passing'!$C:$AF,5,FALSE),0)</f>
        <v>0</v>
      </c>
      <c r="U102" s="12">
        <f>IFERROR(VLOOKUP($P102,'20 Passing'!$C:$AF,11,FALSE)/VLOOKUP($P102,'20 Passing'!$C:$AF,5,FALSE),0)</f>
        <v>0</v>
      </c>
      <c r="V102" s="12">
        <f>IFERROR(VLOOKUP($P102,'20 Passing'!$C:$AF,18,FALSE),0)</f>
        <v>0</v>
      </c>
      <c r="W102" s="12">
        <f>IFERROR(VLOOKUP($P102,'20 Passing'!$C:$AF,12,FALSE)/VLOOKUP($P102,'20 Passing'!$C:$AF,5,FALSE),0)</f>
        <v>0</v>
      </c>
      <c r="X102" s="12">
        <f>IFERROR(IF(OR($B102="D",$B102="K"),0,VLOOKUP($P102,'20 Receiving'!$C:$T,7,FALSE)/VLOOKUP($P102,'20 Receiving'!$C:$T,5,FALSE)),0)*$AJ102</f>
        <v>3.3636363636363638</v>
      </c>
      <c r="Y102" s="21">
        <f>IFERROR(VLOOKUP($P102,'20 Receiving'!$C:$T,8,FALSE)/VLOOKUP($P102,'20 Receiving'!$C:$T,5,FALSE),0)</f>
        <v>2.5454545454545454</v>
      </c>
      <c r="Z102" s="21">
        <f>IFERROR(VLOOKUP($P102,'20 Receiving'!$C:$T,10,FALSE)/VLOOKUP($P102,'20 Receiving'!$C:$T,5,FALSE),0)</f>
        <v>27.09090909090909</v>
      </c>
      <c r="AA102" s="21">
        <f>IFERROR(VLOOKUP($P102,'20 Receiving'!$C:$T,11,FALSE),0)</f>
        <v>10.6</v>
      </c>
      <c r="AB102" s="21">
        <f>IFERROR(VLOOKUP($P102,'20 Receiving'!$C:$T,14,FALSE),0)</f>
        <v>40</v>
      </c>
      <c r="AC102" s="21">
        <f>IFERROR(VLOOKUP($P102,'20 Receiving'!$C:$T,11,FALSE)/VLOOKUP($P102,'20 Receiving'!$C:$T,5,FALSE),0)</f>
        <v>0.96363636363636362</v>
      </c>
      <c r="AD102" s="12">
        <f>IFERROR(VLOOKUP($P102,'20 Rushing'!$C:$P,7,FALSE)/VLOOKUP($P102,'20 Rushing'!$C:$P,5,FALSE),0)</f>
        <v>9.0909090909090912E-2</v>
      </c>
      <c r="AE102" s="12">
        <f>IFERROR(VLOOKUP($P102,'20 Rushing'!$C:$P,8,FALSE)/VLOOKUP($P102,'20 Rushing'!$C:$P,5,FALSE),0)</f>
        <v>0.18181818181818182</v>
      </c>
      <c r="AF102" s="12" t="str">
        <f>IFERROR(VLOOKUP($P102,'20 Rushing'!$C:$P,12,FALSE),0)</f>
        <v>2.0</v>
      </c>
      <c r="AG102" s="12">
        <f>IFERROR(VLOOKUP($P102,'20 Rushing'!$C:$P,9,FALSE)/VLOOKUP($P102,'20 Rushing'!$C:$P,5,FALSE),0)</f>
        <v>9.0909090909090912E-2</v>
      </c>
      <c r="AH102" s="12">
        <f>VLOOKUP($J102,'Vegas Odds'!$B:$S,18,FALSE)</f>
        <v>34.064617153174844</v>
      </c>
      <c r="AI102" s="12">
        <f>VLOOKUP($J102,'Vegas Odds'!$B:$S,17,FALSE)</f>
        <v>34.535382846825151</v>
      </c>
      <c r="AJ102">
        <v>1</v>
      </c>
      <c r="AK102" s="12">
        <f t="shared" si="21"/>
        <v>0</v>
      </c>
      <c r="AL102" s="12">
        <f t="shared" si="22"/>
        <v>0</v>
      </c>
      <c r="AM102" s="12">
        <f>V102/Team_Defense_Table20[[#Totals],[Passing yds/att]]*'Fanduel Export'!Q86</f>
        <v>0</v>
      </c>
      <c r="AN102" s="12">
        <f t="shared" si="37"/>
        <v>0</v>
      </c>
      <c r="AO102" s="12">
        <f>IFERROR(IF(OR($B102="D",$B102="K"),0,VLOOKUP($P102,'20 Receiving'!$C:$T,7,FALSE)/VLOOKUP($P102,'20 Receiving'!$C:$T,5,FALSE)),0)*$AJ102</f>
        <v>3.3636363636363638</v>
      </c>
      <c r="AP102" s="21">
        <f t="shared" si="23"/>
        <v>35.487878787878785</v>
      </c>
      <c r="AQ102" s="21">
        <f t="shared" si="24"/>
        <v>3.2287358073626571</v>
      </c>
      <c r="AR102" s="22">
        <f t="shared" si="25"/>
        <v>2.5454545454545454</v>
      </c>
      <c r="AS102" s="22">
        <f t="shared" si="26"/>
        <v>2.4433676380041729</v>
      </c>
      <c r="AT102" s="22">
        <f>AA102/Team_Defense_Table20[[#Totals],[Yards per completion]]*'Fanduel Export'!S86</f>
        <v>10.341655035410605</v>
      </c>
      <c r="AU102" s="12">
        <f t="shared" si="38"/>
        <v>25.26846523692517</v>
      </c>
      <c r="AV102" s="12">
        <f t="shared" si="27"/>
        <v>9.0909090909090912E-2</v>
      </c>
      <c r="AW102" s="21">
        <f t="shared" si="28"/>
        <v>31.019191919191922</v>
      </c>
      <c r="AX102" s="12">
        <f t="shared" si="29"/>
        <v>0.10121412146974057</v>
      </c>
      <c r="AY102" s="12">
        <f>AF102/Team_Defense_Table20[[#Totals],[Rushing Y/A]]*R102</f>
        <v>2.1139849960810659</v>
      </c>
      <c r="AZ102" s="12">
        <f t="shared" si="39"/>
        <v>0.21396513417855806</v>
      </c>
      <c r="BA102" s="22">
        <f t="shared" si="30"/>
        <v>3.8209703098376453</v>
      </c>
      <c r="BB102" s="22">
        <f t="shared" si="31"/>
        <v>0.79603548121617618</v>
      </c>
      <c r="BC102" s="21">
        <f t="shared" si="32"/>
        <v>0.7007575757575758</v>
      </c>
      <c r="BD102" t="str">
        <f t="shared" si="33"/>
        <v>Gerald Everett</v>
      </c>
      <c r="BE102">
        <f t="shared" si="34"/>
        <v>4800</v>
      </c>
      <c r="BF102" t="str">
        <f t="shared" si="35"/>
        <v>TE</v>
      </c>
      <c r="BG102" s="22">
        <f t="shared" si="36"/>
        <v>3.8209703098376453</v>
      </c>
    </row>
    <row r="103" spans="1:59" x14ac:dyDescent="0.3">
      <c r="A103" t="s">
        <v>3875</v>
      </c>
      <c r="B103" t="s">
        <v>49</v>
      </c>
      <c r="C103" t="s">
        <v>3682</v>
      </c>
      <c r="D103" t="s">
        <v>223</v>
      </c>
      <c r="E103" t="s">
        <v>3683</v>
      </c>
      <c r="F103">
        <v>0.625</v>
      </c>
      <c r="G103">
        <v>4</v>
      </c>
      <c r="H103">
        <v>4800</v>
      </c>
      <c r="I103" t="s">
        <v>3637</v>
      </c>
      <c r="J103" t="s">
        <v>76</v>
      </c>
      <c r="K103" t="s">
        <v>1080</v>
      </c>
      <c r="O103" t="str">
        <f t="shared" si="20"/>
        <v>Alshon Jeffery</v>
      </c>
      <c r="P103" t="str">
        <f>IFERROR(VLOOKUP(O:O,'Name Bridge'!A:B,2,FALSE),O:O)</f>
        <v>Alshon Jeffery</v>
      </c>
      <c r="Q103" s="12">
        <f>VLOOKUP($K103,'20 Defensive Stats'!$AC:$AH,2,FALSE)</f>
        <v>6.9262295081967213</v>
      </c>
      <c r="R103" s="12">
        <f>VLOOKUP($K103,'20 Defensive Stats'!$AC:$AH,4,FALSE)</f>
        <v>4.625</v>
      </c>
      <c r="S103" s="12">
        <f>VLOOKUP($K103,'20 Defensive Stats'!$AC:$AH,6,FALSE)</f>
        <v>10.432098765432098</v>
      </c>
      <c r="T103" s="12">
        <f>IFERROR(VLOOKUP($P103,'20 Passing'!$C:$AF,9,FALSE)/VLOOKUP($P103,'20 Passing'!$C:$AF,5,FALSE),0)</f>
        <v>0</v>
      </c>
      <c r="U103" s="12">
        <f>IFERROR(VLOOKUP($P103,'20 Passing'!$C:$AF,11,FALSE)/VLOOKUP($P103,'20 Passing'!$C:$AF,5,FALSE),0)</f>
        <v>0</v>
      </c>
      <c r="V103" s="12">
        <f>IFERROR(VLOOKUP($P103,'20 Passing'!$C:$AF,18,FALSE),0)</f>
        <v>0</v>
      </c>
      <c r="W103" s="12">
        <f>IFERROR(VLOOKUP($P103,'20 Passing'!$C:$AF,12,FALSE)/VLOOKUP($P103,'20 Passing'!$C:$AF,5,FALSE),0)</f>
        <v>0</v>
      </c>
      <c r="X103" s="12">
        <f>IFERROR(IF(OR($B103="D",$B103="K"),0,VLOOKUP($P103,'20 Receiving'!$C:$T,7,FALSE)/VLOOKUP($P103,'20 Receiving'!$C:$T,5,FALSE)),0)*$AJ103</f>
        <v>2.3333333333333335</v>
      </c>
      <c r="Y103" s="21">
        <f>IFERROR(VLOOKUP($P103,'20 Receiving'!$C:$T,8,FALSE)/VLOOKUP($P103,'20 Receiving'!$C:$T,5,FALSE),0)</f>
        <v>0.66666666666666663</v>
      </c>
      <c r="Z103" s="21">
        <f>IFERROR(VLOOKUP($P103,'20 Receiving'!$C:$T,10,FALSE)/VLOOKUP($P103,'20 Receiving'!$C:$T,5,FALSE),0)</f>
        <v>5</v>
      </c>
      <c r="AA103" s="21">
        <f>IFERROR(VLOOKUP($P103,'20 Receiving'!$C:$T,11,FALSE),0)</f>
        <v>7.5</v>
      </c>
      <c r="AB103" s="21">
        <f>IFERROR(VLOOKUP($P103,'20 Receiving'!$C:$T,14,FALSE),0)</f>
        <v>9</v>
      </c>
      <c r="AC103" s="21">
        <f>IFERROR(VLOOKUP($P103,'20 Receiving'!$C:$T,11,FALSE)/VLOOKUP($P103,'20 Receiving'!$C:$T,5,FALSE),0)</f>
        <v>2.5</v>
      </c>
      <c r="AD103" s="12">
        <f>IFERROR(VLOOKUP($P103,'20 Rushing'!$C:$P,7,FALSE)/VLOOKUP($P103,'20 Rushing'!$C:$P,5,FALSE),0)</f>
        <v>0</v>
      </c>
      <c r="AE103" s="12">
        <f>IFERROR(VLOOKUP($P103,'20 Rushing'!$C:$P,8,FALSE)/VLOOKUP($P103,'20 Rushing'!$C:$P,5,FALSE),0)</f>
        <v>0</v>
      </c>
      <c r="AF103" s="12">
        <f>IFERROR(VLOOKUP($P103,'20 Rushing'!$C:$P,12,FALSE),0)</f>
        <v>0</v>
      </c>
      <c r="AG103" s="12">
        <f>IFERROR(VLOOKUP($P103,'20 Rushing'!$C:$P,9,FALSE)/VLOOKUP($P103,'20 Rushing'!$C:$P,5,FALSE),0)</f>
        <v>0</v>
      </c>
      <c r="AH103" s="12">
        <f>VLOOKUP($J103,'Vegas Odds'!$B:$S,18,FALSE)</f>
        <v>42.740147670656746</v>
      </c>
      <c r="AI103" s="12">
        <f>VLOOKUP($J103,'Vegas Odds'!$B:$S,17,FALSE)</f>
        <v>19.159852329343252</v>
      </c>
      <c r="AJ103">
        <v>1</v>
      </c>
      <c r="AK103" s="12">
        <f t="shared" si="21"/>
        <v>0</v>
      </c>
      <c r="AL103" s="12">
        <f t="shared" si="22"/>
        <v>0</v>
      </c>
      <c r="AM103" s="12">
        <f>V103/Team_Defense_Table20[[#Totals],[Passing yds/att]]*'Fanduel Export'!Q76</f>
        <v>0</v>
      </c>
      <c r="AN103" s="12">
        <f t="shared" si="37"/>
        <v>0</v>
      </c>
      <c r="AO103" s="12">
        <f>IFERROR(IF(OR($B103="D",$B103="K"),0,VLOOKUP($P103,'20 Receiving'!$C:$T,7,FALSE)/VLOOKUP($P103,'20 Receiving'!$C:$T,5,FALSE)),0)*$AJ103</f>
        <v>2.3333333333333335</v>
      </c>
      <c r="AP103" s="21">
        <f t="shared" si="23"/>
        <v>49.672943722943735</v>
      </c>
      <c r="AQ103" s="21">
        <f t="shared" si="24"/>
        <v>2.0076726635685356</v>
      </c>
      <c r="AR103" s="22">
        <f t="shared" si="25"/>
        <v>0.66666666666666663</v>
      </c>
      <c r="AS103" s="22">
        <f t="shared" si="26"/>
        <v>0.57362076101958159</v>
      </c>
      <c r="AT103" s="22">
        <f>AA103/Team_Defense_Table20[[#Totals],[Yards per completion]]*'Fanduel Export'!S76</f>
        <v>7.4090058857303118</v>
      </c>
      <c r="AU103" s="12">
        <f t="shared" si="38"/>
        <v>4.2499595945711803</v>
      </c>
      <c r="AV103" s="12">
        <f t="shared" si="27"/>
        <v>0</v>
      </c>
      <c r="AW103" s="21">
        <f t="shared" si="28"/>
        <v>31.925757575757579</v>
      </c>
      <c r="AX103" s="12">
        <f t="shared" si="29"/>
        <v>0</v>
      </c>
      <c r="AY103" s="12">
        <f>AF103/Team_Defense_Table20[[#Totals],[Rushing Y/A]]*R103</f>
        <v>0</v>
      </c>
      <c r="AZ103" s="12">
        <f t="shared" si="39"/>
        <v>0</v>
      </c>
      <c r="BA103" s="22">
        <f t="shared" si="30"/>
        <v>0.75832929279045136</v>
      </c>
      <c r="BB103" s="22">
        <f t="shared" si="31"/>
        <v>0.15798526933134405</v>
      </c>
      <c r="BC103" s="21">
        <f t="shared" si="32"/>
        <v>0.48611111111111116</v>
      </c>
      <c r="BD103" t="str">
        <f t="shared" si="33"/>
        <v>Alshon Jeffery</v>
      </c>
      <c r="BE103">
        <f t="shared" si="34"/>
        <v>4800</v>
      </c>
      <c r="BF103" t="str">
        <f t="shared" si="35"/>
        <v>WR</v>
      </c>
      <c r="BG103" s="22">
        <f t="shared" si="36"/>
        <v>0.75832929279045136</v>
      </c>
    </row>
    <row r="104" spans="1:59" x14ac:dyDescent="0.3">
      <c r="A104" t="s">
        <v>3876</v>
      </c>
      <c r="B104" t="s">
        <v>34</v>
      </c>
      <c r="C104" t="s">
        <v>3359</v>
      </c>
      <c r="D104" t="s">
        <v>651</v>
      </c>
      <c r="E104" t="s">
        <v>3360</v>
      </c>
      <c r="F104">
        <v>2.92000007629394</v>
      </c>
      <c r="G104">
        <v>5</v>
      </c>
      <c r="H104">
        <v>4700</v>
      </c>
      <c r="I104" t="s">
        <v>3638</v>
      </c>
      <c r="J104" t="s">
        <v>74</v>
      </c>
      <c r="K104" t="s">
        <v>61</v>
      </c>
      <c r="O104" t="str">
        <f t="shared" si="20"/>
        <v>Alfred Morris</v>
      </c>
      <c r="P104" t="str">
        <f>IFERROR(VLOOKUP(O:O,'Name Bridge'!A:B,2,FALSE),O:O)</f>
        <v>Alfred Morris</v>
      </c>
      <c r="Q104" s="12">
        <f>VLOOKUP($K104,'20 Defensive Stats'!$AC:$AH,2,FALSE)</f>
        <v>7.3665987780040734</v>
      </c>
      <c r="R104" s="12">
        <f>VLOOKUP($K104,'20 Defensive Stats'!$AC:$AH,4,FALSE)</f>
        <v>3.7056603773584906</v>
      </c>
      <c r="S104" s="12">
        <f>VLOOKUP($K104,'20 Defensive Stats'!$AC:$AH,6,FALSE)</f>
        <v>10.764880952380953</v>
      </c>
      <c r="T104" s="12">
        <f>IFERROR(VLOOKUP($P104,'20 Passing'!$C:$AF,9,FALSE)/VLOOKUP($P104,'20 Passing'!$C:$AF,5,FALSE),0)</f>
        <v>0</v>
      </c>
      <c r="U104" s="12">
        <f>IFERROR(VLOOKUP($P104,'20 Passing'!$C:$AF,11,FALSE)/VLOOKUP($P104,'20 Passing'!$C:$AF,5,FALSE),0)</f>
        <v>0</v>
      </c>
      <c r="V104" s="12">
        <f>IFERROR(VLOOKUP($P104,'20 Passing'!$C:$AF,18,FALSE),0)</f>
        <v>0</v>
      </c>
      <c r="W104" s="12">
        <f>IFERROR(VLOOKUP($P104,'20 Passing'!$C:$AF,12,FALSE)/VLOOKUP($P104,'20 Passing'!$C:$AF,5,FALSE),0)</f>
        <v>0</v>
      </c>
      <c r="X104" s="12">
        <f>IFERROR(IF(OR($B104="D",$B104="K"),0,VLOOKUP($P104,'20 Receiving'!$C:$T,7,FALSE)/VLOOKUP($P104,'20 Receiving'!$C:$T,5,FALSE)),0)*$AJ104</f>
        <v>0.25</v>
      </c>
      <c r="Y104" s="21">
        <f>IFERROR(VLOOKUP($P104,'20 Receiving'!$C:$T,8,FALSE)/VLOOKUP($P104,'20 Receiving'!$C:$T,5,FALSE),0)</f>
        <v>0.25</v>
      </c>
      <c r="Z104" s="21">
        <f>IFERROR(VLOOKUP($P104,'20 Receiving'!$C:$T,10,FALSE)/VLOOKUP($P104,'20 Receiving'!$C:$T,5,FALSE),0)</f>
        <v>1</v>
      </c>
      <c r="AA104" s="21">
        <f>IFERROR(VLOOKUP($P104,'20 Receiving'!$C:$T,11,FALSE),0)</f>
        <v>4</v>
      </c>
      <c r="AB104" s="21">
        <f>IFERROR(VLOOKUP($P104,'20 Receiving'!$C:$T,14,FALSE),0)</f>
        <v>4</v>
      </c>
      <c r="AC104" s="21">
        <f>IFERROR(VLOOKUP($P104,'20 Receiving'!$C:$T,11,FALSE)/VLOOKUP($P104,'20 Receiving'!$C:$T,5,FALSE),0)</f>
        <v>1</v>
      </c>
      <c r="AD104" s="12">
        <f>IFERROR(VLOOKUP($P104,'20 Rushing'!$C:$P,7,FALSE)/VLOOKUP($P104,'20 Rushing'!$C:$P,5,FALSE),0)</f>
        <v>7.25</v>
      </c>
      <c r="AE104" s="12">
        <f>IFERROR(VLOOKUP($P104,'20 Rushing'!$C:$P,8,FALSE)/VLOOKUP($P104,'20 Rushing'!$C:$P,5,FALSE),0)</f>
        <v>34.25</v>
      </c>
      <c r="AF104" s="12" t="str">
        <f>IFERROR(VLOOKUP($P104,'20 Rushing'!$C:$P,12,FALSE),0)</f>
        <v>4.7</v>
      </c>
      <c r="AG104" s="12">
        <f>IFERROR(VLOOKUP($P104,'20 Rushing'!$C:$P,9,FALSE)/VLOOKUP($P104,'20 Rushing'!$C:$P,5,FALSE),0)</f>
        <v>0</v>
      </c>
      <c r="AH104" s="12">
        <f>VLOOKUP($J104,'Vegas Odds'!$B:$S,18,FALSE)</f>
        <v>43.874288576406173</v>
      </c>
      <c r="AI104" s="12">
        <f>VLOOKUP($J104,'Vegas Odds'!$B:$S,17,FALSE)</f>
        <v>15.725711423593831</v>
      </c>
      <c r="AJ104">
        <v>1</v>
      </c>
      <c r="AK104" s="12">
        <f t="shared" si="21"/>
        <v>0</v>
      </c>
      <c r="AL104" s="12">
        <f t="shared" si="22"/>
        <v>0</v>
      </c>
      <c r="AM104" s="12">
        <f>V104/Team_Defense_Table20[[#Totals],[Passing yds/att]]*'Fanduel Export'!Q138</f>
        <v>0</v>
      </c>
      <c r="AN104" s="12">
        <f t="shared" si="37"/>
        <v>0</v>
      </c>
      <c r="AO104" s="12">
        <f>IFERROR(IF(OR($B104="D",$B104="K"),0,VLOOKUP($P104,'20 Receiving'!$C:$T,7,FALSE)/VLOOKUP($P104,'20 Receiving'!$C:$T,5,FALSE)),0)*$AJ104</f>
        <v>0.25</v>
      </c>
      <c r="AP104" s="21">
        <f t="shared" si="23"/>
        <v>34.49083694083695</v>
      </c>
      <c r="AQ104" s="21">
        <f t="shared" si="24"/>
        <v>0.31801409060952124</v>
      </c>
      <c r="AR104" s="22">
        <f t="shared" si="25"/>
        <v>0.25</v>
      </c>
      <c r="AS104" s="22">
        <f t="shared" si="26"/>
        <v>0.31801409060952124</v>
      </c>
      <c r="AT104" s="22">
        <f>AA104/Team_Defense_Table20[[#Totals],[Yards per completion]]*'Fanduel Export'!S138</f>
        <v>3.9514698057228328</v>
      </c>
      <c r="AU104" s="12">
        <f t="shared" si="38"/>
        <v>1.2566230768379283</v>
      </c>
      <c r="AV104" s="12">
        <f t="shared" si="27"/>
        <v>7.25</v>
      </c>
      <c r="AW104" s="21">
        <f t="shared" si="28"/>
        <v>24.907864357864359</v>
      </c>
      <c r="AX104" s="12">
        <f t="shared" si="29"/>
        <v>4.5773257065717701</v>
      </c>
      <c r="AY104" s="12">
        <f>AF104/Team_Defense_Table20[[#Totals],[Rushing Y/A]]*R104</f>
        <v>4.0562687100052193</v>
      </c>
      <c r="AZ104" s="12">
        <f t="shared" si="39"/>
        <v>18.566863039069602</v>
      </c>
      <c r="BA104" s="22">
        <f t="shared" si="30"/>
        <v>2.1073486115907532</v>
      </c>
      <c r="BB104" s="22">
        <f t="shared" si="31"/>
        <v>0.44837204501930916</v>
      </c>
      <c r="BC104" s="21">
        <f t="shared" si="32"/>
        <v>5.3191489361702128E-2</v>
      </c>
      <c r="BD104" t="str">
        <f t="shared" si="33"/>
        <v>Alfred Morris</v>
      </c>
      <c r="BE104">
        <f t="shared" si="34"/>
        <v>4700</v>
      </c>
      <c r="BF104" t="str">
        <f t="shared" si="35"/>
        <v>RB</v>
      </c>
      <c r="BG104" s="22">
        <f t="shared" si="36"/>
        <v>2.1073486115907532</v>
      </c>
    </row>
    <row r="105" spans="1:59" x14ac:dyDescent="0.3">
      <c r="A105" t="s">
        <v>3877</v>
      </c>
      <c r="B105" t="s">
        <v>49</v>
      </c>
      <c r="C105" t="s">
        <v>3686</v>
      </c>
      <c r="D105" t="s">
        <v>1991</v>
      </c>
      <c r="E105" t="s">
        <v>3687</v>
      </c>
      <c r="F105">
        <v>3.0499999523162802</v>
      </c>
      <c r="G105">
        <v>8</v>
      </c>
      <c r="H105">
        <v>4700</v>
      </c>
      <c r="I105" t="s">
        <v>3638</v>
      </c>
      <c r="J105" t="s">
        <v>61</v>
      </c>
      <c r="K105" t="s">
        <v>74</v>
      </c>
      <c r="O105" t="str">
        <f t="shared" si="20"/>
        <v>Freddie Swain</v>
      </c>
      <c r="P105" t="str">
        <f>IFERROR(VLOOKUP(O:O,'Name Bridge'!A:B,2,FALSE),O:O)</f>
        <v>Freddie Swain</v>
      </c>
      <c r="Q105" s="12">
        <f>VLOOKUP($K105,'20 Defensive Stats'!$AC:$AH,2,FALSE)</f>
        <v>6.8849104859335037</v>
      </c>
      <c r="R105" s="12">
        <f>VLOOKUP($K105,'20 Defensive Stats'!$AC:$AH,4,FALSE)</f>
        <v>3.8851851851851853</v>
      </c>
      <c r="S105" s="12">
        <f>VLOOKUP($K105,'20 Defensive Stats'!$AC:$AH,6,FALSE)</f>
        <v>10.196969696969697</v>
      </c>
      <c r="T105" s="12">
        <f>IFERROR(VLOOKUP($P105,'20 Passing'!$C:$AF,9,FALSE)/VLOOKUP($P105,'20 Passing'!$C:$AF,5,FALSE),0)</f>
        <v>0</v>
      </c>
      <c r="U105" s="12">
        <f>IFERROR(VLOOKUP($P105,'20 Passing'!$C:$AF,11,FALSE)/VLOOKUP($P105,'20 Passing'!$C:$AF,5,FALSE),0)</f>
        <v>0</v>
      </c>
      <c r="V105" s="12">
        <f>IFERROR(VLOOKUP($P105,'20 Passing'!$C:$AF,18,FALSE),0)</f>
        <v>0</v>
      </c>
      <c r="W105" s="12">
        <f>IFERROR(VLOOKUP($P105,'20 Passing'!$C:$AF,12,FALSE)/VLOOKUP($P105,'20 Passing'!$C:$AF,5,FALSE),0)</f>
        <v>0</v>
      </c>
      <c r="X105" s="12">
        <f>IFERROR(IF(OR($B105="D",$B105="K"),0,VLOOKUP($P105,'20 Receiving'!$C:$T,7,FALSE)/VLOOKUP($P105,'20 Receiving'!$C:$T,5,FALSE)),0)*$AJ105</f>
        <v>1.3636363636363635</v>
      </c>
      <c r="Y105" s="21">
        <f>IFERROR(VLOOKUP($P105,'20 Receiving'!$C:$T,8,FALSE)/VLOOKUP($P105,'20 Receiving'!$C:$T,5,FALSE),0)</f>
        <v>0.90909090909090906</v>
      </c>
      <c r="Z105" s="21">
        <f>IFERROR(VLOOKUP($P105,'20 Receiving'!$C:$T,10,FALSE)/VLOOKUP($P105,'20 Receiving'!$C:$T,5,FALSE),0)</f>
        <v>12.181818181818182</v>
      </c>
      <c r="AA105" s="21">
        <f>IFERROR(VLOOKUP($P105,'20 Receiving'!$C:$T,11,FALSE),0)</f>
        <v>13.4</v>
      </c>
      <c r="AB105" s="21">
        <f>IFERROR(VLOOKUP($P105,'20 Receiving'!$C:$T,14,FALSE),0)</f>
        <v>23</v>
      </c>
      <c r="AC105" s="21">
        <f>IFERROR(VLOOKUP($P105,'20 Receiving'!$C:$T,11,FALSE)/VLOOKUP($P105,'20 Receiving'!$C:$T,5,FALSE),0)</f>
        <v>1.2181818181818183</v>
      </c>
      <c r="AD105" s="12">
        <f>IFERROR(VLOOKUP($P105,'20 Rushing'!$C:$P,7,FALSE)/VLOOKUP($P105,'20 Rushing'!$C:$P,5,FALSE),0)</f>
        <v>0</v>
      </c>
      <c r="AE105" s="12">
        <f>IFERROR(VLOOKUP($P105,'20 Rushing'!$C:$P,8,FALSE)/VLOOKUP($P105,'20 Rushing'!$C:$P,5,FALSE),0)</f>
        <v>0</v>
      </c>
      <c r="AF105" s="12">
        <f>IFERROR(VLOOKUP($P105,'20 Rushing'!$C:$P,12,FALSE),0)</f>
        <v>0</v>
      </c>
      <c r="AG105" s="12">
        <f>IFERROR(VLOOKUP($P105,'20 Rushing'!$C:$P,9,FALSE)/VLOOKUP($P105,'20 Rushing'!$C:$P,5,FALSE),0)</f>
        <v>0</v>
      </c>
      <c r="AH105" s="12">
        <f>VLOOKUP($J105,'Vegas Odds'!$B:$S,18,FALSE)</f>
        <v>33.050526106749423</v>
      </c>
      <c r="AI105" s="12">
        <f>VLOOKUP($J105,'Vegas Odds'!$B:$S,17,FALSE)</f>
        <v>26.849473893250575</v>
      </c>
      <c r="AJ105">
        <v>1</v>
      </c>
      <c r="AK105" s="12">
        <f t="shared" si="21"/>
        <v>0</v>
      </c>
      <c r="AL105" s="12">
        <f t="shared" si="22"/>
        <v>0</v>
      </c>
      <c r="AM105" s="12">
        <f>V105/Team_Defense_Table20[[#Totals],[Passing yds/att]]*'Fanduel Export'!Q167</f>
        <v>0</v>
      </c>
      <c r="AN105" s="12">
        <f t="shared" si="37"/>
        <v>0</v>
      </c>
      <c r="AO105" s="12">
        <f>IFERROR(IF(OR($B105="D",$B105="K"),0,VLOOKUP($P105,'20 Receiving'!$C:$T,7,FALSE)/VLOOKUP($P105,'20 Receiving'!$C:$T,5,FALSE)),0)*$AJ105</f>
        <v>1.3636363636363635</v>
      </c>
      <c r="AP105" s="21">
        <f t="shared" si="23"/>
        <v>33.730880230880231</v>
      </c>
      <c r="AQ105" s="21">
        <f t="shared" si="24"/>
        <v>1.3361317264177537</v>
      </c>
      <c r="AR105" s="22">
        <f t="shared" si="25"/>
        <v>0.90909090909090906</v>
      </c>
      <c r="AS105" s="22">
        <f t="shared" si="26"/>
        <v>0.89075448427850257</v>
      </c>
      <c r="AT105" s="22">
        <f>AA105/Team_Defense_Table20[[#Totals],[Yards per completion]]*'Fanduel Export'!S167</f>
        <v>12.515382932515987</v>
      </c>
      <c r="AU105" s="12">
        <f t="shared" si="38"/>
        <v>11.148133469601252</v>
      </c>
      <c r="AV105" s="12">
        <f t="shared" si="27"/>
        <v>0</v>
      </c>
      <c r="AW105" s="21">
        <f t="shared" si="28"/>
        <v>42.586580086580092</v>
      </c>
      <c r="AX105" s="12">
        <f t="shared" si="29"/>
        <v>0</v>
      </c>
      <c r="AY105" s="12">
        <f>AF105/Team_Defense_Table20[[#Totals],[Rushing Y/A]]*R105</f>
        <v>0</v>
      </c>
      <c r="AZ105" s="12">
        <f t="shared" si="39"/>
        <v>0</v>
      </c>
      <c r="BA105" s="22">
        <f t="shared" si="30"/>
        <v>1.5693588015055797</v>
      </c>
      <c r="BB105" s="22">
        <f t="shared" si="31"/>
        <v>0.33390612797991054</v>
      </c>
      <c r="BC105" s="21">
        <f t="shared" si="32"/>
        <v>0.29013539651837522</v>
      </c>
      <c r="BD105" t="str">
        <f t="shared" si="33"/>
        <v>Freddie Swain</v>
      </c>
      <c r="BE105">
        <f t="shared" si="34"/>
        <v>4700</v>
      </c>
      <c r="BF105" t="str">
        <f t="shared" si="35"/>
        <v>WR</v>
      </c>
      <c r="BG105" s="22">
        <f t="shared" si="36"/>
        <v>1.5693588015055797</v>
      </c>
    </row>
    <row r="106" spans="1:59" x14ac:dyDescent="0.3">
      <c r="A106" t="s">
        <v>3878</v>
      </c>
      <c r="B106" t="s">
        <v>1928</v>
      </c>
      <c r="C106" t="s">
        <v>3684</v>
      </c>
      <c r="D106" t="s">
        <v>1063</v>
      </c>
      <c r="E106" t="s">
        <v>3685</v>
      </c>
      <c r="F106">
        <v>5.5454545454545396</v>
      </c>
      <c r="G106">
        <v>11</v>
      </c>
      <c r="H106">
        <v>4700</v>
      </c>
      <c r="I106" t="s">
        <v>3638</v>
      </c>
      <c r="J106" t="s">
        <v>61</v>
      </c>
      <c r="K106" t="s">
        <v>74</v>
      </c>
      <c r="O106" t="str">
        <f t="shared" si="20"/>
        <v>Seattle Seahawks</v>
      </c>
      <c r="P106" t="str">
        <f>IFERROR(VLOOKUP(O:O,'Name Bridge'!A:B,2,FALSE),O:O)</f>
        <v>SEA</v>
      </c>
      <c r="Q106" s="12">
        <f>VLOOKUP($K106,'20 Defensive Stats'!$AC:$AH,2,FALSE)</f>
        <v>6.8849104859335037</v>
      </c>
      <c r="R106" s="12">
        <f>VLOOKUP($K106,'20 Defensive Stats'!$AC:$AH,4,FALSE)</f>
        <v>3.8851851851851853</v>
      </c>
      <c r="S106" s="12">
        <f>VLOOKUP($K106,'20 Defensive Stats'!$AC:$AH,6,FALSE)</f>
        <v>10.196969696969697</v>
      </c>
      <c r="T106" s="12">
        <f>IFERROR(VLOOKUP($P106,'20 Passing'!$C:$AF,9,FALSE)/VLOOKUP($P106,'20 Passing'!$C:$AF,5,FALSE),0)</f>
        <v>0</v>
      </c>
      <c r="U106" s="12">
        <f>IFERROR(VLOOKUP($P106,'20 Passing'!$C:$AF,11,FALSE)/VLOOKUP($P106,'20 Passing'!$C:$AF,5,FALSE),0)</f>
        <v>0</v>
      </c>
      <c r="V106" s="12">
        <f>IFERROR(VLOOKUP($P106,'20 Passing'!$C:$AF,18,FALSE),0)</f>
        <v>0</v>
      </c>
      <c r="W106" s="12">
        <f>IFERROR(VLOOKUP($P106,'20 Passing'!$C:$AF,12,FALSE)/VLOOKUP($P106,'20 Passing'!$C:$AF,5,FALSE),0)</f>
        <v>0</v>
      </c>
      <c r="X106" s="12">
        <f>IFERROR(IF(OR($B106="D",$B106="K"),0,VLOOKUP($P106,'20 Receiving'!$C:$T,7,FALSE)/VLOOKUP($P106,'20 Receiving'!$C:$T,5,FALSE)),0)*$AJ106</f>
        <v>0</v>
      </c>
      <c r="Y106" s="21">
        <f>IFERROR(VLOOKUP($P106,'20 Receiving'!$C:$T,8,FALSE)/VLOOKUP($P106,'20 Receiving'!$C:$T,5,FALSE),0)</f>
        <v>0</v>
      </c>
      <c r="Z106" s="21">
        <f>IFERROR(VLOOKUP($P106,'20 Receiving'!$C:$T,10,FALSE)/VLOOKUP($P106,'20 Receiving'!$C:$T,5,FALSE),0)</f>
        <v>0</v>
      </c>
      <c r="AA106" s="21">
        <f>IFERROR(VLOOKUP($P106,'20 Receiving'!$C:$T,11,FALSE),0)</f>
        <v>0</v>
      </c>
      <c r="AB106" s="21">
        <f>IFERROR(VLOOKUP($P106,'20 Receiving'!$C:$T,14,FALSE),0)</f>
        <v>0</v>
      </c>
      <c r="AC106" s="21">
        <f>IFERROR(VLOOKUP($P106,'20 Receiving'!$C:$T,11,FALSE)/VLOOKUP($P106,'20 Receiving'!$C:$T,5,FALSE),0)</f>
        <v>0</v>
      </c>
      <c r="AD106" s="12">
        <f>IFERROR(VLOOKUP($P106,'20 Rushing'!$C:$P,7,FALSE)/VLOOKUP($P106,'20 Rushing'!$C:$P,5,FALSE),0)</f>
        <v>0</v>
      </c>
      <c r="AE106" s="12">
        <f>IFERROR(VLOOKUP($P106,'20 Rushing'!$C:$P,8,FALSE)/VLOOKUP($P106,'20 Rushing'!$C:$P,5,FALSE),0)</f>
        <v>0</v>
      </c>
      <c r="AF106" s="12">
        <f>IFERROR(VLOOKUP($P106,'20 Rushing'!$C:$P,12,FALSE),0)</f>
        <v>0</v>
      </c>
      <c r="AG106" s="12">
        <f>IFERROR(VLOOKUP($P106,'20 Rushing'!$C:$P,9,FALSE)/VLOOKUP($P106,'20 Rushing'!$C:$P,5,FALSE),0)</f>
        <v>0</v>
      </c>
      <c r="AH106" s="12">
        <f>VLOOKUP($J106,'Vegas Odds'!$B:$S,18,FALSE)</f>
        <v>33.050526106749423</v>
      </c>
      <c r="AI106" s="12">
        <f>VLOOKUP($J106,'Vegas Odds'!$B:$S,17,FALSE)</f>
        <v>26.849473893250575</v>
      </c>
      <c r="AJ106">
        <v>1</v>
      </c>
      <c r="AK106" s="12">
        <f t="shared" si="21"/>
        <v>0</v>
      </c>
      <c r="AL106" s="12">
        <f t="shared" si="22"/>
        <v>0</v>
      </c>
      <c r="AM106" s="12">
        <f>V106/Team_Defense_Table20[[#Totals],[Passing yds/att]]*'Fanduel Export'!Q158</f>
        <v>0</v>
      </c>
      <c r="AN106" s="12">
        <f t="shared" si="37"/>
        <v>0</v>
      </c>
      <c r="AO106" s="12">
        <f>IFERROR(IF(OR($B106="D",$B106="K"),0,VLOOKUP($P106,'20 Receiving'!$C:$T,7,FALSE)/VLOOKUP($P106,'20 Receiving'!$C:$T,5,FALSE)),0)*$AJ106</f>
        <v>0</v>
      </c>
      <c r="AP106" s="21">
        <f t="shared" si="23"/>
        <v>33.730880230880231</v>
      </c>
      <c r="AQ106" s="21">
        <f t="shared" si="24"/>
        <v>0</v>
      </c>
      <c r="AR106" s="22">
        <f t="shared" si="25"/>
        <v>0</v>
      </c>
      <c r="AS106" s="22">
        <f t="shared" si="26"/>
        <v>0</v>
      </c>
      <c r="AT106" s="22">
        <f>AA106/Team_Defense_Table20[[#Totals],[Yards per completion]]*'Fanduel Export'!S158</f>
        <v>0</v>
      </c>
      <c r="AU106" s="12">
        <f t="shared" si="38"/>
        <v>0</v>
      </c>
      <c r="AV106" s="12">
        <f t="shared" si="27"/>
        <v>0</v>
      </c>
      <c r="AW106" s="21">
        <f t="shared" si="28"/>
        <v>42.586580086580092</v>
      </c>
      <c r="AX106" s="12">
        <f t="shared" si="29"/>
        <v>0</v>
      </c>
      <c r="AY106" s="12">
        <f>AF106/Team_Defense_Table20[[#Totals],[Rushing Y/A]]*R106</f>
        <v>0</v>
      </c>
      <c r="AZ106" s="12">
        <f t="shared" si="39"/>
        <v>0</v>
      </c>
      <c r="BA106" s="22">
        <f t="shared" si="30"/>
        <v>0</v>
      </c>
      <c r="BB106" s="22">
        <f t="shared" si="31"/>
        <v>0</v>
      </c>
      <c r="BC106" s="21">
        <f t="shared" si="32"/>
        <v>0</v>
      </c>
      <c r="BD106" t="str">
        <f t="shared" si="33"/>
        <v>Seattle Seahawks</v>
      </c>
      <c r="BE106">
        <f t="shared" si="34"/>
        <v>4700</v>
      </c>
      <c r="BF106" t="str">
        <f t="shared" si="35"/>
        <v>D</v>
      </c>
      <c r="BG106" s="22">
        <f t="shared" si="36"/>
        <v>0</v>
      </c>
    </row>
    <row r="107" spans="1:59" x14ac:dyDescent="0.3">
      <c r="A107" t="s">
        <v>3879</v>
      </c>
      <c r="B107" t="s">
        <v>34</v>
      </c>
      <c r="C107" t="s">
        <v>3013</v>
      </c>
      <c r="D107" t="s">
        <v>687</v>
      </c>
      <c r="E107" t="s">
        <v>3688</v>
      </c>
      <c r="F107">
        <v>2.1500000953674299</v>
      </c>
      <c r="G107">
        <v>8</v>
      </c>
      <c r="H107">
        <v>4700</v>
      </c>
      <c r="I107" t="s">
        <v>3637</v>
      </c>
      <c r="J107" t="s">
        <v>76</v>
      </c>
      <c r="K107" t="s">
        <v>1080</v>
      </c>
      <c r="O107" t="str">
        <f t="shared" si="20"/>
        <v>Corey Clement</v>
      </c>
      <c r="P107" t="str">
        <f>IFERROR(VLOOKUP(O:O,'Name Bridge'!A:B,2,FALSE),O:O)</f>
        <v>Corey Clement</v>
      </c>
      <c r="Q107" s="12">
        <f>VLOOKUP($K107,'20 Defensive Stats'!$AC:$AH,2,FALSE)</f>
        <v>6.9262295081967213</v>
      </c>
      <c r="R107" s="12">
        <f>VLOOKUP($K107,'20 Defensive Stats'!$AC:$AH,4,FALSE)</f>
        <v>4.625</v>
      </c>
      <c r="S107" s="12">
        <f>VLOOKUP($K107,'20 Defensive Stats'!$AC:$AH,6,FALSE)</f>
        <v>10.432098765432098</v>
      </c>
      <c r="T107" s="12">
        <f>IFERROR(VLOOKUP($P107,'20 Passing'!$C:$AF,9,FALSE)/VLOOKUP($P107,'20 Passing'!$C:$AF,5,FALSE),0)</f>
        <v>0</v>
      </c>
      <c r="U107" s="12">
        <f>IFERROR(VLOOKUP($P107,'20 Passing'!$C:$AF,11,FALSE)/VLOOKUP($P107,'20 Passing'!$C:$AF,5,FALSE),0)</f>
        <v>0</v>
      </c>
      <c r="V107" s="12">
        <f>IFERROR(VLOOKUP($P107,'20 Passing'!$C:$AF,18,FALSE),0)</f>
        <v>0</v>
      </c>
      <c r="W107" s="12">
        <f>IFERROR(VLOOKUP($P107,'20 Passing'!$C:$AF,12,FALSE)/VLOOKUP($P107,'20 Passing'!$C:$AF,5,FALSE),0)</f>
        <v>0</v>
      </c>
      <c r="X107" s="12">
        <f>IFERROR(IF(OR($B107="D",$B107="K"),0,VLOOKUP($P107,'20 Receiving'!$C:$T,7,FALSE)/VLOOKUP($P107,'20 Receiving'!$C:$T,5,FALSE)),0)*$AJ107</f>
        <v>0.5</v>
      </c>
      <c r="Y107" s="21">
        <f>IFERROR(VLOOKUP($P107,'20 Receiving'!$C:$T,8,FALSE)/VLOOKUP($P107,'20 Receiving'!$C:$T,5,FALSE),0)</f>
        <v>0.4</v>
      </c>
      <c r="Z107" s="21">
        <f>IFERROR(VLOOKUP($P107,'20 Receiving'!$C:$T,10,FALSE)/VLOOKUP($P107,'20 Receiving'!$C:$T,5,FALSE),0)</f>
        <v>1.8</v>
      </c>
      <c r="AA107" s="21">
        <f>IFERROR(VLOOKUP($P107,'20 Receiving'!$C:$T,11,FALSE),0)</f>
        <v>4.5</v>
      </c>
      <c r="AB107" s="21">
        <f>IFERROR(VLOOKUP($P107,'20 Receiving'!$C:$T,14,FALSE),0)</f>
        <v>12</v>
      </c>
      <c r="AC107" s="21">
        <f>IFERROR(VLOOKUP($P107,'20 Receiving'!$C:$T,11,FALSE)/VLOOKUP($P107,'20 Receiving'!$C:$T,5,FALSE),0)</f>
        <v>0.45</v>
      </c>
      <c r="AD107" s="12">
        <f>IFERROR(VLOOKUP($P107,'20 Rushing'!$C:$P,7,FALSE)/VLOOKUP($P107,'20 Rushing'!$C:$P,5,FALSE),0)</f>
        <v>2</v>
      </c>
      <c r="AE107" s="12">
        <f>IFERROR(VLOOKUP($P107,'20 Rushing'!$C:$P,8,FALSE)/VLOOKUP($P107,'20 Rushing'!$C:$P,5,FALSE),0)</f>
        <v>7.4</v>
      </c>
      <c r="AF107" s="12" t="str">
        <f>IFERROR(VLOOKUP($P107,'20 Rushing'!$C:$P,12,FALSE),0)</f>
        <v>3.7</v>
      </c>
      <c r="AG107" s="12">
        <f>IFERROR(VLOOKUP($P107,'20 Rushing'!$C:$P,9,FALSE)/VLOOKUP($P107,'20 Rushing'!$C:$P,5,FALSE),0)</f>
        <v>0.1</v>
      </c>
      <c r="AH107" s="12">
        <f>VLOOKUP($J107,'Vegas Odds'!$B:$S,18,FALSE)</f>
        <v>42.740147670656746</v>
      </c>
      <c r="AI107" s="12">
        <f>VLOOKUP($J107,'Vegas Odds'!$B:$S,17,FALSE)</f>
        <v>19.159852329343252</v>
      </c>
      <c r="AJ107">
        <v>1</v>
      </c>
      <c r="AK107" s="12">
        <f t="shared" si="21"/>
        <v>0</v>
      </c>
      <c r="AL107" s="12">
        <f t="shared" si="22"/>
        <v>0</v>
      </c>
      <c r="AM107" s="12">
        <f>V107/Team_Defense_Table20[[#Totals],[Passing yds/att]]*'Fanduel Export'!Q112</f>
        <v>0</v>
      </c>
      <c r="AN107" s="12">
        <f t="shared" si="37"/>
        <v>0</v>
      </c>
      <c r="AO107" s="12">
        <f>IFERROR(IF(OR($B107="D",$B107="K"),0,VLOOKUP($P107,'20 Receiving'!$C:$T,7,FALSE)/VLOOKUP($P107,'20 Receiving'!$C:$T,5,FALSE)),0)*$AJ107</f>
        <v>0.5</v>
      </c>
      <c r="AP107" s="21">
        <f t="shared" si="23"/>
        <v>49.672943722943735</v>
      </c>
      <c r="AQ107" s="21">
        <f t="shared" si="24"/>
        <v>0.43021557076468614</v>
      </c>
      <c r="AR107" s="22">
        <f t="shared" si="25"/>
        <v>0.4</v>
      </c>
      <c r="AS107" s="22">
        <f t="shared" si="26"/>
        <v>0.34417245661174894</v>
      </c>
      <c r="AT107" s="22">
        <f>AA107/Team_Defense_Table20[[#Totals],[Yards per completion]]*'Fanduel Export'!S112</f>
        <v>3.840660677491023</v>
      </c>
      <c r="AU107" s="12">
        <f t="shared" si="38"/>
        <v>1.3218496203842294</v>
      </c>
      <c r="AV107" s="12">
        <f t="shared" si="27"/>
        <v>2</v>
      </c>
      <c r="AW107" s="21">
        <f t="shared" si="28"/>
        <v>31.925757575757579</v>
      </c>
      <c r="AX107" s="12">
        <f t="shared" si="29"/>
        <v>1.2002755006754824</v>
      </c>
      <c r="AY107" s="12">
        <f>AF107/Team_Defense_Table20[[#Totals],[Rushing Y/A]]*R107</f>
        <v>3.9854439592430868</v>
      </c>
      <c r="AZ107" s="12">
        <f t="shared" si="39"/>
        <v>4.7836307435945731</v>
      </c>
      <c r="BA107" s="22">
        <f t="shared" si="30"/>
        <v>0.81054803639788031</v>
      </c>
      <c r="BB107" s="22">
        <f t="shared" si="31"/>
        <v>0.1724570290208256</v>
      </c>
      <c r="BC107" s="21">
        <f t="shared" si="32"/>
        <v>0.10638297872340426</v>
      </c>
      <c r="BD107" t="str">
        <f t="shared" si="33"/>
        <v>Corey Clement</v>
      </c>
      <c r="BE107">
        <f t="shared" si="34"/>
        <v>4700</v>
      </c>
      <c r="BF107" t="str">
        <f t="shared" si="35"/>
        <v>RB</v>
      </c>
      <c r="BG107" s="22">
        <f t="shared" si="36"/>
        <v>0.81054803639788031</v>
      </c>
    </row>
    <row r="108" spans="1:59" x14ac:dyDescent="0.3">
      <c r="A108" t="s">
        <v>3880</v>
      </c>
      <c r="B108" t="s">
        <v>49</v>
      </c>
      <c r="C108" t="s">
        <v>3380</v>
      </c>
      <c r="D108" t="s">
        <v>374</v>
      </c>
      <c r="E108" t="s">
        <v>2981</v>
      </c>
      <c r="F108">
        <v>1.11999998092651</v>
      </c>
      <c r="G108">
        <v>5</v>
      </c>
      <c r="H108">
        <v>4700</v>
      </c>
      <c r="I108" t="s">
        <v>3639</v>
      </c>
      <c r="J108" t="s">
        <v>116</v>
      </c>
      <c r="K108" t="s">
        <v>80</v>
      </c>
      <c r="O108" t="str">
        <f t="shared" si="20"/>
        <v>KeeSean Johnson</v>
      </c>
      <c r="P108" t="str">
        <f>IFERROR(VLOOKUP(O:O,'Name Bridge'!A:B,2,FALSE),O:O)</f>
        <v>KeeSean Johnson</v>
      </c>
      <c r="Q108" s="12">
        <f>VLOOKUP($K108,'20 Defensive Stats'!$AC:$AH,2,FALSE)</f>
        <v>5.654040404040404</v>
      </c>
      <c r="R108" s="12">
        <f>VLOOKUP($K108,'20 Defensive Stats'!$AC:$AH,4,FALSE)</f>
        <v>3.8679245283018866</v>
      </c>
      <c r="S108" s="12">
        <f>VLOOKUP($K108,'20 Defensive Stats'!$AC:$AH,6,FALSE)</f>
        <v>8.9203187250996017</v>
      </c>
      <c r="T108" s="12">
        <f>IFERROR(VLOOKUP($P108,'20 Passing'!$C:$AF,9,FALSE)/VLOOKUP($P108,'20 Passing'!$C:$AF,5,FALSE),0)</f>
        <v>0</v>
      </c>
      <c r="U108" s="12">
        <f>IFERROR(VLOOKUP($P108,'20 Passing'!$C:$AF,11,FALSE)/VLOOKUP($P108,'20 Passing'!$C:$AF,5,FALSE),0)</f>
        <v>0</v>
      </c>
      <c r="V108" s="12">
        <f>IFERROR(VLOOKUP($P108,'20 Passing'!$C:$AF,18,FALSE),0)</f>
        <v>0</v>
      </c>
      <c r="W108" s="12">
        <f>IFERROR(VLOOKUP($P108,'20 Passing'!$C:$AF,12,FALSE)/VLOOKUP($P108,'20 Passing'!$C:$AF,5,FALSE),0)</f>
        <v>0</v>
      </c>
      <c r="X108" s="12">
        <f>IFERROR(IF(OR($B108="D",$B108="K"),0,VLOOKUP($P108,'20 Receiving'!$C:$T,7,FALSE)/VLOOKUP($P108,'20 Receiving'!$C:$T,5,FALSE)),0)*$AJ108</f>
        <v>3</v>
      </c>
      <c r="Y108" s="21">
        <f>IFERROR(VLOOKUP($P108,'20 Receiving'!$C:$T,8,FALSE)/VLOOKUP($P108,'20 Receiving'!$C:$T,5,FALSE),0)</f>
        <v>1.3333333333333333</v>
      </c>
      <c r="Z108" s="21">
        <f>IFERROR(VLOOKUP($P108,'20 Receiving'!$C:$T,10,FALSE)/VLOOKUP($P108,'20 Receiving'!$C:$T,5,FALSE),0)</f>
        <v>12</v>
      </c>
      <c r="AA108" s="21">
        <f>IFERROR(VLOOKUP($P108,'20 Receiving'!$C:$T,11,FALSE),0)</f>
        <v>9</v>
      </c>
      <c r="AB108" s="21">
        <f>IFERROR(VLOOKUP($P108,'20 Receiving'!$C:$T,14,FALSE),0)</f>
        <v>14</v>
      </c>
      <c r="AC108" s="21">
        <f>IFERROR(VLOOKUP($P108,'20 Receiving'!$C:$T,11,FALSE)/VLOOKUP($P108,'20 Receiving'!$C:$T,5,FALSE),0)</f>
        <v>3</v>
      </c>
      <c r="AD108" s="12">
        <f>IFERROR(VLOOKUP($P108,'20 Rushing'!$C:$P,7,FALSE)/VLOOKUP($P108,'20 Rushing'!$C:$P,5,FALSE),0)</f>
        <v>0</v>
      </c>
      <c r="AE108" s="12">
        <f>IFERROR(VLOOKUP($P108,'20 Rushing'!$C:$P,8,FALSE)/VLOOKUP($P108,'20 Rushing'!$C:$P,5,FALSE),0)</f>
        <v>0</v>
      </c>
      <c r="AF108" s="12">
        <f>IFERROR(VLOOKUP($P108,'20 Rushing'!$C:$P,12,FALSE),0)</f>
        <v>0</v>
      </c>
      <c r="AG108" s="12">
        <f>IFERROR(VLOOKUP($P108,'20 Rushing'!$C:$P,9,FALSE)/VLOOKUP($P108,'20 Rushing'!$C:$P,5,FALSE),0)</f>
        <v>0</v>
      </c>
      <c r="AH108" s="12">
        <f>VLOOKUP($J108,'Vegas Odds'!$B:$S,18,FALSE)</f>
        <v>37.965155310939636</v>
      </c>
      <c r="AI108" s="12">
        <f>VLOOKUP($J108,'Vegas Odds'!$B:$S,17,FALSE)</f>
        <v>30.434844689060373</v>
      </c>
      <c r="AJ108">
        <v>1</v>
      </c>
      <c r="AK108" s="12">
        <f t="shared" si="21"/>
        <v>0</v>
      </c>
      <c r="AL108" s="12">
        <f t="shared" si="22"/>
        <v>0</v>
      </c>
      <c r="AM108" s="12">
        <f>V108/Team_Defense_Table20[[#Totals],[Passing yds/att]]*'Fanduel Export'!Q154</f>
        <v>0</v>
      </c>
      <c r="AN108" s="12">
        <f t="shared" si="37"/>
        <v>0</v>
      </c>
      <c r="AO108" s="12">
        <f>IFERROR(IF(OR($B108="D",$B108="K"),0,VLOOKUP($P108,'20 Receiving'!$C:$T,7,FALSE)/VLOOKUP($P108,'20 Receiving'!$C:$T,5,FALSE)),0)*$AJ108</f>
        <v>3</v>
      </c>
      <c r="AP108" s="21">
        <f t="shared" si="23"/>
        <v>31.103030303030305</v>
      </c>
      <c r="AQ108" s="21">
        <f t="shared" si="24"/>
        <v>3.6618768275360711</v>
      </c>
      <c r="AR108" s="22">
        <f t="shared" si="25"/>
        <v>1.3333333333333333</v>
      </c>
      <c r="AS108" s="22">
        <f t="shared" si="26"/>
        <v>1.6275008122382537</v>
      </c>
      <c r="AT108" s="22">
        <f>AA108/Team_Defense_Table20[[#Totals],[Yards per completion]]*'Fanduel Export'!S154</f>
        <v>8.7806505017637217</v>
      </c>
      <c r="AU108" s="12">
        <f t="shared" si="38"/>
        <v>14.290515823600687</v>
      </c>
      <c r="AV108" s="12">
        <f t="shared" si="27"/>
        <v>0</v>
      </c>
      <c r="AW108" s="21">
        <f t="shared" si="28"/>
        <v>32.439393939393938</v>
      </c>
      <c r="AX108" s="12">
        <f t="shared" si="29"/>
        <v>0</v>
      </c>
      <c r="AY108" s="12">
        <f>AF108/Team_Defense_Table20[[#Totals],[Rushing Y/A]]*R108</f>
        <v>0</v>
      </c>
      <c r="AZ108" s="12">
        <f t="shared" si="39"/>
        <v>0</v>
      </c>
      <c r="BA108" s="22">
        <f t="shared" si="30"/>
        <v>2.0957182490267354</v>
      </c>
      <c r="BB108" s="22">
        <f t="shared" si="31"/>
        <v>0.44589749979292242</v>
      </c>
      <c r="BC108" s="21">
        <f t="shared" si="32"/>
        <v>0.63829787234042545</v>
      </c>
      <c r="BD108" t="str">
        <f t="shared" si="33"/>
        <v>KeeSean Johnson</v>
      </c>
      <c r="BE108">
        <f t="shared" si="34"/>
        <v>4700</v>
      </c>
      <c r="BF108" t="str">
        <f t="shared" si="35"/>
        <v>WR</v>
      </c>
      <c r="BG108" s="22">
        <f t="shared" si="36"/>
        <v>2.0957182490267354</v>
      </c>
    </row>
    <row r="109" spans="1:59" x14ac:dyDescent="0.3">
      <c r="A109" t="s">
        <v>3881</v>
      </c>
      <c r="B109" t="s">
        <v>34</v>
      </c>
      <c r="C109" t="s">
        <v>2862</v>
      </c>
      <c r="D109" t="s">
        <v>489</v>
      </c>
      <c r="E109" t="s">
        <v>2863</v>
      </c>
      <c r="F109">
        <v>3.95000004768371</v>
      </c>
      <c r="G109">
        <v>4</v>
      </c>
      <c r="H109">
        <v>4700</v>
      </c>
      <c r="I109" t="s">
        <v>3644</v>
      </c>
      <c r="J109" t="s">
        <v>56</v>
      </c>
      <c r="K109" t="s">
        <v>1079</v>
      </c>
      <c r="L109" t="s">
        <v>1877</v>
      </c>
      <c r="M109" t="s">
        <v>3316</v>
      </c>
      <c r="O109" t="str">
        <f t="shared" si="20"/>
        <v>Troymaine Pope</v>
      </c>
      <c r="P109" t="str">
        <f>IFERROR(VLOOKUP(O:O,'Name Bridge'!A:B,2,FALSE),O:O)</f>
        <v>Troymaine Pope</v>
      </c>
      <c r="Q109" s="12">
        <f>VLOOKUP($K109,'20 Defensive Stats'!$AC:$AH,2,FALSE)</f>
        <v>7.9778481012658231</v>
      </c>
      <c r="R109" s="12">
        <f>VLOOKUP($K109,'20 Defensive Stats'!$AC:$AH,4,FALSE)</f>
        <v>4.3047619047619046</v>
      </c>
      <c r="S109" s="12">
        <f>VLOOKUP($K109,'20 Defensive Stats'!$AC:$AH,6,FALSE)</f>
        <v>11.564220183486238</v>
      </c>
      <c r="T109" s="12">
        <f>IFERROR(VLOOKUP($P109,'20 Passing'!$C:$AF,9,FALSE)/VLOOKUP($P109,'20 Passing'!$C:$AF,5,FALSE),0)</f>
        <v>0</v>
      </c>
      <c r="U109" s="12">
        <f>IFERROR(VLOOKUP($P109,'20 Passing'!$C:$AF,11,FALSE)/VLOOKUP($P109,'20 Passing'!$C:$AF,5,FALSE),0)</f>
        <v>0</v>
      </c>
      <c r="V109" s="12">
        <f>IFERROR(VLOOKUP($P109,'20 Passing'!$C:$AF,18,FALSE),0)</f>
        <v>0</v>
      </c>
      <c r="W109" s="12">
        <f>IFERROR(VLOOKUP($P109,'20 Passing'!$C:$AF,12,FALSE)/VLOOKUP($P109,'20 Passing'!$C:$AF,5,FALSE),0)</f>
        <v>0</v>
      </c>
      <c r="X109" s="12">
        <f>IFERROR(IF(OR($B109="D",$B109="K"),0,VLOOKUP($P109,'20 Receiving'!$C:$T,7,FALSE)/VLOOKUP($P109,'20 Receiving'!$C:$T,5,FALSE)),0)*$AJ109</f>
        <v>1.6666666666666667</v>
      </c>
      <c r="Y109" s="21">
        <f>IFERROR(VLOOKUP($P109,'20 Receiving'!$C:$T,8,FALSE)/VLOOKUP($P109,'20 Receiving'!$C:$T,5,FALSE),0)</f>
        <v>1.3333333333333333</v>
      </c>
      <c r="Z109" s="21">
        <f>IFERROR(VLOOKUP($P109,'20 Receiving'!$C:$T,10,FALSE)/VLOOKUP($P109,'20 Receiving'!$C:$T,5,FALSE),0)</f>
        <v>7</v>
      </c>
      <c r="AA109" s="21">
        <f>IFERROR(VLOOKUP($P109,'20 Receiving'!$C:$T,11,FALSE),0)</f>
        <v>5.3</v>
      </c>
      <c r="AB109" s="21">
        <f>IFERROR(VLOOKUP($P109,'20 Receiving'!$C:$T,14,FALSE),0)</f>
        <v>11</v>
      </c>
      <c r="AC109" s="21">
        <f>IFERROR(VLOOKUP($P109,'20 Receiving'!$C:$T,11,FALSE)/VLOOKUP($P109,'20 Receiving'!$C:$T,5,FALSE),0)</f>
        <v>0.8833333333333333</v>
      </c>
      <c r="AD109" s="12">
        <f>IFERROR(VLOOKUP($P109,'20 Rushing'!$C:$P,7,FALSE)/VLOOKUP($P109,'20 Rushing'!$C:$P,5,FALSE),0)</f>
        <v>2.5</v>
      </c>
      <c r="AE109" s="12">
        <f>IFERROR(VLOOKUP($P109,'20 Rushing'!$C:$P,8,FALSE)/VLOOKUP($P109,'20 Rushing'!$C:$P,5,FALSE),0)</f>
        <v>12.666666666666666</v>
      </c>
      <c r="AF109" s="12" t="str">
        <f>IFERROR(VLOOKUP($P109,'20 Rushing'!$C:$P,12,FALSE),0)</f>
        <v>5.1</v>
      </c>
      <c r="AG109" s="12">
        <f>IFERROR(VLOOKUP($P109,'20 Rushing'!$C:$P,9,FALSE)/VLOOKUP($P109,'20 Rushing'!$C:$P,5,FALSE),0)</f>
        <v>0</v>
      </c>
      <c r="AH109" s="12">
        <f>VLOOKUP($J109,'Vegas Odds'!$B:$S,18,FALSE)</f>
        <v>36.74599698367637</v>
      </c>
      <c r="AI109" s="12">
        <f>VLOOKUP($J109,'Vegas Odds'!$B:$S,17,FALSE)</f>
        <v>33.054003016323627</v>
      </c>
      <c r="AJ109">
        <v>1</v>
      </c>
      <c r="AK109" s="12">
        <f t="shared" si="21"/>
        <v>0</v>
      </c>
      <c r="AL109" s="12">
        <f t="shared" si="22"/>
        <v>0</v>
      </c>
      <c r="AM109" s="12">
        <f>V109/Team_Defense_Table20[[#Totals],[Passing yds/att]]*'Fanduel Export'!Q152</f>
        <v>0</v>
      </c>
      <c r="AN109" s="12">
        <f t="shared" si="37"/>
        <v>0</v>
      </c>
      <c r="AO109" s="12">
        <f>IFERROR(IF(OR($B109="D",$B109="K"),0,VLOOKUP($P109,'20 Receiving'!$C:$T,7,FALSE)/VLOOKUP($P109,'20 Receiving'!$C:$T,5,FALSE)),0)*$AJ109</f>
        <v>1.6666666666666667</v>
      </c>
      <c r="AP109" s="21">
        <f t="shared" si="23"/>
        <v>43.467099567099567</v>
      </c>
      <c r="AQ109" s="21">
        <f t="shared" si="24"/>
        <v>1.4089582446509181</v>
      </c>
      <c r="AR109" s="22">
        <f t="shared" si="25"/>
        <v>1.3333333333333333</v>
      </c>
      <c r="AS109" s="22">
        <f t="shared" si="26"/>
        <v>1.1271665957207344</v>
      </c>
      <c r="AT109" s="22">
        <f>AA109/Team_Defense_Table20[[#Totals],[Yards per completion]]*'Fanduel Export'!S152</f>
        <v>4.5234447979338714</v>
      </c>
      <c r="AU109" s="12">
        <f t="shared" si="38"/>
        <v>5.0986758738177871</v>
      </c>
      <c r="AV109" s="12">
        <f t="shared" si="27"/>
        <v>2.5</v>
      </c>
      <c r="AW109" s="21">
        <f t="shared" si="28"/>
        <v>39.04170274170275</v>
      </c>
      <c r="AX109" s="12">
        <f t="shared" si="29"/>
        <v>2.1165830826466934</v>
      </c>
      <c r="AY109" s="12">
        <f>AF109/Team_Defense_Table20[[#Totals],[Rushing Y/A]]*R109</f>
        <v>5.1130796423372846</v>
      </c>
      <c r="AZ109" s="12">
        <f t="shared" si="39"/>
        <v>10.822257871196303</v>
      </c>
      <c r="BA109" s="22">
        <f t="shared" si="30"/>
        <v>2.2587600411680757</v>
      </c>
      <c r="BB109" s="22">
        <f t="shared" si="31"/>
        <v>0.48058724280171822</v>
      </c>
      <c r="BC109" s="21">
        <f t="shared" si="32"/>
        <v>0.3546099290780142</v>
      </c>
      <c r="BD109" t="str">
        <f t="shared" si="33"/>
        <v>Troymaine Pope</v>
      </c>
      <c r="BE109">
        <f t="shared" si="34"/>
        <v>4700</v>
      </c>
      <c r="BF109" t="str">
        <f t="shared" si="35"/>
        <v>RB</v>
      </c>
      <c r="BG109" s="22">
        <f t="shared" si="36"/>
        <v>2.2587600411680757</v>
      </c>
    </row>
    <row r="110" spans="1:59" x14ac:dyDescent="0.3">
      <c r="A110" t="s">
        <v>3882</v>
      </c>
      <c r="B110" t="s">
        <v>49</v>
      </c>
      <c r="C110" t="s">
        <v>1944</v>
      </c>
      <c r="D110" t="s">
        <v>364</v>
      </c>
      <c r="E110" t="s">
        <v>3156</v>
      </c>
      <c r="F110">
        <v>3.9142856597900302</v>
      </c>
      <c r="G110">
        <v>7</v>
      </c>
      <c r="H110">
        <v>4600</v>
      </c>
      <c r="I110" t="s">
        <v>3644</v>
      </c>
      <c r="J110" t="s">
        <v>1079</v>
      </c>
      <c r="K110" t="s">
        <v>56</v>
      </c>
      <c r="O110" t="str">
        <f t="shared" si="20"/>
        <v>Isaiah Ford</v>
      </c>
      <c r="P110" t="str">
        <f>IFERROR(VLOOKUP(O:O,'Name Bridge'!A:B,2,FALSE),O:O)</f>
        <v>Isaiah Ford</v>
      </c>
      <c r="Q110" s="12">
        <f>VLOOKUP($K110,'20 Defensive Stats'!$AC:$AH,2,FALSE)</f>
        <v>6.5079787234042552</v>
      </c>
      <c r="R110" s="12">
        <f>VLOOKUP($K110,'20 Defensive Stats'!$AC:$AH,4,FALSE)</f>
        <v>4.7661870503597124</v>
      </c>
      <c r="S110" s="12">
        <f>VLOOKUP($K110,'20 Defensive Stats'!$AC:$AH,6,FALSE)</f>
        <v>10.324894514767932</v>
      </c>
      <c r="T110" s="12">
        <f>IFERROR(VLOOKUP($P110,'20 Passing'!$C:$AF,9,FALSE)/VLOOKUP($P110,'20 Passing'!$C:$AF,5,FALSE),0)</f>
        <v>0</v>
      </c>
      <c r="U110" s="12">
        <f>IFERROR(VLOOKUP($P110,'20 Passing'!$C:$AF,11,FALSE)/VLOOKUP($P110,'20 Passing'!$C:$AF,5,FALSE),0)</f>
        <v>0</v>
      </c>
      <c r="V110" s="12">
        <f>IFERROR(VLOOKUP($P110,'20 Passing'!$C:$AF,18,FALSE),0)</f>
        <v>0</v>
      </c>
      <c r="W110" s="12">
        <f>IFERROR(VLOOKUP($P110,'20 Passing'!$C:$AF,12,FALSE)/VLOOKUP($P110,'20 Passing'!$C:$AF,5,FALSE),0)</f>
        <v>0</v>
      </c>
      <c r="X110" s="12">
        <f>IFERROR(IF(OR($B110="D",$B110="K"),0,VLOOKUP($P110,'20 Receiving'!$C:$T,7,FALSE)/VLOOKUP($P110,'20 Receiving'!$C:$T,5,FALSE)),0)*$AJ110</f>
        <v>4.1428571428571432</v>
      </c>
      <c r="Y110" s="21">
        <f>IFERROR(VLOOKUP($P110,'20 Receiving'!$C:$T,8,FALSE)/VLOOKUP($P110,'20 Receiving'!$C:$T,5,FALSE),0)</f>
        <v>2.5714285714285716</v>
      </c>
      <c r="Z110" s="21">
        <f>IFERROR(VLOOKUP($P110,'20 Receiving'!$C:$T,10,FALSE)/VLOOKUP($P110,'20 Receiving'!$C:$T,5,FALSE),0)</f>
        <v>26.285714285714285</v>
      </c>
      <c r="AA110" s="21">
        <f>IFERROR(VLOOKUP($P110,'20 Receiving'!$C:$T,11,FALSE),0)</f>
        <v>10.199999999999999</v>
      </c>
      <c r="AB110" s="21">
        <f>IFERROR(VLOOKUP($P110,'20 Receiving'!$C:$T,14,FALSE),0)</f>
        <v>17</v>
      </c>
      <c r="AC110" s="21">
        <f>IFERROR(VLOOKUP($P110,'20 Receiving'!$C:$T,11,FALSE)/VLOOKUP($P110,'20 Receiving'!$C:$T,5,FALSE),0)</f>
        <v>1.4571428571428571</v>
      </c>
      <c r="AD110" s="12">
        <f>IFERROR(VLOOKUP($P110,'20 Rushing'!$C:$P,7,FALSE)/VLOOKUP($P110,'20 Rushing'!$C:$P,5,FALSE),0)</f>
        <v>0</v>
      </c>
      <c r="AE110" s="12">
        <f>IFERROR(VLOOKUP($P110,'20 Rushing'!$C:$P,8,FALSE)/VLOOKUP($P110,'20 Rushing'!$C:$P,5,FALSE),0)</f>
        <v>0</v>
      </c>
      <c r="AF110" s="12">
        <f>IFERROR(VLOOKUP($P110,'20 Rushing'!$C:$P,12,FALSE),0)</f>
        <v>0</v>
      </c>
      <c r="AG110" s="12">
        <f>IFERROR(VLOOKUP($P110,'20 Rushing'!$C:$P,9,FALSE)/VLOOKUP($P110,'20 Rushing'!$C:$P,5,FALSE),0)</f>
        <v>0</v>
      </c>
      <c r="AH110" s="12">
        <f>VLOOKUP($J110,'Vegas Odds'!$B:$S,18,FALSE)</f>
        <v>29.794677517930324</v>
      </c>
      <c r="AI110" s="12">
        <f>VLOOKUP($J110,'Vegas Odds'!$B:$S,17,FALSE)</f>
        <v>35.30532248206967</v>
      </c>
      <c r="AJ110">
        <v>1</v>
      </c>
      <c r="AK110" s="12">
        <f t="shared" si="21"/>
        <v>0</v>
      </c>
      <c r="AL110" s="12">
        <f t="shared" si="22"/>
        <v>0</v>
      </c>
      <c r="AM110" s="12">
        <f>V110/Team_Defense_Table20[[#Totals],[Passing yds/att]]*'Fanduel Export'!Q81</f>
        <v>0</v>
      </c>
      <c r="AN110" s="12">
        <f t="shared" si="37"/>
        <v>0</v>
      </c>
      <c r="AO110" s="12">
        <f>IFERROR(IF(OR($B110="D",$B110="K"),0,VLOOKUP($P110,'20 Receiving'!$C:$T,7,FALSE)/VLOOKUP($P110,'20 Receiving'!$C:$T,5,FALSE)),0)*$AJ110</f>
        <v>4.1428571428571432</v>
      </c>
      <c r="AP110" s="21">
        <f t="shared" si="23"/>
        <v>31.252958152958154</v>
      </c>
      <c r="AQ110" s="21">
        <f t="shared" si="24"/>
        <v>3.9495490945262541</v>
      </c>
      <c r="AR110" s="22">
        <f t="shared" si="25"/>
        <v>2.5714285714285716</v>
      </c>
      <c r="AS110" s="22">
        <f t="shared" si="26"/>
        <v>2.45144426556802</v>
      </c>
      <c r="AT110" s="22">
        <f>AA110/Team_Defense_Table20[[#Totals],[Yards per completion]]*'Fanduel Export'!S81</f>
        <v>11.285727944422389</v>
      </c>
      <c r="AU110" s="12">
        <f t="shared" si="38"/>
        <v>27.666333052115021</v>
      </c>
      <c r="AV110" s="12">
        <f t="shared" si="27"/>
        <v>0</v>
      </c>
      <c r="AW110" s="21">
        <f t="shared" si="28"/>
        <v>39.221464646464653</v>
      </c>
      <c r="AX110" s="12">
        <f t="shared" si="29"/>
        <v>0</v>
      </c>
      <c r="AY110" s="12">
        <f>AF110/Team_Defense_Table20[[#Totals],[Rushing Y/A]]*R110</f>
        <v>0</v>
      </c>
      <c r="AZ110" s="12">
        <f t="shared" si="39"/>
        <v>0</v>
      </c>
      <c r="BA110" s="22">
        <f t="shared" si="30"/>
        <v>4.0523475909257876</v>
      </c>
      <c r="BB110" s="22">
        <f t="shared" si="31"/>
        <v>0.8809451284621278</v>
      </c>
      <c r="BC110" s="21">
        <f t="shared" si="32"/>
        <v>0.90062111801242251</v>
      </c>
      <c r="BD110" t="str">
        <f t="shared" si="33"/>
        <v>Isaiah Ford</v>
      </c>
      <c r="BE110">
        <f t="shared" si="34"/>
        <v>4600</v>
      </c>
      <c r="BF110" t="str">
        <f t="shared" si="35"/>
        <v>WR</v>
      </c>
      <c r="BG110" s="22">
        <f t="shared" si="36"/>
        <v>4.0523475909257876</v>
      </c>
    </row>
    <row r="111" spans="1:59" x14ac:dyDescent="0.3">
      <c r="A111" t="s">
        <v>3883</v>
      </c>
      <c r="B111" t="s">
        <v>49</v>
      </c>
      <c r="C111" t="s">
        <v>1873</v>
      </c>
      <c r="D111" t="s">
        <v>2722</v>
      </c>
      <c r="E111" t="s">
        <v>2896</v>
      </c>
      <c r="F111">
        <v>3.7333332697550401</v>
      </c>
      <c r="G111">
        <v>3</v>
      </c>
      <c r="H111">
        <v>4600</v>
      </c>
      <c r="I111" t="s">
        <v>3638</v>
      </c>
      <c r="J111" t="s">
        <v>74</v>
      </c>
      <c r="K111" t="s">
        <v>61</v>
      </c>
      <c r="O111" t="str">
        <f t="shared" si="20"/>
        <v>Austin Mack</v>
      </c>
      <c r="P111" t="str">
        <f>IFERROR(VLOOKUP(O:O,'Name Bridge'!A:B,2,FALSE),O:O)</f>
        <v>Austin Mack</v>
      </c>
      <c r="Q111" s="12">
        <f>VLOOKUP($K111,'20 Defensive Stats'!$AC:$AH,2,FALSE)</f>
        <v>7.3665987780040734</v>
      </c>
      <c r="R111" s="12">
        <f>VLOOKUP($K111,'20 Defensive Stats'!$AC:$AH,4,FALSE)</f>
        <v>3.7056603773584906</v>
      </c>
      <c r="S111" s="12">
        <f>VLOOKUP($K111,'20 Defensive Stats'!$AC:$AH,6,FALSE)</f>
        <v>10.764880952380953</v>
      </c>
      <c r="T111" s="12">
        <f>IFERROR(VLOOKUP($P111,'20 Passing'!$C:$AF,9,FALSE)/VLOOKUP($P111,'20 Passing'!$C:$AF,5,FALSE),0)</f>
        <v>0</v>
      </c>
      <c r="U111" s="12">
        <f>IFERROR(VLOOKUP($P111,'20 Passing'!$C:$AF,11,FALSE)/VLOOKUP($P111,'20 Passing'!$C:$AF,5,FALSE),0)</f>
        <v>0</v>
      </c>
      <c r="V111" s="12">
        <f>IFERROR(VLOOKUP($P111,'20 Passing'!$C:$AF,18,FALSE),0)</f>
        <v>0</v>
      </c>
      <c r="W111" s="12">
        <f>IFERROR(VLOOKUP($P111,'20 Passing'!$C:$AF,12,FALSE)/VLOOKUP($P111,'20 Passing'!$C:$AF,5,FALSE),0)</f>
        <v>0</v>
      </c>
      <c r="X111" s="12">
        <f>IFERROR(IF(OR($B111="D",$B111="K"),0,VLOOKUP($P111,'20 Receiving'!$C:$T,7,FALSE)/VLOOKUP($P111,'20 Receiving'!$C:$T,5,FALSE)),0)*$AJ111</f>
        <v>1.1666666666666667</v>
      </c>
      <c r="Y111" s="21">
        <f>IFERROR(VLOOKUP($P111,'20 Receiving'!$C:$T,8,FALSE)/VLOOKUP($P111,'20 Receiving'!$C:$T,5,FALSE),0)</f>
        <v>1</v>
      </c>
      <c r="Z111" s="21">
        <f>IFERROR(VLOOKUP($P111,'20 Receiving'!$C:$T,10,FALSE)/VLOOKUP($P111,'20 Receiving'!$C:$T,5,FALSE),0)</f>
        <v>13.666666666666666</v>
      </c>
      <c r="AA111" s="21">
        <f>IFERROR(VLOOKUP($P111,'20 Receiving'!$C:$T,11,FALSE),0)</f>
        <v>13.7</v>
      </c>
      <c r="AB111" s="21">
        <f>IFERROR(VLOOKUP($P111,'20 Receiving'!$C:$T,14,FALSE),0)</f>
        <v>50</v>
      </c>
      <c r="AC111" s="21">
        <f>IFERROR(VLOOKUP($P111,'20 Receiving'!$C:$T,11,FALSE)/VLOOKUP($P111,'20 Receiving'!$C:$T,5,FALSE),0)</f>
        <v>2.2833333333333332</v>
      </c>
      <c r="AD111" s="12">
        <f>IFERROR(VLOOKUP($P111,'20 Rushing'!$C:$P,7,FALSE)/VLOOKUP($P111,'20 Rushing'!$C:$P,5,FALSE),0)</f>
        <v>0</v>
      </c>
      <c r="AE111" s="12">
        <f>IFERROR(VLOOKUP($P111,'20 Rushing'!$C:$P,8,FALSE)/VLOOKUP($P111,'20 Rushing'!$C:$P,5,FALSE),0)</f>
        <v>0</v>
      </c>
      <c r="AF111" s="12">
        <f>IFERROR(VLOOKUP($P111,'20 Rushing'!$C:$P,12,FALSE),0)</f>
        <v>0</v>
      </c>
      <c r="AG111" s="12">
        <f>IFERROR(VLOOKUP($P111,'20 Rushing'!$C:$P,9,FALSE)/VLOOKUP($P111,'20 Rushing'!$C:$P,5,FALSE),0)</f>
        <v>0</v>
      </c>
      <c r="AH111" s="12">
        <f>VLOOKUP($J111,'Vegas Odds'!$B:$S,18,FALSE)</f>
        <v>43.874288576406173</v>
      </c>
      <c r="AI111" s="12">
        <f>VLOOKUP($J111,'Vegas Odds'!$B:$S,17,FALSE)</f>
        <v>15.725711423593831</v>
      </c>
      <c r="AJ111">
        <v>1</v>
      </c>
      <c r="AK111" s="12">
        <f t="shared" si="21"/>
        <v>0</v>
      </c>
      <c r="AL111" s="12">
        <f t="shared" si="22"/>
        <v>0</v>
      </c>
      <c r="AM111" s="12">
        <f>V111/Team_Defense_Table20[[#Totals],[Passing yds/att]]*'Fanduel Export'!Q92</f>
        <v>0</v>
      </c>
      <c r="AN111" s="12">
        <f t="shared" si="37"/>
        <v>0</v>
      </c>
      <c r="AO111" s="12">
        <f>IFERROR(IF(OR($B111="D",$B111="K"),0,VLOOKUP($P111,'20 Receiving'!$C:$T,7,FALSE)/VLOOKUP($P111,'20 Receiving'!$C:$T,5,FALSE)),0)*$AJ111</f>
        <v>1.1666666666666667</v>
      </c>
      <c r="AP111" s="21">
        <f t="shared" si="23"/>
        <v>34.49083694083695</v>
      </c>
      <c r="AQ111" s="21">
        <f t="shared" si="24"/>
        <v>1.4840657561777657</v>
      </c>
      <c r="AR111" s="22">
        <f t="shared" si="25"/>
        <v>1</v>
      </c>
      <c r="AS111" s="22">
        <f t="shared" si="26"/>
        <v>1.2720563624380847</v>
      </c>
      <c r="AT111" s="22">
        <f>AA111/Team_Defense_Table20[[#Totals],[Yards per completion]]*'Fanduel Export'!S92</f>
        <v>15.158281650841836</v>
      </c>
      <c r="AU111" s="12">
        <f t="shared" si="38"/>
        <v>19.282188617581831</v>
      </c>
      <c r="AV111" s="12">
        <f t="shared" si="27"/>
        <v>0</v>
      </c>
      <c r="AW111" s="21">
        <f t="shared" si="28"/>
        <v>24.907864357864359</v>
      </c>
      <c r="AX111" s="12">
        <f t="shared" si="29"/>
        <v>0</v>
      </c>
      <c r="AY111" s="12">
        <f>AF111/Team_Defense_Table20[[#Totals],[Rushing Y/A]]*R111</f>
        <v>0</v>
      </c>
      <c r="AZ111" s="12">
        <f t="shared" si="39"/>
        <v>0</v>
      </c>
      <c r="BA111" s="22">
        <f t="shared" si="30"/>
        <v>2.4282188617581832</v>
      </c>
      <c r="BB111" s="22">
        <f t="shared" si="31"/>
        <v>0.52787366559960514</v>
      </c>
      <c r="BC111" s="21">
        <f t="shared" si="32"/>
        <v>0.25362318840579712</v>
      </c>
      <c r="BD111" t="str">
        <f t="shared" si="33"/>
        <v>Austin Mack</v>
      </c>
      <c r="BE111">
        <f t="shared" si="34"/>
        <v>4600</v>
      </c>
      <c r="BF111" t="str">
        <f t="shared" si="35"/>
        <v>WR</v>
      </c>
      <c r="BG111" s="22">
        <f t="shared" si="36"/>
        <v>2.4282188617581832</v>
      </c>
    </row>
    <row r="112" spans="1:59" x14ac:dyDescent="0.3">
      <c r="A112" t="s">
        <v>3884</v>
      </c>
      <c r="B112" t="s">
        <v>52</v>
      </c>
      <c r="C112" t="s">
        <v>2003</v>
      </c>
      <c r="D112" t="s">
        <v>372</v>
      </c>
      <c r="E112" t="s">
        <v>3363</v>
      </c>
      <c r="F112">
        <v>3.75</v>
      </c>
      <c r="G112">
        <v>10</v>
      </c>
      <c r="H112">
        <v>4600</v>
      </c>
      <c r="I112" t="s">
        <v>3639</v>
      </c>
      <c r="J112" t="s">
        <v>116</v>
      </c>
      <c r="K112" t="s">
        <v>80</v>
      </c>
      <c r="O112" t="str">
        <f t="shared" si="20"/>
        <v>Dan Arnold</v>
      </c>
      <c r="P112" t="str">
        <f>IFERROR(VLOOKUP(O:O,'Name Bridge'!A:B,2,FALSE),O:O)</f>
        <v>Dan Arnold</v>
      </c>
      <c r="Q112" s="12">
        <f>VLOOKUP($K112,'20 Defensive Stats'!$AC:$AH,2,FALSE)</f>
        <v>5.654040404040404</v>
      </c>
      <c r="R112" s="12">
        <f>VLOOKUP($K112,'20 Defensive Stats'!$AC:$AH,4,FALSE)</f>
        <v>3.8679245283018866</v>
      </c>
      <c r="S112" s="12">
        <f>VLOOKUP($K112,'20 Defensive Stats'!$AC:$AH,6,FALSE)</f>
        <v>8.9203187250996017</v>
      </c>
      <c r="T112" s="12">
        <f>IFERROR(VLOOKUP($P112,'20 Passing'!$C:$AF,9,FALSE)/VLOOKUP($P112,'20 Passing'!$C:$AF,5,FALSE),0)</f>
        <v>0</v>
      </c>
      <c r="U112" s="12">
        <f>IFERROR(VLOOKUP($P112,'20 Passing'!$C:$AF,11,FALSE)/VLOOKUP($P112,'20 Passing'!$C:$AF,5,FALSE),0)</f>
        <v>0</v>
      </c>
      <c r="V112" s="12">
        <f>IFERROR(VLOOKUP($P112,'20 Passing'!$C:$AF,18,FALSE),0)</f>
        <v>0</v>
      </c>
      <c r="W112" s="12">
        <f>IFERROR(VLOOKUP($P112,'20 Passing'!$C:$AF,12,FALSE)/VLOOKUP($P112,'20 Passing'!$C:$AF,5,FALSE),0)</f>
        <v>0</v>
      </c>
      <c r="X112" s="12">
        <f>IFERROR(IF(OR($B112="D",$B112="K"),0,VLOOKUP($P112,'20 Receiving'!$C:$T,7,FALSE)/VLOOKUP($P112,'20 Receiving'!$C:$T,5,FALSE)),0)*$AJ112</f>
        <v>2.2727272727272729</v>
      </c>
      <c r="Y112" s="21">
        <f>IFERROR(VLOOKUP($P112,'20 Receiving'!$C:$T,8,FALSE)/VLOOKUP($P112,'20 Receiving'!$C:$T,5,FALSE),0)</f>
        <v>1.6363636363636365</v>
      </c>
      <c r="Z112" s="21">
        <f>IFERROR(VLOOKUP($P112,'20 Receiving'!$C:$T,10,FALSE)/VLOOKUP($P112,'20 Receiving'!$C:$T,5,FALSE),0)</f>
        <v>20.454545454545453</v>
      </c>
      <c r="AA112" s="21">
        <f>IFERROR(VLOOKUP($P112,'20 Receiving'!$C:$T,11,FALSE),0)</f>
        <v>12.5</v>
      </c>
      <c r="AB112" s="21">
        <f>IFERROR(VLOOKUP($P112,'20 Receiving'!$C:$T,14,FALSE),0)</f>
        <v>41</v>
      </c>
      <c r="AC112" s="21">
        <f>IFERROR(VLOOKUP($P112,'20 Receiving'!$C:$T,11,FALSE)/VLOOKUP($P112,'20 Receiving'!$C:$T,5,FALSE),0)</f>
        <v>1.1363636363636365</v>
      </c>
      <c r="AD112" s="12">
        <f>IFERROR(VLOOKUP($P112,'20 Rushing'!$C:$P,7,FALSE)/VLOOKUP($P112,'20 Rushing'!$C:$P,5,FALSE),0)</f>
        <v>0</v>
      </c>
      <c r="AE112" s="12">
        <f>IFERROR(VLOOKUP($P112,'20 Rushing'!$C:$P,8,FALSE)/VLOOKUP($P112,'20 Rushing'!$C:$P,5,FALSE),0)</f>
        <v>0</v>
      </c>
      <c r="AF112" s="12">
        <f>IFERROR(VLOOKUP($P112,'20 Rushing'!$C:$P,12,FALSE),0)</f>
        <v>0</v>
      </c>
      <c r="AG112" s="12">
        <f>IFERROR(VLOOKUP($P112,'20 Rushing'!$C:$P,9,FALSE)/VLOOKUP($P112,'20 Rushing'!$C:$P,5,FALSE),0)</f>
        <v>0</v>
      </c>
      <c r="AH112" s="12">
        <f>VLOOKUP($J112,'Vegas Odds'!$B:$S,18,FALSE)</f>
        <v>37.965155310939636</v>
      </c>
      <c r="AI112" s="12">
        <f>VLOOKUP($J112,'Vegas Odds'!$B:$S,17,FALSE)</f>
        <v>30.434844689060373</v>
      </c>
      <c r="AJ112">
        <v>1</v>
      </c>
      <c r="AK112" s="12">
        <f t="shared" si="21"/>
        <v>0</v>
      </c>
      <c r="AL112" s="12">
        <f t="shared" si="22"/>
        <v>0</v>
      </c>
      <c r="AM112" s="12">
        <f>V112/Team_Defense_Table20[[#Totals],[Passing yds/att]]*'Fanduel Export'!Q147</f>
        <v>0</v>
      </c>
      <c r="AN112" s="12">
        <f t="shared" si="37"/>
        <v>0</v>
      </c>
      <c r="AO112" s="12">
        <f>IFERROR(IF(OR($B112="D",$B112="K"),0,VLOOKUP($P112,'20 Receiving'!$C:$T,7,FALSE)/VLOOKUP($P112,'20 Receiving'!$C:$T,5,FALSE)),0)*$AJ112</f>
        <v>2.2727272727272729</v>
      </c>
      <c r="AP112" s="21">
        <f t="shared" si="23"/>
        <v>31.103030303030305</v>
      </c>
      <c r="AQ112" s="21">
        <f t="shared" si="24"/>
        <v>2.7741491117697512</v>
      </c>
      <c r="AR112" s="22">
        <f t="shared" si="25"/>
        <v>1.6363636363636365</v>
      </c>
      <c r="AS112" s="22">
        <f t="shared" si="26"/>
        <v>1.9973873604742207</v>
      </c>
      <c r="AT112" s="22">
        <f>AA112/Team_Defense_Table20[[#Totals],[Yards per completion]]*'Fanduel Export'!S147</f>
        <v>12.348343142883852</v>
      </c>
      <c r="AU112" s="12">
        <f t="shared" si="38"/>
        <v>24.664424516394721</v>
      </c>
      <c r="AV112" s="12">
        <f t="shared" si="27"/>
        <v>0</v>
      </c>
      <c r="AW112" s="21">
        <f t="shared" si="28"/>
        <v>32.439393939393938</v>
      </c>
      <c r="AX112" s="12">
        <f t="shared" si="29"/>
        <v>0</v>
      </c>
      <c r="AY112" s="12">
        <f>AF112/Team_Defense_Table20[[#Totals],[Rushing Y/A]]*R112</f>
        <v>0</v>
      </c>
      <c r="AZ112" s="12">
        <f t="shared" si="39"/>
        <v>0</v>
      </c>
      <c r="BA112" s="22">
        <f t="shared" si="30"/>
        <v>3.2846242698212906</v>
      </c>
      <c r="BB112" s="22">
        <f t="shared" si="31"/>
        <v>0.7140487543089763</v>
      </c>
      <c r="BC112" s="21">
        <f t="shared" si="32"/>
        <v>0.49407114624505938</v>
      </c>
      <c r="BD112" t="str">
        <f t="shared" si="33"/>
        <v>Dan Arnold</v>
      </c>
      <c r="BE112">
        <f t="shared" si="34"/>
        <v>4600</v>
      </c>
      <c r="BF112" t="str">
        <f t="shared" si="35"/>
        <v>TE</v>
      </c>
      <c r="BG112" s="22">
        <f t="shared" si="36"/>
        <v>3.2846242698212906</v>
      </c>
    </row>
    <row r="113" spans="1:59" x14ac:dyDescent="0.3">
      <c r="A113" t="s">
        <v>3885</v>
      </c>
      <c r="B113" t="s">
        <v>34</v>
      </c>
      <c r="C113" t="s">
        <v>3043</v>
      </c>
      <c r="D113" t="s">
        <v>1990</v>
      </c>
      <c r="E113" t="s">
        <v>2980</v>
      </c>
      <c r="F113">
        <v>1.9750000238418499</v>
      </c>
      <c r="G113">
        <v>4</v>
      </c>
      <c r="H113">
        <v>4600</v>
      </c>
      <c r="I113" t="s">
        <v>3644</v>
      </c>
      <c r="J113" t="s">
        <v>1079</v>
      </c>
      <c r="K113" t="s">
        <v>56</v>
      </c>
      <c r="L113" t="s">
        <v>1877</v>
      </c>
      <c r="M113" t="s">
        <v>3025</v>
      </c>
      <c r="O113" t="str">
        <f t="shared" si="20"/>
        <v>J.J. Taylor</v>
      </c>
      <c r="P113" t="str">
        <f>IFERROR(VLOOKUP(O:O,'Name Bridge'!A:B,2,FALSE),O:O)</f>
        <v>J.J. Taylor</v>
      </c>
      <c r="Q113" s="12">
        <f>VLOOKUP($K113,'20 Defensive Stats'!$AC:$AH,2,FALSE)</f>
        <v>6.5079787234042552</v>
      </c>
      <c r="R113" s="12">
        <f>VLOOKUP($K113,'20 Defensive Stats'!$AC:$AH,4,FALSE)</f>
        <v>4.7661870503597124</v>
      </c>
      <c r="S113" s="12">
        <f>VLOOKUP($K113,'20 Defensive Stats'!$AC:$AH,6,FALSE)</f>
        <v>10.324894514767932</v>
      </c>
      <c r="T113" s="12">
        <f>IFERROR(VLOOKUP($P113,'20 Passing'!$C:$AF,9,FALSE)/VLOOKUP($P113,'20 Passing'!$C:$AF,5,FALSE),0)</f>
        <v>0</v>
      </c>
      <c r="U113" s="12">
        <f>IFERROR(VLOOKUP($P113,'20 Passing'!$C:$AF,11,FALSE)/VLOOKUP($P113,'20 Passing'!$C:$AF,5,FALSE),0)</f>
        <v>0</v>
      </c>
      <c r="V113" s="12">
        <f>IFERROR(VLOOKUP($P113,'20 Passing'!$C:$AF,18,FALSE),0)</f>
        <v>0</v>
      </c>
      <c r="W113" s="12">
        <f>IFERROR(VLOOKUP($P113,'20 Passing'!$C:$AF,12,FALSE)/VLOOKUP($P113,'20 Passing'!$C:$AF,5,FALSE),0)</f>
        <v>0</v>
      </c>
      <c r="X113" s="12">
        <f>IFERROR(IF(OR($B113="D",$B113="K"),0,VLOOKUP($P113,'20 Receiving'!$C:$T,7,FALSE)/VLOOKUP($P113,'20 Receiving'!$C:$T,5,FALSE)),0)*$AJ113</f>
        <v>0.66666666666666663</v>
      </c>
      <c r="Y113" s="21">
        <f>IFERROR(VLOOKUP($P113,'20 Receiving'!$C:$T,8,FALSE)/VLOOKUP($P113,'20 Receiving'!$C:$T,5,FALSE),0)</f>
        <v>0.33333333333333331</v>
      </c>
      <c r="Z113" s="21">
        <f>IFERROR(VLOOKUP($P113,'20 Receiving'!$C:$T,10,FALSE)/VLOOKUP($P113,'20 Receiving'!$C:$T,5,FALSE),0)</f>
        <v>1.3333333333333333</v>
      </c>
      <c r="AA113" s="21">
        <f>IFERROR(VLOOKUP($P113,'20 Receiving'!$C:$T,11,FALSE),0)</f>
        <v>4</v>
      </c>
      <c r="AB113" s="21">
        <f>IFERROR(VLOOKUP($P113,'20 Receiving'!$C:$T,14,FALSE),0)</f>
        <v>4</v>
      </c>
      <c r="AC113" s="21">
        <f>IFERROR(VLOOKUP($P113,'20 Receiving'!$C:$T,11,FALSE)/VLOOKUP($P113,'20 Receiving'!$C:$T,5,FALSE),0)</f>
        <v>1.3333333333333333</v>
      </c>
      <c r="AD113" s="12">
        <f>IFERROR(VLOOKUP($P113,'20 Rushing'!$C:$P,7,FALSE)/VLOOKUP($P113,'20 Rushing'!$C:$P,5,FALSE),0)</f>
        <v>5.333333333333333</v>
      </c>
      <c r="AE113" s="12">
        <f>IFERROR(VLOOKUP($P113,'20 Rushing'!$C:$P,8,FALSE)/VLOOKUP($P113,'20 Rushing'!$C:$P,5,FALSE),0)</f>
        <v>23.333333333333332</v>
      </c>
      <c r="AF113" s="12" t="str">
        <f>IFERROR(VLOOKUP($P113,'20 Rushing'!$C:$P,12,FALSE),0)</f>
        <v>4.4</v>
      </c>
      <c r="AG113" s="12">
        <f>IFERROR(VLOOKUP($P113,'20 Rushing'!$C:$P,9,FALSE)/VLOOKUP($P113,'20 Rushing'!$C:$P,5,FALSE),0)</f>
        <v>0</v>
      </c>
      <c r="AH113" s="12">
        <f>VLOOKUP($J113,'Vegas Odds'!$B:$S,18,FALSE)</f>
        <v>29.794677517930324</v>
      </c>
      <c r="AI113" s="12">
        <f>VLOOKUP($J113,'Vegas Odds'!$B:$S,17,FALSE)</f>
        <v>35.30532248206967</v>
      </c>
      <c r="AJ113">
        <v>1</v>
      </c>
      <c r="AK113" s="12">
        <f t="shared" si="21"/>
        <v>0</v>
      </c>
      <c r="AL113" s="12">
        <f t="shared" si="22"/>
        <v>0</v>
      </c>
      <c r="AM113" s="12">
        <f>V113/Team_Defense_Table20[[#Totals],[Passing yds/att]]*'Fanduel Export'!Q87</f>
        <v>0</v>
      </c>
      <c r="AN113" s="12">
        <f t="shared" si="37"/>
        <v>0</v>
      </c>
      <c r="AO113" s="12">
        <f>IFERROR(IF(OR($B113="D",$B113="K"),0,VLOOKUP($P113,'20 Receiving'!$C:$T,7,FALSE)/VLOOKUP($P113,'20 Receiving'!$C:$T,5,FALSE)),0)*$AJ113</f>
        <v>0.66666666666666663</v>
      </c>
      <c r="AP113" s="21">
        <f t="shared" si="23"/>
        <v>31.252958152958154</v>
      </c>
      <c r="AQ113" s="21">
        <f t="shared" si="24"/>
        <v>0.63555962440652358</v>
      </c>
      <c r="AR113" s="22">
        <f t="shared" si="25"/>
        <v>0.33333333333333331</v>
      </c>
      <c r="AS113" s="22">
        <f t="shared" si="26"/>
        <v>0.31777981220326179</v>
      </c>
      <c r="AT113" s="22">
        <f>AA113/Team_Defense_Table20[[#Totals],[Yards per completion]]*'Fanduel Export'!S87</f>
        <v>3.90251133411721</v>
      </c>
      <c r="AU113" s="12">
        <f t="shared" si="38"/>
        <v>1.2401393188768677</v>
      </c>
      <c r="AV113" s="12">
        <f t="shared" si="27"/>
        <v>5.333333333333333</v>
      </c>
      <c r="AW113" s="21">
        <f t="shared" si="28"/>
        <v>39.221464646464653</v>
      </c>
      <c r="AX113" s="12">
        <f t="shared" si="29"/>
        <v>4.8008164645293903</v>
      </c>
      <c r="AY113" s="12">
        <f>AF113/Team_Defense_Table20[[#Totals],[Rushing Y/A]]*R113</f>
        <v>4.8841276323919045</v>
      </c>
      <c r="AZ113" s="12">
        <f t="shared" si="39"/>
        <v>23.447800352450006</v>
      </c>
      <c r="BA113" s="22">
        <f t="shared" si="30"/>
        <v>2.635460633799354</v>
      </c>
      <c r="BB113" s="22">
        <f t="shared" si="31"/>
        <v>0.57292622473899002</v>
      </c>
      <c r="BC113" s="21">
        <f t="shared" si="32"/>
        <v>0.14492753623188406</v>
      </c>
      <c r="BD113" t="str">
        <f t="shared" si="33"/>
        <v>J.J. Taylor</v>
      </c>
      <c r="BE113">
        <f t="shared" si="34"/>
        <v>4600</v>
      </c>
      <c r="BF113" t="str">
        <f t="shared" si="35"/>
        <v>RB</v>
      </c>
      <c r="BG113" s="22">
        <f t="shared" si="36"/>
        <v>2.635460633799354</v>
      </c>
    </row>
    <row r="114" spans="1:59" x14ac:dyDescent="0.3">
      <c r="A114" t="s">
        <v>3886</v>
      </c>
      <c r="B114" t="s">
        <v>49</v>
      </c>
      <c r="C114" t="s">
        <v>3691</v>
      </c>
      <c r="D114" t="s">
        <v>684</v>
      </c>
      <c r="E114" t="s">
        <v>3692</v>
      </c>
      <c r="F114">
        <v>0.72857141494750899</v>
      </c>
      <c r="G114">
        <v>7</v>
      </c>
      <c r="H114">
        <v>4600</v>
      </c>
      <c r="I114" t="s">
        <v>3637</v>
      </c>
      <c r="J114" t="s">
        <v>1080</v>
      </c>
      <c r="K114" t="s">
        <v>76</v>
      </c>
      <c r="O114" t="str">
        <f t="shared" si="20"/>
        <v>Darrius Shepherd</v>
      </c>
      <c r="P114" t="str">
        <f>IFERROR(VLOOKUP(O:O,'Name Bridge'!A:B,2,FALSE),O:O)</f>
        <v>Darrius Shepherd</v>
      </c>
      <c r="Q114" s="12">
        <f>VLOOKUP($K114,'20 Defensive Stats'!$AC:$AH,2,FALSE)</f>
        <v>6.4568245125348191</v>
      </c>
      <c r="R114" s="12">
        <f>VLOOKUP($K114,'20 Defensive Stats'!$AC:$AH,4,FALSE)</f>
        <v>4.0869565217391308</v>
      </c>
      <c r="S114" s="12">
        <f>VLOOKUP($K114,'20 Defensive Stats'!$AC:$AH,6,FALSE)</f>
        <v>9.6987447698744766</v>
      </c>
      <c r="T114" s="12">
        <f>IFERROR(VLOOKUP($P114,'20 Passing'!$C:$AF,9,FALSE)/VLOOKUP($P114,'20 Passing'!$C:$AF,5,FALSE),0)</f>
        <v>0</v>
      </c>
      <c r="U114" s="12">
        <f>IFERROR(VLOOKUP($P114,'20 Passing'!$C:$AF,11,FALSE)/VLOOKUP($P114,'20 Passing'!$C:$AF,5,FALSE),0)</f>
        <v>0</v>
      </c>
      <c r="V114" s="12">
        <f>IFERROR(VLOOKUP($P114,'20 Passing'!$C:$AF,18,FALSE),0)</f>
        <v>0</v>
      </c>
      <c r="W114" s="12">
        <f>IFERROR(VLOOKUP($P114,'20 Passing'!$C:$AF,12,FALSE)/VLOOKUP($P114,'20 Passing'!$C:$AF,5,FALSE),0)</f>
        <v>0</v>
      </c>
      <c r="X114" s="12">
        <f>IFERROR(IF(OR($B114="D",$B114="K"),0,VLOOKUP($P114,'20 Receiving'!$C:$T,7,FALSE)/VLOOKUP($P114,'20 Receiving'!$C:$T,5,FALSE)),0)*$AJ114</f>
        <v>1</v>
      </c>
      <c r="Y114" s="21">
        <f>IFERROR(VLOOKUP($P114,'20 Receiving'!$C:$T,8,FALSE)/VLOOKUP($P114,'20 Receiving'!$C:$T,5,FALSE),0)</f>
        <v>0.625</v>
      </c>
      <c r="Z114" s="21">
        <f>IFERROR(VLOOKUP($P114,'20 Receiving'!$C:$T,10,FALSE)/VLOOKUP($P114,'20 Receiving'!$C:$T,5,FALSE),0)</f>
        <v>5.75</v>
      </c>
      <c r="AA114" s="21">
        <f>IFERROR(VLOOKUP($P114,'20 Receiving'!$C:$T,11,FALSE),0)</f>
        <v>9.1999999999999993</v>
      </c>
      <c r="AB114" s="21">
        <f>IFERROR(VLOOKUP($P114,'20 Receiving'!$C:$T,14,FALSE),0)</f>
        <v>19</v>
      </c>
      <c r="AC114" s="21">
        <f>IFERROR(VLOOKUP($P114,'20 Receiving'!$C:$T,11,FALSE)/VLOOKUP($P114,'20 Receiving'!$C:$T,5,FALSE),0)</f>
        <v>1.1499999999999999</v>
      </c>
      <c r="AD114" s="12">
        <f>IFERROR(VLOOKUP($P114,'20 Rushing'!$C:$P,7,FALSE)/VLOOKUP($P114,'20 Rushing'!$C:$P,5,FALSE),0)</f>
        <v>0</v>
      </c>
      <c r="AE114" s="12">
        <f>IFERROR(VLOOKUP($P114,'20 Rushing'!$C:$P,8,FALSE)/VLOOKUP($P114,'20 Rushing'!$C:$P,5,FALSE),0)</f>
        <v>0</v>
      </c>
      <c r="AF114" s="12">
        <f>IFERROR(VLOOKUP($P114,'20 Rushing'!$C:$P,12,FALSE),0)</f>
        <v>0</v>
      </c>
      <c r="AG114" s="12">
        <f>IFERROR(VLOOKUP($P114,'20 Rushing'!$C:$P,9,FALSE)/VLOOKUP($P114,'20 Rushing'!$C:$P,5,FALSE),0)</f>
        <v>0</v>
      </c>
      <c r="AH114" s="12">
        <f>VLOOKUP($J114,'Vegas Odds'!$B:$S,18,FALSE)</f>
        <v>26.137494147398847</v>
      </c>
      <c r="AI114" s="12">
        <f>VLOOKUP($J114,'Vegas Odds'!$B:$S,17,FALSE)</f>
        <v>35.962505852601154</v>
      </c>
      <c r="AJ114">
        <v>1</v>
      </c>
      <c r="AK114" s="12">
        <f t="shared" si="21"/>
        <v>0</v>
      </c>
      <c r="AL114" s="12">
        <f t="shared" si="22"/>
        <v>0</v>
      </c>
      <c r="AM114" s="12">
        <f>V114/Team_Defense_Table20[[#Totals],[Passing yds/att]]*'Fanduel Export'!Q140</f>
        <v>0</v>
      </c>
      <c r="AN114" s="12">
        <f t="shared" si="37"/>
        <v>0</v>
      </c>
      <c r="AO114" s="12">
        <f>IFERROR(IF(OR($B114="D",$B114="K"),0,VLOOKUP($P114,'20 Receiving'!$C:$T,7,FALSE)/VLOOKUP($P114,'20 Receiving'!$C:$T,5,FALSE)),0)*$AJ114</f>
        <v>1</v>
      </c>
      <c r="AP114" s="21">
        <f t="shared" si="23"/>
        <v>41.406493506493518</v>
      </c>
      <c r="AQ114" s="21">
        <f t="shared" si="24"/>
        <v>0.63124142939802108</v>
      </c>
      <c r="AR114" s="22">
        <f t="shared" si="25"/>
        <v>0.625</v>
      </c>
      <c r="AS114" s="22">
        <f t="shared" si="26"/>
        <v>0.3945258933737632</v>
      </c>
      <c r="AT114" s="22">
        <f>AA114/Team_Defense_Table20[[#Totals],[Yards per completion]]*'Fanduel Export'!S140</f>
        <v>10.179284028302547</v>
      </c>
      <c r="AU114" s="12">
        <f t="shared" si="38"/>
        <v>4.0159911251713414</v>
      </c>
      <c r="AV114" s="12">
        <f t="shared" si="27"/>
        <v>0</v>
      </c>
      <c r="AW114" s="21">
        <f t="shared" si="28"/>
        <v>29.644444444444446</v>
      </c>
      <c r="AX114" s="12">
        <f t="shared" si="29"/>
        <v>0</v>
      </c>
      <c r="AY114" s="12">
        <f>AF114/Team_Defense_Table20[[#Totals],[Rushing Y/A]]*R114</f>
        <v>0</v>
      </c>
      <c r="AZ114" s="12">
        <f t="shared" si="39"/>
        <v>0</v>
      </c>
      <c r="BA114" s="22">
        <f t="shared" si="30"/>
        <v>0.71409911251713409</v>
      </c>
      <c r="BB114" s="22">
        <f t="shared" si="31"/>
        <v>0.15523893750372481</v>
      </c>
      <c r="BC114" s="21">
        <f t="shared" si="32"/>
        <v>0.21739130434782611</v>
      </c>
      <c r="BD114" t="str">
        <f t="shared" si="33"/>
        <v>Darrius Shepherd</v>
      </c>
      <c r="BE114">
        <f t="shared" si="34"/>
        <v>4600</v>
      </c>
      <c r="BF114" t="str">
        <f t="shared" si="35"/>
        <v>WR</v>
      </c>
      <c r="BG114" s="22">
        <f t="shared" si="36"/>
        <v>0.71409911251713409</v>
      </c>
    </row>
    <row r="115" spans="1:59" hidden="1" x14ac:dyDescent="0.3">
      <c r="A115" t="s">
        <v>3887</v>
      </c>
      <c r="B115" t="s">
        <v>34</v>
      </c>
      <c r="C115" t="s">
        <v>2975</v>
      </c>
      <c r="D115" t="s">
        <v>415</v>
      </c>
      <c r="E115" t="s">
        <v>3693</v>
      </c>
      <c r="F115">
        <v>3.1444443596733902</v>
      </c>
      <c r="G115">
        <v>9</v>
      </c>
      <c r="H115">
        <v>4600</v>
      </c>
      <c r="I115" t="s">
        <v>3638</v>
      </c>
      <c r="J115" t="s">
        <v>61</v>
      </c>
      <c r="K115" t="s">
        <v>74</v>
      </c>
      <c r="L115" t="s">
        <v>1928</v>
      </c>
      <c r="M115" t="s">
        <v>3694</v>
      </c>
      <c r="O115" t="str">
        <f t="shared" si="20"/>
        <v>Travis Homer</v>
      </c>
      <c r="P115" t="str">
        <f>IFERROR(VLOOKUP(O:O,'Name Bridge'!A:B,2,FALSE),O:O)</f>
        <v>Travis Homer</v>
      </c>
      <c r="Q115" s="12">
        <f>VLOOKUP($K115,'20 Defensive Stats'!$AC:$AH,2,FALSE)</f>
        <v>6.8849104859335037</v>
      </c>
      <c r="R115" s="12">
        <f>VLOOKUP($K115,'20 Defensive Stats'!$AC:$AH,4,FALSE)</f>
        <v>3.8851851851851853</v>
      </c>
      <c r="S115" s="12">
        <f>VLOOKUP($K115,'20 Defensive Stats'!$AC:$AH,6,FALSE)</f>
        <v>10.196969696969697</v>
      </c>
      <c r="T115" s="12">
        <f>IFERROR(VLOOKUP($P115,'20 Passing'!$C:$AF,9,FALSE)/VLOOKUP($P115,'20 Passing'!$C:$AF,5,FALSE),0)</f>
        <v>0</v>
      </c>
      <c r="U115" s="12">
        <f>IFERROR(VLOOKUP($P115,'20 Passing'!$C:$AF,11,FALSE)/VLOOKUP($P115,'20 Passing'!$C:$AF,5,FALSE),0)</f>
        <v>0</v>
      </c>
      <c r="V115" s="12">
        <f>IFERROR(VLOOKUP($P115,'20 Passing'!$C:$AF,18,FALSE),0)</f>
        <v>0</v>
      </c>
      <c r="W115" s="12">
        <f>IFERROR(VLOOKUP($P115,'20 Passing'!$C:$AF,12,FALSE)/VLOOKUP($P115,'20 Passing'!$C:$AF,5,FALSE),0)</f>
        <v>0</v>
      </c>
      <c r="X115" s="12">
        <f>IFERROR(IF(OR($B115="D",$B115="K"),0,VLOOKUP($P115,'20 Receiving'!$C:$T,7,FALSE)/VLOOKUP($P115,'20 Receiving'!$C:$T,5,FALSE)),0)*$AJ115</f>
        <v>0</v>
      </c>
      <c r="Y115" s="21">
        <f>IFERROR(VLOOKUP($P115,'20 Receiving'!$C:$T,8,FALSE)/VLOOKUP($P115,'20 Receiving'!$C:$T,5,FALSE),0)</f>
        <v>1</v>
      </c>
      <c r="Z115" s="21">
        <f>IFERROR(VLOOKUP($P115,'20 Receiving'!$C:$T,10,FALSE)/VLOOKUP($P115,'20 Receiving'!$C:$T,5,FALSE),0)</f>
        <v>10</v>
      </c>
      <c r="AA115" s="21">
        <f>IFERROR(VLOOKUP($P115,'20 Receiving'!$C:$T,11,FALSE),0)</f>
        <v>10</v>
      </c>
      <c r="AB115" s="21">
        <f>IFERROR(VLOOKUP($P115,'20 Receiving'!$C:$T,14,FALSE),0)</f>
        <v>50</v>
      </c>
      <c r="AC115" s="21">
        <f>IFERROR(VLOOKUP($P115,'20 Receiving'!$C:$T,11,FALSE)/VLOOKUP($P115,'20 Receiving'!$C:$T,5,FALSE),0)</f>
        <v>1.1111111111111112</v>
      </c>
      <c r="AD115" s="12">
        <f>IFERROR(VLOOKUP($P115,'20 Rushing'!$C:$P,7,FALSE)/VLOOKUP($P115,'20 Rushing'!$C:$P,5,FALSE),0)</f>
        <v>2.7777777777777777</v>
      </c>
      <c r="AE115" s="12">
        <f>IFERROR(VLOOKUP($P115,'20 Rushing'!$C:$P,8,FALSE)/VLOOKUP($P115,'20 Rushing'!$C:$P,5,FALSE),0)</f>
        <v>9.7777777777777786</v>
      </c>
      <c r="AF115" s="12" t="str">
        <f>IFERROR(VLOOKUP($P115,'20 Rushing'!$C:$P,12,FALSE),0)</f>
        <v>3.5</v>
      </c>
      <c r="AG115" s="12">
        <f>IFERROR(VLOOKUP($P115,'20 Rushing'!$C:$P,9,FALSE)/VLOOKUP($P115,'20 Rushing'!$C:$P,5,FALSE),0)</f>
        <v>0</v>
      </c>
      <c r="AH115" s="12">
        <f>VLOOKUP($J115,'Vegas Odds'!$B:$S,18,FALSE)</f>
        <v>33.050526106749423</v>
      </c>
      <c r="AI115" s="12">
        <f>VLOOKUP($J115,'Vegas Odds'!$B:$S,17,FALSE)</f>
        <v>26.849473893250575</v>
      </c>
      <c r="AJ115">
        <v>0</v>
      </c>
      <c r="AK115" s="12">
        <f t="shared" si="21"/>
        <v>0</v>
      </c>
      <c r="AL115" s="12">
        <f t="shared" si="22"/>
        <v>0</v>
      </c>
      <c r="AM115" s="12">
        <f>V115/Team_Defense_Table20[[#Totals],[Passing yds/att]]*'Fanduel Export'!Q122</f>
        <v>0</v>
      </c>
      <c r="AN115" s="12">
        <f t="shared" si="37"/>
        <v>0</v>
      </c>
      <c r="AO115" s="12">
        <f>IFERROR(IF(OR($B115="D",$B115="K"),0,VLOOKUP($P115,'20 Receiving'!$C:$T,7,FALSE)/VLOOKUP($P115,'20 Receiving'!$C:$T,5,FALSE)),0)*$AJ115</f>
        <v>0</v>
      </c>
      <c r="AP115" s="21">
        <f t="shared" si="23"/>
        <v>33.730880230880231</v>
      </c>
      <c r="AQ115" s="21">
        <f t="shared" si="24"/>
        <v>0</v>
      </c>
      <c r="AR115" s="22">
        <f t="shared" si="25"/>
        <v>0</v>
      </c>
      <c r="AS115" s="22">
        <f t="shared" si="26"/>
        <v>0</v>
      </c>
      <c r="AT115" s="22">
        <f>AA115/Team_Defense_Table20[[#Totals],[Yards per completion]]*'Fanduel Export'!S122</f>
        <v>9.9812456250672668</v>
      </c>
      <c r="AU115" s="12">
        <f t="shared" si="38"/>
        <v>0</v>
      </c>
      <c r="AV115" s="12">
        <f t="shared" si="27"/>
        <v>0</v>
      </c>
      <c r="AW115" s="21">
        <f t="shared" si="28"/>
        <v>42.586580086580092</v>
      </c>
      <c r="AX115" s="12">
        <f t="shared" si="29"/>
        <v>0</v>
      </c>
      <c r="AY115" s="12">
        <f>AF115/Team_Defense_Table20[[#Totals],[Rushing Y/A]]*R115</f>
        <v>3.1669631786080115</v>
      </c>
      <c r="AZ115" s="12">
        <f t="shared" si="39"/>
        <v>0</v>
      </c>
      <c r="BA115" s="22">
        <f t="shared" si="30"/>
        <v>0</v>
      </c>
      <c r="BB115" s="22">
        <f t="shared" si="31"/>
        <v>0</v>
      </c>
      <c r="BC115" s="21">
        <f t="shared" si="32"/>
        <v>0</v>
      </c>
      <c r="BD115" t="str">
        <f t="shared" si="33"/>
        <v>Travis Homer</v>
      </c>
      <c r="BE115">
        <f t="shared" si="34"/>
        <v>4600</v>
      </c>
      <c r="BF115" t="str">
        <f t="shared" si="35"/>
        <v>RB</v>
      </c>
      <c r="BG115" s="22">
        <f t="shared" si="36"/>
        <v>0</v>
      </c>
    </row>
    <row r="116" spans="1:59" x14ac:dyDescent="0.3">
      <c r="A116" t="s">
        <v>3888</v>
      </c>
      <c r="B116" t="s">
        <v>49</v>
      </c>
      <c r="C116" t="s">
        <v>3024</v>
      </c>
      <c r="D116" t="s">
        <v>2791</v>
      </c>
      <c r="E116" t="s">
        <v>2980</v>
      </c>
      <c r="F116">
        <v>2.3500000635782801</v>
      </c>
      <c r="G116">
        <v>6</v>
      </c>
      <c r="H116">
        <v>4600</v>
      </c>
      <c r="I116" t="s">
        <v>3637</v>
      </c>
      <c r="J116" t="s">
        <v>1080</v>
      </c>
      <c r="K116" t="s">
        <v>76</v>
      </c>
      <c r="O116" t="str">
        <f t="shared" si="20"/>
        <v>Malik Taylor</v>
      </c>
      <c r="P116" t="str">
        <f>IFERROR(VLOOKUP(O:O,'Name Bridge'!A:B,2,FALSE),O:O)</f>
        <v>Malik Taylor</v>
      </c>
      <c r="Q116" s="12">
        <f>VLOOKUP($K116,'20 Defensive Stats'!$AC:$AH,2,FALSE)</f>
        <v>6.4568245125348191</v>
      </c>
      <c r="R116" s="12">
        <f>VLOOKUP($K116,'20 Defensive Stats'!$AC:$AH,4,FALSE)</f>
        <v>4.0869565217391308</v>
      </c>
      <c r="S116" s="12">
        <f>VLOOKUP($K116,'20 Defensive Stats'!$AC:$AH,6,FALSE)</f>
        <v>9.6987447698744766</v>
      </c>
      <c r="T116" s="12">
        <f>IFERROR(VLOOKUP($P116,'20 Passing'!$C:$AF,9,FALSE)/VLOOKUP($P116,'20 Passing'!$C:$AF,5,FALSE),0)</f>
        <v>0</v>
      </c>
      <c r="U116" s="12">
        <f>IFERROR(VLOOKUP($P116,'20 Passing'!$C:$AF,11,FALSE)/VLOOKUP($P116,'20 Passing'!$C:$AF,5,FALSE),0)</f>
        <v>0</v>
      </c>
      <c r="V116" s="12">
        <f>IFERROR(VLOOKUP($P116,'20 Passing'!$C:$AF,18,FALSE),0)</f>
        <v>0</v>
      </c>
      <c r="W116" s="12">
        <f>IFERROR(VLOOKUP($P116,'20 Passing'!$C:$AF,12,FALSE)/VLOOKUP($P116,'20 Passing'!$C:$AF,5,FALSE),0)</f>
        <v>0</v>
      </c>
      <c r="X116" s="12">
        <f>IFERROR(IF(OR($B116="D",$B116="K"),0,VLOOKUP($P116,'20 Receiving'!$C:$T,7,FALSE)/VLOOKUP($P116,'20 Receiving'!$C:$T,5,FALSE)),0)*$AJ116</f>
        <v>0.45454545454545453</v>
      </c>
      <c r="Y116" s="21">
        <f>IFERROR(VLOOKUP($P116,'20 Receiving'!$C:$T,8,FALSE)/VLOOKUP($P116,'20 Receiving'!$C:$T,5,FALSE),0)</f>
        <v>0.36363636363636365</v>
      </c>
      <c r="Z116" s="21">
        <f>IFERROR(VLOOKUP($P116,'20 Receiving'!$C:$T,10,FALSE)/VLOOKUP($P116,'20 Receiving'!$C:$T,5,FALSE),0)</f>
        <v>4.7272727272727275</v>
      </c>
      <c r="AA116" s="21">
        <f>IFERROR(VLOOKUP($P116,'20 Receiving'!$C:$T,11,FALSE),0)</f>
        <v>13</v>
      </c>
      <c r="AB116" s="21">
        <f>IFERROR(VLOOKUP($P116,'20 Receiving'!$C:$T,14,FALSE),0)</f>
        <v>26</v>
      </c>
      <c r="AC116" s="21">
        <f>IFERROR(VLOOKUP($P116,'20 Receiving'!$C:$T,11,FALSE)/VLOOKUP($P116,'20 Receiving'!$C:$T,5,FALSE),0)</f>
        <v>1.1818181818181819</v>
      </c>
      <c r="AD116" s="12">
        <f>IFERROR(VLOOKUP($P116,'20 Rushing'!$C:$P,7,FALSE)/VLOOKUP($P116,'20 Rushing'!$C:$P,5,FALSE),0)</f>
        <v>9.0909090909090912E-2</v>
      </c>
      <c r="AE116" s="12">
        <f>IFERROR(VLOOKUP($P116,'20 Rushing'!$C:$P,8,FALSE)/VLOOKUP($P116,'20 Rushing'!$C:$P,5,FALSE),0)</f>
        <v>0.81818181818181823</v>
      </c>
      <c r="AF116" s="12" t="str">
        <f>IFERROR(VLOOKUP($P116,'20 Rushing'!$C:$P,12,FALSE),0)</f>
        <v>9.0</v>
      </c>
      <c r="AG116" s="12">
        <f>IFERROR(VLOOKUP($P116,'20 Rushing'!$C:$P,9,FALSE)/VLOOKUP($P116,'20 Rushing'!$C:$P,5,FALSE),0)</f>
        <v>0</v>
      </c>
      <c r="AH116" s="12">
        <f>VLOOKUP($J116,'Vegas Odds'!$B:$S,18,FALSE)</f>
        <v>26.137494147398847</v>
      </c>
      <c r="AI116" s="12">
        <f>VLOOKUP($J116,'Vegas Odds'!$B:$S,17,FALSE)</f>
        <v>35.962505852601154</v>
      </c>
      <c r="AJ116">
        <v>1</v>
      </c>
      <c r="AK116" s="12">
        <f t="shared" si="21"/>
        <v>0</v>
      </c>
      <c r="AL116" s="12">
        <f t="shared" si="22"/>
        <v>0</v>
      </c>
      <c r="AM116" s="12">
        <f>V116/Team_Defense_Table20[[#Totals],[Passing yds/att]]*'Fanduel Export'!Q139</f>
        <v>0</v>
      </c>
      <c r="AN116" s="12">
        <f t="shared" si="37"/>
        <v>0</v>
      </c>
      <c r="AO116" s="12">
        <f>IFERROR(IF(OR($B116="D",$B116="K"),0,VLOOKUP($P116,'20 Receiving'!$C:$T,7,FALSE)/VLOOKUP($P116,'20 Receiving'!$C:$T,5,FALSE)),0)*$AJ116</f>
        <v>0.45454545454545453</v>
      </c>
      <c r="AP116" s="21">
        <f t="shared" si="23"/>
        <v>41.406493506493518</v>
      </c>
      <c r="AQ116" s="21">
        <f t="shared" si="24"/>
        <v>0.28692792245364596</v>
      </c>
      <c r="AR116" s="22">
        <f t="shared" si="25"/>
        <v>0.36363636363636365</v>
      </c>
      <c r="AS116" s="22">
        <f t="shared" si="26"/>
        <v>0.22954233796291679</v>
      </c>
      <c r="AT116" s="22">
        <f>AA116/Team_Defense_Table20[[#Totals],[Yards per completion]]*'Fanduel Export'!S139</f>
        <v>12.141789412142375</v>
      </c>
      <c r="AU116" s="12">
        <f t="shared" si="38"/>
        <v>2.7870547287165497</v>
      </c>
      <c r="AV116" s="12">
        <f t="shared" si="27"/>
        <v>9.0909090909090912E-2</v>
      </c>
      <c r="AW116" s="21">
        <f t="shared" si="28"/>
        <v>29.644444444444446</v>
      </c>
      <c r="AX116" s="12">
        <f t="shared" si="29"/>
        <v>0.11028436441100259</v>
      </c>
      <c r="AY116" s="12">
        <f>AF116/Team_Defense_Table20[[#Totals],[Rushing Y/A]]*R116</f>
        <v>8.5665464211125908</v>
      </c>
      <c r="AZ116" s="12">
        <f t="shared" si="39"/>
        <v>0.944756127249751</v>
      </c>
      <c r="BA116" s="22">
        <f t="shared" si="30"/>
        <v>0.55499926741481187</v>
      </c>
      <c r="BB116" s="22">
        <f t="shared" si="31"/>
        <v>0.12065201465539389</v>
      </c>
      <c r="BC116" s="21">
        <f t="shared" si="32"/>
        <v>9.8814229249011856E-2</v>
      </c>
      <c r="BD116" t="str">
        <f t="shared" si="33"/>
        <v>Malik Taylor</v>
      </c>
      <c r="BE116">
        <f t="shared" si="34"/>
        <v>4600</v>
      </c>
      <c r="BF116" t="str">
        <f t="shared" si="35"/>
        <v>WR</v>
      </c>
      <c r="BG116" s="22">
        <f t="shared" si="36"/>
        <v>0.55499926741481187</v>
      </c>
    </row>
    <row r="117" spans="1:59" x14ac:dyDescent="0.3">
      <c r="A117" t="s">
        <v>3889</v>
      </c>
      <c r="B117" t="s">
        <v>49</v>
      </c>
      <c r="C117" t="s">
        <v>3689</v>
      </c>
      <c r="D117" t="s">
        <v>383</v>
      </c>
      <c r="E117" t="s">
        <v>3690</v>
      </c>
      <c r="F117">
        <v>3.375</v>
      </c>
      <c r="G117">
        <v>4</v>
      </c>
      <c r="H117">
        <v>4600</v>
      </c>
      <c r="I117" t="s">
        <v>3637</v>
      </c>
      <c r="J117" t="s">
        <v>76</v>
      </c>
      <c r="K117" t="s">
        <v>1080</v>
      </c>
      <c r="O117" t="str">
        <f t="shared" si="20"/>
        <v>JJ Arcega-Whiteside</v>
      </c>
      <c r="P117" t="str">
        <f>IFERROR(VLOOKUP(O:O,'Name Bridge'!A:B,2,FALSE),O:O)</f>
        <v>JJ Arcega-Whiteside</v>
      </c>
      <c r="Q117" s="12">
        <f>VLOOKUP($K117,'20 Defensive Stats'!$AC:$AH,2,FALSE)</f>
        <v>6.9262295081967213</v>
      </c>
      <c r="R117" s="12">
        <f>VLOOKUP($K117,'20 Defensive Stats'!$AC:$AH,4,FALSE)</f>
        <v>4.625</v>
      </c>
      <c r="S117" s="12">
        <f>VLOOKUP($K117,'20 Defensive Stats'!$AC:$AH,6,FALSE)</f>
        <v>10.432098765432098</v>
      </c>
      <c r="T117" s="12">
        <f>IFERROR(VLOOKUP($P117,'20 Passing'!$C:$AF,9,FALSE)/VLOOKUP($P117,'20 Passing'!$C:$AF,5,FALSE),0)</f>
        <v>0</v>
      </c>
      <c r="U117" s="12">
        <f>IFERROR(VLOOKUP($P117,'20 Passing'!$C:$AF,11,FALSE)/VLOOKUP($P117,'20 Passing'!$C:$AF,5,FALSE),0)</f>
        <v>0</v>
      </c>
      <c r="V117" s="12">
        <f>IFERROR(VLOOKUP($P117,'20 Passing'!$C:$AF,18,FALSE),0)</f>
        <v>0</v>
      </c>
      <c r="W117" s="12">
        <f>IFERROR(VLOOKUP($P117,'20 Passing'!$C:$AF,12,FALSE)/VLOOKUP($P117,'20 Passing'!$C:$AF,5,FALSE),0)</f>
        <v>0</v>
      </c>
      <c r="X117" s="12">
        <f>IFERROR(IF(OR($B117="D",$B117="K"),0,VLOOKUP($P117,'20 Receiving'!$C:$T,7,FALSE)/VLOOKUP($P117,'20 Receiving'!$C:$T,5,FALSE)),0)*$AJ117</f>
        <v>0.7142857142857143</v>
      </c>
      <c r="Y117" s="21">
        <f>IFERROR(VLOOKUP($P117,'20 Receiving'!$C:$T,8,FALSE)/VLOOKUP($P117,'20 Receiving'!$C:$T,5,FALSE),0)</f>
        <v>0.2857142857142857</v>
      </c>
      <c r="Z117" s="21">
        <f>IFERROR(VLOOKUP($P117,'20 Receiving'!$C:$T,10,FALSE)/VLOOKUP($P117,'20 Receiving'!$C:$T,5,FALSE),0)</f>
        <v>6.4285714285714288</v>
      </c>
      <c r="AA117" s="21">
        <f>IFERROR(VLOOKUP($P117,'20 Receiving'!$C:$T,11,FALSE),0)</f>
        <v>22.5</v>
      </c>
      <c r="AB117" s="21">
        <f>IFERROR(VLOOKUP($P117,'20 Receiving'!$C:$T,14,FALSE),0)</f>
        <v>37</v>
      </c>
      <c r="AC117" s="21">
        <f>IFERROR(VLOOKUP($P117,'20 Receiving'!$C:$T,11,FALSE)/VLOOKUP($P117,'20 Receiving'!$C:$T,5,FALSE),0)</f>
        <v>3.2142857142857144</v>
      </c>
      <c r="AD117" s="12">
        <f>IFERROR(VLOOKUP($P117,'20 Rushing'!$C:$P,7,FALSE)/VLOOKUP($P117,'20 Rushing'!$C:$P,5,FALSE),0)</f>
        <v>0</v>
      </c>
      <c r="AE117" s="12">
        <f>IFERROR(VLOOKUP($P117,'20 Rushing'!$C:$P,8,FALSE)/VLOOKUP($P117,'20 Rushing'!$C:$P,5,FALSE),0)</f>
        <v>0</v>
      </c>
      <c r="AF117" s="12">
        <f>IFERROR(VLOOKUP($P117,'20 Rushing'!$C:$P,12,FALSE),0)</f>
        <v>0</v>
      </c>
      <c r="AG117" s="12">
        <f>IFERROR(VLOOKUP($P117,'20 Rushing'!$C:$P,9,FALSE)/VLOOKUP($P117,'20 Rushing'!$C:$P,5,FALSE),0)</f>
        <v>0</v>
      </c>
      <c r="AH117" s="12">
        <f>VLOOKUP($J117,'Vegas Odds'!$B:$S,18,FALSE)</f>
        <v>42.740147670656746</v>
      </c>
      <c r="AI117" s="12">
        <f>VLOOKUP($J117,'Vegas Odds'!$B:$S,17,FALSE)</f>
        <v>19.159852329343252</v>
      </c>
      <c r="AJ117">
        <v>1</v>
      </c>
      <c r="AK117" s="12">
        <f t="shared" si="21"/>
        <v>0</v>
      </c>
      <c r="AL117" s="12">
        <f t="shared" si="22"/>
        <v>0</v>
      </c>
      <c r="AM117" s="12">
        <f>V117/Team_Defense_Table20[[#Totals],[Passing yds/att]]*'Fanduel Export'!Q111</f>
        <v>0</v>
      </c>
      <c r="AN117" s="12">
        <f t="shared" si="37"/>
        <v>0</v>
      </c>
      <c r="AO117" s="12">
        <f>IFERROR(IF(OR($B117="D",$B117="K"),0,VLOOKUP($P117,'20 Receiving'!$C:$T,7,FALSE)/VLOOKUP($P117,'20 Receiving'!$C:$T,5,FALSE)),0)*$AJ117</f>
        <v>0.7142857142857143</v>
      </c>
      <c r="AP117" s="21">
        <f t="shared" si="23"/>
        <v>49.672943722943735</v>
      </c>
      <c r="AQ117" s="21">
        <f t="shared" si="24"/>
        <v>0.61459367252098018</v>
      </c>
      <c r="AR117" s="22">
        <f t="shared" si="25"/>
        <v>0.2857142857142857</v>
      </c>
      <c r="AS117" s="22">
        <f t="shared" si="26"/>
        <v>0.24583746900839204</v>
      </c>
      <c r="AT117" s="22">
        <f>AA117/Team_Defense_Table20[[#Totals],[Yards per completion]]*'Fanduel Export'!S111</f>
        <v>23.174202764386092</v>
      </c>
      <c r="AU117" s="12">
        <f t="shared" si="38"/>
        <v>5.6970873538839593</v>
      </c>
      <c r="AV117" s="12">
        <f t="shared" si="27"/>
        <v>0</v>
      </c>
      <c r="AW117" s="21">
        <f t="shared" si="28"/>
        <v>31.925757575757579</v>
      </c>
      <c r="AX117" s="12">
        <f t="shared" si="29"/>
        <v>0</v>
      </c>
      <c r="AY117" s="12">
        <f>AF117/Team_Defense_Table20[[#Totals],[Rushing Y/A]]*R117</f>
        <v>0</v>
      </c>
      <c r="AZ117" s="12">
        <f t="shared" si="39"/>
        <v>0</v>
      </c>
      <c r="BA117" s="22">
        <f t="shared" si="30"/>
        <v>0.71256587824553885</v>
      </c>
      <c r="BB117" s="22">
        <f t="shared" si="31"/>
        <v>0.15490562570555194</v>
      </c>
      <c r="BC117" s="21">
        <f t="shared" si="32"/>
        <v>0.15527950310559008</v>
      </c>
      <c r="BD117" t="str">
        <f t="shared" si="33"/>
        <v>JJ Arcega-Whiteside</v>
      </c>
      <c r="BE117">
        <f t="shared" si="34"/>
        <v>4600</v>
      </c>
      <c r="BF117" t="str">
        <f t="shared" si="35"/>
        <v>WR</v>
      </c>
      <c r="BG117" s="22">
        <f t="shared" si="36"/>
        <v>0.71256587824553885</v>
      </c>
    </row>
    <row r="118" spans="1:59" x14ac:dyDescent="0.3">
      <c r="A118" t="s">
        <v>3890</v>
      </c>
      <c r="B118" t="s">
        <v>34</v>
      </c>
      <c r="C118" t="s">
        <v>1882</v>
      </c>
      <c r="D118" t="s">
        <v>554</v>
      </c>
      <c r="E118" t="s">
        <v>3695</v>
      </c>
      <c r="F118">
        <v>2.9428571973528102</v>
      </c>
      <c r="G118">
        <v>7</v>
      </c>
      <c r="H118">
        <v>4600</v>
      </c>
      <c r="I118" t="s">
        <v>3637</v>
      </c>
      <c r="J118" t="s">
        <v>1080</v>
      </c>
      <c r="K118" t="s">
        <v>76</v>
      </c>
      <c r="L118" t="s">
        <v>1877</v>
      </c>
      <c r="M118" t="s">
        <v>3129</v>
      </c>
      <c r="O118" t="str">
        <f t="shared" si="20"/>
        <v>Tyler Ervin</v>
      </c>
      <c r="P118" t="str">
        <f>IFERROR(VLOOKUP(O:O,'Name Bridge'!A:B,2,FALSE),O:O)</f>
        <v>Tyler Ervin</v>
      </c>
      <c r="Q118" s="12">
        <f>VLOOKUP($K118,'20 Defensive Stats'!$AC:$AH,2,FALSE)</f>
        <v>6.4568245125348191</v>
      </c>
      <c r="R118" s="12">
        <f>VLOOKUP($K118,'20 Defensive Stats'!$AC:$AH,4,FALSE)</f>
        <v>4.0869565217391308</v>
      </c>
      <c r="S118" s="12">
        <f>VLOOKUP($K118,'20 Defensive Stats'!$AC:$AH,6,FALSE)</f>
        <v>9.6987447698744766</v>
      </c>
      <c r="T118" s="12">
        <f>IFERROR(VLOOKUP($P118,'20 Passing'!$C:$AF,9,FALSE)/VLOOKUP($P118,'20 Passing'!$C:$AF,5,FALSE),0)</f>
        <v>0</v>
      </c>
      <c r="U118" s="12">
        <f>IFERROR(VLOOKUP($P118,'20 Passing'!$C:$AF,11,FALSE)/VLOOKUP($P118,'20 Passing'!$C:$AF,5,FALSE),0)</f>
        <v>0</v>
      </c>
      <c r="V118" s="12">
        <f>IFERROR(VLOOKUP($P118,'20 Passing'!$C:$AF,18,FALSE),0)</f>
        <v>0</v>
      </c>
      <c r="W118" s="12">
        <f>IFERROR(VLOOKUP($P118,'20 Passing'!$C:$AF,12,FALSE)/VLOOKUP($P118,'20 Passing'!$C:$AF,5,FALSE),0)</f>
        <v>0</v>
      </c>
      <c r="X118" s="12">
        <f>IFERROR(IF(OR($B118="D",$B118="K"),0,VLOOKUP($P118,'20 Receiving'!$C:$T,7,FALSE)/VLOOKUP($P118,'20 Receiving'!$C:$T,5,FALSE)),0)*$AJ118</f>
        <v>2.1428571428571428</v>
      </c>
      <c r="Y118" s="21">
        <f>IFERROR(VLOOKUP($P118,'20 Receiving'!$C:$T,8,FALSE)/VLOOKUP($P118,'20 Receiving'!$C:$T,5,FALSE),0)</f>
        <v>1.5714285714285714</v>
      </c>
      <c r="Z118" s="21">
        <f>IFERROR(VLOOKUP($P118,'20 Receiving'!$C:$T,10,FALSE)/VLOOKUP($P118,'20 Receiving'!$C:$T,5,FALSE),0)</f>
        <v>12</v>
      </c>
      <c r="AA118" s="21">
        <f>IFERROR(VLOOKUP($P118,'20 Receiving'!$C:$T,11,FALSE),0)</f>
        <v>7.6</v>
      </c>
      <c r="AB118" s="21">
        <f>IFERROR(VLOOKUP($P118,'20 Receiving'!$C:$T,14,FALSE),0)</f>
        <v>24</v>
      </c>
      <c r="AC118" s="21">
        <f>IFERROR(VLOOKUP($P118,'20 Receiving'!$C:$T,11,FALSE)/VLOOKUP($P118,'20 Receiving'!$C:$T,5,FALSE),0)</f>
        <v>1.0857142857142856</v>
      </c>
      <c r="AD118" s="12">
        <f>IFERROR(VLOOKUP($P118,'20 Rushing'!$C:$P,7,FALSE)/VLOOKUP($P118,'20 Rushing'!$C:$P,5,FALSE),0)</f>
        <v>1.8571428571428572</v>
      </c>
      <c r="AE118" s="12">
        <f>IFERROR(VLOOKUP($P118,'20 Rushing'!$C:$P,8,FALSE)/VLOOKUP($P118,'20 Rushing'!$C:$P,5,FALSE),0)</f>
        <v>9.5714285714285712</v>
      </c>
      <c r="AF118" s="12" t="str">
        <f>IFERROR(VLOOKUP($P118,'20 Rushing'!$C:$P,12,FALSE),0)</f>
        <v>5.2</v>
      </c>
      <c r="AG118" s="12">
        <f>IFERROR(VLOOKUP($P118,'20 Rushing'!$C:$P,9,FALSE)/VLOOKUP($P118,'20 Rushing'!$C:$P,5,FALSE),0)</f>
        <v>0</v>
      </c>
      <c r="AH118" s="12">
        <f>VLOOKUP($J118,'Vegas Odds'!$B:$S,18,FALSE)</f>
        <v>26.137494147398847</v>
      </c>
      <c r="AI118" s="12">
        <f>VLOOKUP($J118,'Vegas Odds'!$B:$S,17,FALSE)</f>
        <v>35.962505852601154</v>
      </c>
      <c r="AJ118">
        <v>1</v>
      </c>
      <c r="AK118" s="12">
        <f t="shared" si="21"/>
        <v>0</v>
      </c>
      <c r="AL118" s="12">
        <f t="shared" si="22"/>
        <v>0</v>
      </c>
      <c r="AM118" s="12">
        <f>V118/Team_Defense_Table20[[#Totals],[Passing yds/att]]*'Fanduel Export'!Q165</f>
        <v>0</v>
      </c>
      <c r="AN118" s="12">
        <f t="shared" si="37"/>
        <v>0</v>
      </c>
      <c r="AO118" s="12">
        <f>IFERROR(IF(OR($B118="D",$B118="K"),0,VLOOKUP($P118,'20 Receiving'!$C:$T,7,FALSE)/VLOOKUP($P118,'20 Receiving'!$C:$T,5,FALSE)),0)*$AJ118</f>
        <v>2.1428571428571428</v>
      </c>
      <c r="AP118" s="21">
        <f t="shared" si="23"/>
        <v>41.406493506493518</v>
      </c>
      <c r="AQ118" s="21">
        <f t="shared" si="24"/>
        <v>1.3526602058529025</v>
      </c>
      <c r="AR118" s="22">
        <f t="shared" si="25"/>
        <v>1.5714285714285714</v>
      </c>
      <c r="AS118" s="22">
        <f t="shared" si="26"/>
        <v>0.99195081762546189</v>
      </c>
      <c r="AT118" s="22">
        <f>AA118/Team_Defense_Table20[[#Totals],[Yards per completion]]*'Fanduel Export'!S165</f>
        <v>6.4864491442070609</v>
      </c>
      <c r="AU118" s="12">
        <f t="shared" si="38"/>
        <v>6.4342385320821718</v>
      </c>
      <c r="AV118" s="12">
        <f t="shared" si="27"/>
        <v>1.8571428571428572</v>
      </c>
      <c r="AW118" s="21">
        <f t="shared" si="28"/>
        <v>29.644444444444446</v>
      </c>
      <c r="AX118" s="12">
        <f t="shared" si="29"/>
        <v>2.2529520158247673</v>
      </c>
      <c r="AY118" s="12">
        <f>AF118/Team_Defense_Table20[[#Totals],[Rushing Y/A]]*R118</f>
        <v>4.9495601544206078</v>
      </c>
      <c r="AZ118" s="12">
        <f t="shared" si="39"/>
        <v>11.151121527347856</v>
      </c>
      <c r="BA118" s="22">
        <f t="shared" si="30"/>
        <v>2.5442502916572884</v>
      </c>
      <c r="BB118" s="22">
        <f t="shared" si="31"/>
        <v>0.55309788949071492</v>
      </c>
      <c r="BC118" s="21">
        <f t="shared" si="32"/>
        <v>0.46583850931677023</v>
      </c>
      <c r="BD118" t="str">
        <f t="shared" si="33"/>
        <v>Tyler Ervin</v>
      </c>
      <c r="BE118">
        <f t="shared" si="34"/>
        <v>4600</v>
      </c>
      <c r="BF118" t="str">
        <f t="shared" si="35"/>
        <v>RB</v>
      </c>
      <c r="BG118" s="22">
        <f t="shared" si="36"/>
        <v>2.5442502916572884</v>
      </c>
    </row>
    <row r="119" spans="1:59" x14ac:dyDescent="0.3">
      <c r="A119" t="s">
        <v>3891</v>
      </c>
      <c r="B119" t="s">
        <v>49</v>
      </c>
      <c r="C119" t="s">
        <v>3323</v>
      </c>
      <c r="D119" t="s">
        <v>342</v>
      </c>
      <c r="E119" t="s">
        <v>1891</v>
      </c>
      <c r="F119">
        <v>0</v>
      </c>
      <c r="G119">
        <v>2</v>
      </c>
      <c r="H119">
        <v>4500</v>
      </c>
      <c r="I119" t="s">
        <v>3639</v>
      </c>
      <c r="J119" t="s">
        <v>116</v>
      </c>
      <c r="K119" t="s">
        <v>80</v>
      </c>
      <c r="O119" t="str">
        <f t="shared" si="20"/>
        <v>Jaron Brown</v>
      </c>
      <c r="P119" t="str">
        <f>IFERROR(VLOOKUP(O:O,'Name Bridge'!A:B,2,FALSE),O:O)</f>
        <v>Jaron Brown</v>
      </c>
      <c r="Q119" s="12">
        <f>VLOOKUP($K119,'20 Defensive Stats'!$AC:$AH,2,FALSE)</f>
        <v>5.654040404040404</v>
      </c>
      <c r="R119" s="12">
        <f>VLOOKUP($K119,'20 Defensive Stats'!$AC:$AH,4,FALSE)</f>
        <v>3.8679245283018866</v>
      </c>
      <c r="S119" s="12">
        <f>VLOOKUP($K119,'20 Defensive Stats'!$AC:$AH,6,FALSE)</f>
        <v>8.9203187250996017</v>
      </c>
      <c r="T119" s="12">
        <f>IFERROR(VLOOKUP($P119,'20 Passing'!$C:$AF,9,FALSE)/VLOOKUP($P119,'20 Passing'!$C:$AF,5,FALSE),0)</f>
        <v>0</v>
      </c>
      <c r="U119" s="12">
        <f>IFERROR(VLOOKUP($P119,'20 Passing'!$C:$AF,11,FALSE)/VLOOKUP($P119,'20 Passing'!$C:$AF,5,FALSE),0)</f>
        <v>0</v>
      </c>
      <c r="V119" s="12">
        <f>IFERROR(VLOOKUP($P119,'20 Passing'!$C:$AF,18,FALSE),0)</f>
        <v>0</v>
      </c>
      <c r="W119" s="12">
        <f>IFERROR(VLOOKUP($P119,'20 Passing'!$C:$AF,12,FALSE)/VLOOKUP($P119,'20 Passing'!$C:$AF,5,FALSE),0)</f>
        <v>0</v>
      </c>
      <c r="X119" s="12">
        <f>IFERROR(IF(OR($B119="D",$B119="K"),0,VLOOKUP($P119,'20 Receiving'!$C:$T,7,FALSE)/VLOOKUP($P119,'20 Receiving'!$C:$T,5,FALSE)),0)*$AJ119</f>
        <v>0</v>
      </c>
      <c r="Y119" s="21">
        <f>IFERROR(VLOOKUP($P119,'20 Receiving'!$C:$T,8,FALSE)/VLOOKUP($P119,'20 Receiving'!$C:$T,5,FALSE),0)</f>
        <v>0</v>
      </c>
      <c r="Z119" s="21">
        <f>IFERROR(VLOOKUP($P119,'20 Receiving'!$C:$T,10,FALSE)/VLOOKUP($P119,'20 Receiving'!$C:$T,5,FALSE),0)</f>
        <v>0</v>
      </c>
      <c r="AA119" s="21">
        <f>IFERROR(VLOOKUP($P119,'20 Receiving'!$C:$T,11,FALSE),0)</f>
        <v>0</v>
      </c>
      <c r="AB119" s="21">
        <f>IFERROR(VLOOKUP($P119,'20 Receiving'!$C:$T,14,FALSE),0)</f>
        <v>0</v>
      </c>
      <c r="AC119" s="21">
        <f>IFERROR(VLOOKUP($P119,'20 Receiving'!$C:$T,11,FALSE)/VLOOKUP($P119,'20 Receiving'!$C:$T,5,FALSE),0)</f>
        <v>0</v>
      </c>
      <c r="AD119" s="12">
        <f>IFERROR(VLOOKUP($P119,'20 Rushing'!$C:$P,7,FALSE)/VLOOKUP($P119,'20 Rushing'!$C:$P,5,FALSE),0)</f>
        <v>0</v>
      </c>
      <c r="AE119" s="12">
        <f>IFERROR(VLOOKUP($P119,'20 Rushing'!$C:$P,8,FALSE)/VLOOKUP($P119,'20 Rushing'!$C:$P,5,FALSE),0)</f>
        <v>0</v>
      </c>
      <c r="AF119" s="12">
        <f>IFERROR(VLOOKUP($P119,'20 Rushing'!$C:$P,12,FALSE),0)</f>
        <v>0</v>
      </c>
      <c r="AG119" s="12">
        <f>IFERROR(VLOOKUP($P119,'20 Rushing'!$C:$P,9,FALSE)/VLOOKUP($P119,'20 Rushing'!$C:$P,5,FALSE),0)</f>
        <v>0</v>
      </c>
      <c r="AH119" s="12">
        <f>VLOOKUP($J119,'Vegas Odds'!$B:$S,18,FALSE)</f>
        <v>37.965155310939636</v>
      </c>
      <c r="AI119" s="12">
        <f>VLOOKUP($J119,'Vegas Odds'!$B:$S,17,FALSE)</f>
        <v>30.434844689060373</v>
      </c>
      <c r="AJ119">
        <v>1</v>
      </c>
      <c r="AK119" s="12">
        <f t="shared" si="21"/>
        <v>0</v>
      </c>
      <c r="AL119" s="12">
        <f t="shared" si="22"/>
        <v>0</v>
      </c>
      <c r="AM119" s="12">
        <f>V119/Team_Defense_Table20[[#Totals],[Passing yds/att]]*'Fanduel Export'!Q143</f>
        <v>0</v>
      </c>
      <c r="AN119" s="12">
        <f t="shared" si="37"/>
        <v>0</v>
      </c>
      <c r="AO119" s="12">
        <f>IFERROR(IF(OR($B119="D",$B119="K"),0,VLOOKUP($P119,'20 Receiving'!$C:$T,7,FALSE)/VLOOKUP($P119,'20 Receiving'!$C:$T,5,FALSE)),0)*$AJ119</f>
        <v>0</v>
      </c>
      <c r="AP119" s="21">
        <f t="shared" si="23"/>
        <v>31.103030303030305</v>
      </c>
      <c r="AQ119" s="21">
        <f t="shared" si="24"/>
        <v>0</v>
      </c>
      <c r="AR119" s="22">
        <f t="shared" si="25"/>
        <v>0</v>
      </c>
      <c r="AS119" s="22">
        <f t="shared" si="26"/>
        <v>0</v>
      </c>
      <c r="AT119" s="22">
        <f>AA119/Team_Defense_Table20[[#Totals],[Yards per completion]]*'Fanduel Export'!S143</f>
        <v>0</v>
      </c>
      <c r="AU119" s="12">
        <f t="shared" si="38"/>
        <v>0</v>
      </c>
      <c r="AV119" s="12">
        <f t="shared" si="27"/>
        <v>0</v>
      </c>
      <c r="AW119" s="21">
        <f t="shared" si="28"/>
        <v>32.439393939393938</v>
      </c>
      <c r="AX119" s="12">
        <f t="shared" si="29"/>
        <v>0</v>
      </c>
      <c r="AY119" s="12">
        <f>AF119/Team_Defense_Table20[[#Totals],[Rushing Y/A]]*R119</f>
        <v>0</v>
      </c>
      <c r="AZ119" s="12">
        <f t="shared" si="39"/>
        <v>0</v>
      </c>
      <c r="BA119" s="22">
        <f t="shared" si="30"/>
        <v>0</v>
      </c>
      <c r="BB119" s="22">
        <f t="shared" si="31"/>
        <v>0</v>
      </c>
      <c r="BC119" s="21">
        <f t="shared" si="32"/>
        <v>0</v>
      </c>
      <c r="BD119" t="str">
        <f t="shared" si="33"/>
        <v>Jaron Brown</v>
      </c>
      <c r="BE119">
        <f t="shared" si="34"/>
        <v>4500</v>
      </c>
      <c r="BF119" t="str">
        <f t="shared" si="35"/>
        <v>WR</v>
      </c>
      <c r="BG119" s="22">
        <f t="shared" si="36"/>
        <v>0</v>
      </c>
    </row>
    <row r="120" spans="1:59" x14ac:dyDescent="0.3">
      <c r="A120" t="s">
        <v>3892</v>
      </c>
      <c r="B120" t="s">
        <v>34</v>
      </c>
      <c r="C120" t="s">
        <v>3026</v>
      </c>
      <c r="D120" t="s">
        <v>3027</v>
      </c>
      <c r="E120" t="s">
        <v>3028</v>
      </c>
      <c r="F120">
        <v>0</v>
      </c>
      <c r="G120">
        <v>1</v>
      </c>
      <c r="H120">
        <v>4500</v>
      </c>
      <c r="I120" t="s">
        <v>3644</v>
      </c>
      <c r="J120" t="s">
        <v>56</v>
      </c>
      <c r="K120" t="s">
        <v>1079</v>
      </c>
      <c r="O120" t="str">
        <f t="shared" si="20"/>
        <v>Bobby Holly</v>
      </c>
      <c r="P120" t="str">
        <f>IFERROR(VLOOKUP(O:O,'Name Bridge'!A:B,2,FALSE),O:O)</f>
        <v>Bobby Holly</v>
      </c>
      <c r="Q120" s="12">
        <f>VLOOKUP($K120,'20 Defensive Stats'!$AC:$AH,2,FALSE)</f>
        <v>7.9778481012658231</v>
      </c>
      <c r="R120" s="12">
        <f>VLOOKUP($K120,'20 Defensive Stats'!$AC:$AH,4,FALSE)</f>
        <v>4.3047619047619046</v>
      </c>
      <c r="S120" s="12">
        <f>VLOOKUP($K120,'20 Defensive Stats'!$AC:$AH,6,FALSE)</f>
        <v>11.564220183486238</v>
      </c>
      <c r="T120" s="12">
        <f>IFERROR(VLOOKUP($P120,'20 Passing'!$C:$AF,9,FALSE)/VLOOKUP($P120,'20 Passing'!$C:$AF,5,FALSE),0)</f>
        <v>0</v>
      </c>
      <c r="U120" s="12">
        <f>IFERROR(VLOOKUP($P120,'20 Passing'!$C:$AF,11,FALSE)/VLOOKUP($P120,'20 Passing'!$C:$AF,5,FALSE),0)</f>
        <v>0</v>
      </c>
      <c r="V120" s="12">
        <f>IFERROR(VLOOKUP($P120,'20 Passing'!$C:$AF,18,FALSE),0)</f>
        <v>0</v>
      </c>
      <c r="W120" s="12">
        <f>IFERROR(VLOOKUP($P120,'20 Passing'!$C:$AF,12,FALSE)/VLOOKUP($P120,'20 Passing'!$C:$AF,5,FALSE),0)</f>
        <v>0</v>
      </c>
      <c r="X120" s="12">
        <f>IFERROR(IF(OR($B120="D",$B120="K"),0,VLOOKUP($P120,'20 Receiving'!$C:$T,7,FALSE)/VLOOKUP($P120,'20 Receiving'!$C:$T,5,FALSE)),0)*$AJ120</f>
        <v>0</v>
      </c>
      <c r="Y120" s="21">
        <f>IFERROR(VLOOKUP($P120,'20 Receiving'!$C:$T,8,FALSE)/VLOOKUP($P120,'20 Receiving'!$C:$T,5,FALSE),0)</f>
        <v>0</v>
      </c>
      <c r="Z120" s="21">
        <f>IFERROR(VLOOKUP($P120,'20 Receiving'!$C:$T,10,FALSE)/VLOOKUP($P120,'20 Receiving'!$C:$T,5,FALSE),0)</f>
        <v>0</v>
      </c>
      <c r="AA120" s="21">
        <f>IFERROR(VLOOKUP($P120,'20 Receiving'!$C:$T,11,FALSE),0)</f>
        <v>0</v>
      </c>
      <c r="AB120" s="21">
        <f>IFERROR(VLOOKUP($P120,'20 Receiving'!$C:$T,14,FALSE),0)</f>
        <v>0</v>
      </c>
      <c r="AC120" s="21">
        <f>IFERROR(VLOOKUP($P120,'20 Receiving'!$C:$T,11,FALSE)/VLOOKUP($P120,'20 Receiving'!$C:$T,5,FALSE),0)</f>
        <v>0</v>
      </c>
      <c r="AD120" s="12">
        <f>IFERROR(VLOOKUP($P120,'20 Rushing'!$C:$P,7,FALSE)/VLOOKUP($P120,'20 Rushing'!$C:$P,5,FALSE),0)</f>
        <v>0</v>
      </c>
      <c r="AE120" s="12">
        <f>IFERROR(VLOOKUP($P120,'20 Rushing'!$C:$P,8,FALSE)/VLOOKUP($P120,'20 Rushing'!$C:$P,5,FALSE),0)</f>
        <v>0</v>
      </c>
      <c r="AF120" s="12">
        <f>IFERROR(VLOOKUP($P120,'20 Rushing'!$C:$P,12,FALSE),0)</f>
        <v>0</v>
      </c>
      <c r="AG120" s="12">
        <f>IFERROR(VLOOKUP($P120,'20 Rushing'!$C:$P,9,FALSE)/VLOOKUP($P120,'20 Rushing'!$C:$P,5,FALSE),0)</f>
        <v>0</v>
      </c>
      <c r="AH120" s="12">
        <f>VLOOKUP($J120,'Vegas Odds'!$B:$S,18,FALSE)</f>
        <v>36.74599698367637</v>
      </c>
      <c r="AI120" s="12">
        <f>VLOOKUP($J120,'Vegas Odds'!$B:$S,17,FALSE)</f>
        <v>33.054003016323627</v>
      </c>
      <c r="AJ120">
        <v>1</v>
      </c>
      <c r="AK120" s="12">
        <f t="shared" si="21"/>
        <v>0</v>
      </c>
      <c r="AL120" s="12">
        <f t="shared" si="22"/>
        <v>0</v>
      </c>
      <c r="AM120" s="12">
        <f>V120/Team_Defense_Table20[[#Totals],[Passing yds/att]]*'Fanduel Export'!Q89</f>
        <v>0</v>
      </c>
      <c r="AN120" s="12">
        <f t="shared" si="37"/>
        <v>0</v>
      </c>
      <c r="AO120" s="12">
        <f>IFERROR(IF(OR($B120="D",$B120="K"),0,VLOOKUP($P120,'20 Receiving'!$C:$T,7,FALSE)/VLOOKUP($P120,'20 Receiving'!$C:$T,5,FALSE)),0)*$AJ120</f>
        <v>0</v>
      </c>
      <c r="AP120" s="21">
        <f t="shared" si="23"/>
        <v>43.467099567099567</v>
      </c>
      <c r="AQ120" s="21">
        <f t="shared" si="24"/>
        <v>0</v>
      </c>
      <c r="AR120" s="22">
        <f t="shared" si="25"/>
        <v>0</v>
      </c>
      <c r="AS120" s="22">
        <f t="shared" si="26"/>
        <v>0</v>
      </c>
      <c r="AT120" s="22">
        <f>AA120/Team_Defense_Table20[[#Totals],[Yards per completion]]*'Fanduel Export'!S89</f>
        <v>0</v>
      </c>
      <c r="AU120" s="12">
        <f t="shared" si="38"/>
        <v>0</v>
      </c>
      <c r="AV120" s="12">
        <f t="shared" si="27"/>
        <v>0</v>
      </c>
      <c r="AW120" s="21">
        <f t="shared" si="28"/>
        <v>39.04170274170275</v>
      </c>
      <c r="AX120" s="12">
        <f t="shared" si="29"/>
        <v>0</v>
      </c>
      <c r="AY120" s="12">
        <f>AF120/Team_Defense_Table20[[#Totals],[Rushing Y/A]]*R120</f>
        <v>0</v>
      </c>
      <c r="AZ120" s="12">
        <f t="shared" si="39"/>
        <v>0</v>
      </c>
      <c r="BA120" s="22">
        <f t="shared" si="30"/>
        <v>0</v>
      </c>
      <c r="BB120" s="22">
        <f t="shared" si="31"/>
        <v>0</v>
      </c>
      <c r="BC120" s="21">
        <f t="shared" si="32"/>
        <v>0</v>
      </c>
      <c r="BD120" t="str">
        <f t="shared" si="33"/>
        <v>Bobby Holly</v>
      </c>
      <c r="BE120">
        <f t="shared" si="34"/>
        <v>4500</v>
      </c>
      <c r="BF120" t="str">
        <f t="shared" si="35"/>
        <v>RB</v>
      </c>
      <c r="BG120" s="22">
        <f t="shared" si="36"/>
        <v>0</v>
      </c>
    </row>
    <row r="121" spans="1:59" x14ac:dyDescent="0.3">
      <c r="A121" t="s">
        <v>3893</v>
      </c>
      <c r="B121" t="s">
        <v>49</v>
      </c>
      <c r="C121" t="s">
        <v>1953</v>
      </c>
      <c r="D121" t="s">
        <v>3696</v>
      </c>
      <c r="E121" t="s">
        <v>3697</v>
      </c>
      <c r="F121">
        <v>0</v>
      </c>
      <c r="G121">
        <v>1</v>
      </c>
      <c r="H121">
        <v>4500</v>
      </c>
      <c r="I121" t="s">
        <v>3638</v>
      </c>
      <c r="J121" t="s">
        <v>61</v>
      </c>
      <c r="K121" t="s">
        <v>74</v>
      </c>
      <c r="O121" t="str">
        <f t="shared" si="20"/>
        <v>Stephen Sullivan</v>
      </c>
      <c r="P121" t="str">
        <f>IFERROR(VLOOKUP(O:O,'Name Bridge'!A:B,2,FALSE),O:O)</f>
        <v>Stephen Sullivan</v>
      </c>
      <c r="Q121" s="12">
        <f>VLOOKUP($K121,'20 Defensive Stats'!$AC:$AH,2,FALSE)</f>
        <v>6.8849104859335037</v>
      </c>
      <c r="R121" s="12">
        <f>VLOOKUP($K121,'20 Defensive Stats'!$AC:$AH,4,FALSE)</f>
        <v>3.8851851851851853</v>
      </c>
      <c r="S121" s="12">
        <f>VLOOKUP($K121,'20 Defensive Stats'!$AC:$AH,6,FALSE)</f>
        <v>10.196969696969697</v>
      </c>
      <c r="T121" s="12">
        <f>IFERROR(VLOOKUP($P121,'20 Passing'!$C:$AF,9,FALSE)/VLOOKUP($P121,'20 Passing'!$C:$AF,5,FALSE),0)</f>
        <v>0</v>
      </c>
      <c r="U121" s="12">
        <f>IFERROR(VLOOKUP($P121,'20 Passing'!$C:$AF,11,FALSE)/VLOOKUP($P121,'20 Passing'!$C:$AF,5,FALSE),0)</f>
        <v>0</v>
      </c>
      <c r="V121" s="12">
        <f>IFERROR(VLOOKUP($P121,'20 Passing'!$C:$AF,18,FALSE),0)</f>
        <v>0</v>
      </c>
      <c r="W121" s="12">
        <f>IFERROR(VLOOKUP($P121,'20 Passing'!$C:$AF,12,FALSE)/VLOOKUP($P121,'20 Passing'!$C:$AF,5,FALSE),0)</f>
        <v>0</v>
      </c>
      <c r="X121" s="12">
        <f>IFERROR(IF(OR($B121="D",$B121="K"),0,VLOOKUP($P121,'20 Receiving'!$C:$T,7,FALSE)/VLOOKUP($P121,'20 Receiving'!$C:$T,5,FALSE)),0)*$AJ121</f>
        <v>0</v>
      </c>
      <c r="Y121" s="21">
        <f>IFERROR(VLOOKUP($P121,'20 Receiving'!$C:$T,8,FALSE)/VLOOKUP($P121,'20 Receiving'!$C:$T,5,FALSE),0)</f>
        <v>0</v>
      </c>
      <c r="Z121" s="21">
        <f>IFERROR(VLOOKUP($P121,'20 Receiving'!$C:$T,10,FALSE)/VLOOKUP($P121,'20 Receiving'!$C:$T,5,FALSE),0)</f>
        <v>0</v>
      </c>
      <c r="AA121" s="21">
        <f>IFERROR(VLOOKUP($P121,'20 Receiving'!$C:$T,11,FALSE),0)</f>
        <v>0</v>
      </c>
      <c r="AB121" s="21">
        <f>IFERROR(VLOOKUP($P121,'20 Receiving'!$C:$T,14,FALSE),0)</f>
        <v>0</v>
      </c>
      <c r="AC121" s="21">
        <f>IFERROR(VLOOKUP($P121,'20 Receiving'!$C:$T,11,FALSE)/VLOOKUP($P121,'20 Receiving'!$C:$T,5,FALSE),0)</f>
        <v>0</v>
      </c>
      <c r="AD121" s="12">
        <f>IFERROR(VLOOKUP($P121,'20 Rushing'!$C:$P,7,FALSE)/VLOOKUP($P121,'20 Rushing'!$C:$P,5,FALSE),0)</f>
        <v>0</v>
      </c>
      <c r="AE121" s="12">
        <f>IFERROR(VLOOKUP($P121,'20 Rushing'!$C:$P,8,FALSE)/VLOOKUP($P121,'20 Rushing'!$C:$P,5,FALSE),0)</f>
        <v>0</v>
      </c>
      <c r="AF121" s="12">
        <f>IFERROR(VLOOKUP($P121,'20 Rushing'!$C:$P,12,FALSE),0)</f>
        <v>0</v>
      </c>
      <c r="AG121" s="12">
        <f>IFERROR(VLOOKUP($P121,'20 Rushing'!$C:$P,9,FALSE)/VLOOKUP($P121,'20 Rushing'!$C:$P,5,FALSE),0)</f>
        <v>0</v>
      </c>
      <c r="AH121" s="12">
        <f>VLOOKUP($J121,'Vegas Odds'!$B:$S,18,FALSE)</f>
        <v>33.050526106749423</v>
      </c>
      <c r="AI121" s="12">
        <f>VLOOKUP($J121,'Vegas Odds'!$B:$S,17,FALSE)</f>
        <v>26.849473893250575</v>
      </c>
      <c r="AJ121">
        <v>1</v>
      </c>
      <c r="AK121" s="12">
        <f t="shared" si="21"/>
        <v>0</v>
      </c>
      <c r="AL121" s="12">
        <f t="shared" si="22"/>
        <v>0</v>
      </c>
      <c r="AM121" s="12">
        <f>V121/Team_Defense_Table20[[#Totals],[Passing yds/att]]*'Fanduel Export'!Q144</f>
        <v>0</v>
      </c>
      <c r="AN121" s="12">
        <f t="shared" si="37"/>
        <v>0</v>
      </c>
      <c r="AO121" s="12">
        <f>IFERROR(IF(OR($B121="D",$B121="K"),0,VLOOKUP($P121,'20 Receiving'!$C:$T,7,FALSE)/VLOOKUP($P121,'20 Receiving'!$C:$T,5,FALSE)),0)*$AJ121</f>
        <v>0</v>
      </c>
      <c r="AP121" s="21">
        <f t="shared" si="23"/>
        <v>33.730880230880231</v>
      </c>
      <c r="AQ121" s="21">
        <f t="shared" si="24"/>
        <v>0</v>
      </c>
      <c r="AR121" s="22">
        <f t="shared" si="25"/>
        <v>0</v>
      </c>
      <c r="AS121" s="22">
        <f t="shared" si="26"/>
        <v>0</v>
      </c>
      <c r="AT121" s="22">
        <f>AA121/Team_Defense_Table20[[#Totals],[Yards per completion]]*'Fanduel Export'!S144</f>
        <v>0</v>
      </c>
      <c r="AU121" s="12">
        <f t="shared" si="38"/>
        <v>0</v>
      </c>
      <c r="AV121" s="12">
        <f t="shared" si="27"/>
        <v>0</v>
      </c>
      <c r="AW121" s="21">
        <f t="shared" si="28"/>
        <v>42.586580086580092</v>
      </c>
      <c r="AX121" s="12">
        <f t="shared" si="29"/>
        <v>0</v>
      </c>
      <c r="AY121" s="12">
        <f>AF121/Team_Defense_Table20[[#Totals],[Rushing Y/A]]*R121</f>
        <v>0</v>
      </c>
      <c r="AZ121" s="12">
        <f t="shared" si="39"/>
        <v>0</v>
      </c>
      <c r="BA121" s="22">
        <f t="shared" si="30"/>
        <v>0</v>
      </c>
      <c r="BB121" s="22">
        <f t="shared" si="31"/>
        <v>0</v>
      </c>
      <c r="BC121" s="21">
        <f t="shared" si="32"/>
        <v>0</v>
      </c>
      <c r="BD121" t="str">
        <f t="shared" si="33"/>
        <v>Stephen Sullivan</v>
      </c>
      <c r="BE121">
        <f t="shared" si="34"/>
        <v>4500</v>
      </c>
      <c r="BF121" t="str">
        <f t="shared" si="35"/>
        <v>WR</v>
      </c>
      <c r="BG121" s="22">
        <f t="shared" si="36"/>
        <v>0</v>
      </c>
    </row>
    <row r="122" spans="1:59" x14ac:dyDescent="0.3">
      <c r="A122" t="s">
        <v>3894</v>
      </c>
      <c r="B122" t="s">
        <v>49</v>
      </c>
      <c r="C122" t="s">
        <v>1904</v>
      </c>
      <c r="D122" t="s">
        <v>3064</v>
      </c>
      <c r="E122" t="s">
        <v>1890</v>
      </c>
      <c r="F122">
        <v>0</v>
      </c>
      <c r="G122">
        <v>1</v>
      </c>
      <c r="H122">
        <v>4500</v>
      </c>
      <c r="I122" t="s">
        <v>3637</v>
      </c>
      <c r="J122" t="s">
        <v>76</v>
      </c>
      <c r="K122" t="s">
        <v>1080</v>
      </c>
      <c r="O122" t="str">
        <f t="shared" si="20"/>
        <v>Marcus Green</v>
      </c>
      <c r="P122" t="str">
        <f>IFERROR(VLOOKUP(O:O,'Name Bridge'!A:B,2,FALSE),O:O)</f>
        <v>Marcus Green</v>
      </c>
      <c r="Q122" s="12">
        <f>VLOOKUP($K122,'20 Defensive Stats'!$AC:$AH,2,FALSE)</f>
        <v>6.9262295081967213</v>
      </c>
      <c r="R122" s="12">
        <f>VLOOKUP($K122,'20 Defensive Stats'!$AC:$AH,4,FALSE)</f>
        <v>4.625</v>
      </c>
      <c r="S122" s="12">
        <f>VLOOKUP($K122,'20 Defensive Stats'!$AC:$AH,6,FALSE)</f>
        <v>10.432098765432098</v>
      </c>
      <c r="T122" s="12">
        <f>IFERROR(VLOOKUP($P122,'20 Passing'!$C:$AF,9,FALSE)/VLOOKUP($P122,'20 Passing'!$C:$AF,5,FALSE),0)</f>
        <v>0</v>
      </c>
      <c r="U122" s="12">
        <f>IFERROR(VLOOKUP($P122,'20 Passing'!$C:$AF,11,FALSE)/VLOOKUP($P122,'20 Passing'!$C:$AF,5,FALSE),0)</f>
        <v>0</v>
      </c>
      <c r="V122" s="12">
        <f>IFERROR(VLOOKUP($P122,'20 Passing'!$C:$AF,18,FALSE),0)</f>
        <v>0</v>
      </c>
      <c r="W122" s="12">
        <f>IFERROR(VLOOKUP($P122,'20 Passing'!$C:$AF,12,FALSE)/VLOOKUP($P122,'20 Passing'!$C:$AF,5,FALSE),0)</f>
        <v>0</v>
      </c>
      <c r="X122" s="12">
        <f>IFERROR(IF(OR($B122="D",$B122="K"),0,VLOOKUP($P122,'20 Receiving'!$C:$T,7,FALSE)/VLOOKUP($P122,'20 Receiving'!$C:$T,5,FALSE)),0)*$AJ122</f>
        <v>0</v>
      </c>
      <c r="Y122" s="21">
        <f>IFERROR(VLOOKUP($P122,'20 Receiving'!$C:$T,8,FALSE)/VLOOKUP($P122,'20 Receiving'!$C:$T,5,FALSE),0)</f>
        <v>0</v>
      </c>
      <c r="Z122" s="21">
        <f>IFERROR(VLOOKUP($P122,'20 Receiving'!$C:$T,10,FALSE)/VLOOKUP($P122,'20 Receiving'!$C:$T,5,FALSE),0)</f>
        <v>0</v>
      </c>
      <c r="AA122" s="21">
        <f>IFERROR(VLOOKUP($P122,'20 Receiving'!$C:$T,11,FALSE),0)</f>
        <v>0</v>
      </c>
      <c r="AB122" s="21">
        <f>IFERROR(VLOOKUP($P122,'20 Receiving'!$C:$T,14,FALSE),0)</f>
        <v>0</v>
      </c>
      <c r="AC122" s="21">
        <f>IFERROR(VLOOKUP($P122,'20 Receiving'!$C:$T,11,FALSE)/VLOOKUP($P122,'20 Receiving'!$C:$T,5,FALSE),0)</f>
        <v>0</v>
      </c>
      <c r="AD122" s="12">
        <f>IFERROR(VLOOKUP($P122,'20 Rushing'!$C:$P,7,FALSE)/VLOOKUP($P122,'20 Rushing'!$C:$P,5,FALSE),0)</f>
        <v>0</v>
      </c>
      <c r="AE122" s="12">
        <f>IFERROR(VLOOKUP($P122,'20 Rushing'!$C:$P,8,FALSE)/VLOOKUP($P122,'20 Rushing'!$C:$P,5,FALSE),0)</f>
        <v>0</v>
      </c>
      <c r="AF122" s="12">
        <f>IFERROR(VLOOKUP($P122,'20 Rushing'!$C:$P,12,FALSE),0)</f>
        <v>0</v>
      </c>
      <c r="AG122" s="12">
        <f>IFERROR(VLOOKUP($P122,'20 Rushing'!$C:$P,9,FALSE)/VLOOKUP($P122,'20 Rushing'!$C:$P,5,FALSE),0)</f>
        <v>0</v>
      </c>
      <c r="AH122" s="12">
        <f>VLOOKUP($J122,'Vegas Odds'!$B:$S,18,FALSE)</f>
        <v>42.740147670656746</v>
      </c>
      <c r="AI122" s="12">
        <f>VLOOKUP($J122,'Vegas Odds'!$B:$S,17,FALSE)</f>
        <v>19.159852329343252</v>
      </c>
      <c r="AJ122">
        <v>1</v>
      </c>
      <c r="AK122" s="12">
        <f t="shared" si="21"/>
        <v>0</v>
      </c>
      <c r="AL122" s="12">
        <f t="shared" si="22"/>
        <v>0</v>
      </c>
      <c r="AM122" s="12">
        <f>V122/Team_Defense_Table20[[#Totals],[Passing yds/att]]*'Fanduel Export'!Q130</f>
        <v>0</v>
      </c>
      <c r="AN122" s="12">
        <f t="shared" si="37"/>
        <v>0</v>
      </c>
      <c r="AO122" s="12">
        <f>IFERROR(IF(OR($B122="D",$B122="K"),0,VLOOKUP($P122,'20 Receiving'!$C:$T,7,FALSE)/VLOOKUP($P122,'20 Receiving'!$C:$T,5,FALSE)),0)*$AJ122</f>
        <v>0</v>
      </c>
      <c r="AP122" s="21">
        <f t="shared" si="23"/>
        <v>49.672943722943735</v>
      </c>
      <c r="AQ122" s="21">
        <f t="shared" si="24"/>
        <v>0</v>
      </c>
      <c r="AR122" s="22">
        <f t="shared" si="25"/>
        <v>0</v>
      </c>
      <c r="AS122" s="22">
        <f t="shared" si="26"/>
        <v>0</v>
      </c>
      <c r="AT122" s="22">
        <f>AA122/Team_Defense_Table20[[#Totals],[Yards per completion]]*'Fanduel Export'!S130</f>
        <v>0</v>
      </c>
      <c r="AU122" s="12">
        <f t="shared" si="38"/>
        <v>0</v>
      </c>
      <c r="AV122" s="12">
        <f t="shared" si="27"/>
        <v>0</v>
      </c>
      <c r="AW122" s="21">
        <f t="shared" si="28"/>
        <v>31.925757575757579</v>
      </c>
      <c r="AX122" s="12">
        <f t="shared" si="29"/>
        <v>0</v>
      </c>
      <c r="AY122" s="12">
        <f>AF122/Team_Defense_Table20[[#Totals],[Rushing Y/A]]*R122</f>
        <v>0</v>
      </c>
      <c r="AZ122" s="12">
        <f t="shared" si="39"/>
        <v>0</v>
      </c>
      <c r="BA122" s="22">
        <f t="shared" si="30"/>
        <v>0</v>
      </c>
      <c r="BB122" s="22">
        <f t="shared" si="31"/>
        <v>0</v>
      </c>
      <c r="BC122" s="21">
        <f t="shared" si="32"/>
        <v>0</v>
      </c>
      <c r="BD122" t="str">
        <f t="shared" si="33"/>
        <v>Marcus Green</v>
      </c>
      <c r="BE122">
        <f t="shared" si="34"/>
        <v>4500</v>
      </c>
      <c r="BF122" t="str">
        <f t="shared" si="35"/>
        <v>WR</v>
      </c>
      <c r="BG122" s="22">
        <f t="shared" si="36"/>
        <v>0</v>
      </c>
    </row>
    <row r="123" spans="1:59" x14ac:dyDescent="0.3">
      <c r="A123" t="s">
        <v>3895</v>
      </c>
      <c r="B123" t="s">
        <v>49</v>
      </c>
      <c r="C123" t="s">
        <v>1938</v>
      </c>
      <c r="D123" t="s">
        <v>3698</v>
      </c>
      <c r="E123" t="s">
        <v>3699</v>
      </c>
      <c r="F123">
        <v>0</v>
      </c>
      <c r="G123">
        <v>1</v>
      </c>
      <c r="H123">
        <v>4500</v>
      </c>
      <c r="I123" t="s">
        <v>3638</v>
      </c>
      <c r="J123" t="s">
        <v>61</v>
      </c>
      <c r="K123" t="s">
        <v>74</v>
      </c>
      <c r="O123" t="str">
        <f t="shared" si="20"/>
        <v>Seth Dawkins</v>
      </c>
      <c r="P123" t="str">
        <f>IFERROR(VLOOKUP(O:O,'Name Bridge'!A:B,2,FALSE),O:O)</f>
        <v>Seth Dawkins</v>
      </c>
      <c r="Q123" s="12">
        <f>VLOOKUP($K123,'20 Defensive Stats'!$AC:$AH,2,FALSE)</f>
        <v>6.8849104859335037</v>
      </c>
      <c r="R123" s="12">
        <f>VLOOKUP($K123,'20 Defensive Stats'!$AC:$AH,4,FALSE)</f>
        <v>3.8851851851851853</v>
      </c>
      <c r="S123" s="12">
        <f>VLOOKUP($K123,'20 Defensive Stats'!$AC:$AH,6,FALSE)</f>
        <v>10.196969696969697</v>
      </c>
      <c r="T123" s="12">
        <f>IFERROR(VLOOKUP($P123,'20 Passing'!$C:$AF,9,FALSE)/VLOOKUP($P123,'20 Passing'!$C:$AF,5,FALSE),0)</f>
        <v>0</v>
      </c>
      <c r="U123" s="12">
        <f>IFERROR(VLOOKUP($P123,'20 Passing'!$C:$AF,11,FALSE)/VLOOKUP($P123,'20 Passing'!$C:$AF,5,FALSE),0)</f>
        <v>0</v>
      </c>
      <c r="V123" s="12">
        <f>IFERROR(VLOOKUP($P123,'20 Passing'!$C:$AF,18,FALSE),0)</f>
        <v>0</v>
      </c>
      <c r="W123" s="12">
        <f>IFERROR(VLOOKUP($P123,'20 Passing'!$C:$AF,12,FALSE)/VLOOKUP($P123,'20 Passing'!$C:$AF,5,FALSE),0)</f>
        <v>0</v>
      </c>
      <c r="X123" s="12">
        <f>IFERROR(IF(OR($B123="D",$B123="K"),0,VLOOKUP($P123,'20 Receiving'!$C:$T,7,FALSE)/VLOOKUP($P123,'20 Receiving'!$C:$T,5,FALSE)),0)*$AJ123</f>
        <v>0</v>
      </c>
      <c r="Y123" s="21">
        <f>IFERROR(VLOOKUP($P123,'20 Receiving'!$C:$T,8,FALSE)/VLOOKUP($P123,'20 Receiving'!$C:$T,5,FALSE),0)</f>
        <v>0</v>
      </c>
      <c r="Z123" s="21">
        <f>IFERROR(VLOOKUP($P123,'20 Receiving'!$C:$T,10,FALSE)/VLOOKUP($P123,'20 Receiving'!$C:$T,5,FALSE),0)</f>
        <v>0</v>
      </c>
      <c r="AA123" s="21">
        <f>IFERROR(VLOOKUP($P123,'20 Receiving'!$C:$T,11,FALSE),0)</f>
        <v>0</v>
      </c>
      <c r="AB123" s="21">
        <f>IFERROR(VLOOKUP($P123,'20 Receiving'!$C:$T,14,FALSE),0)</f>
        <v>0</v>
      </c>
      <c r="AC123" s="21">
        <f>IFERROR(VLOOKUP($P123,'20 Receiving'!$C:$T,11,FALSE)/VLOOKUP($P123,'20 Receiving'!$C:$T,5,FALSE),0)</f>
        <v>0</v>
      </c>
      <c r="AD123" s="12">
        <f>IFERROR(VLOOKUP($P123,'20 Rushing'!$C:$P,7,FALSE)/VLOOKUP($P123,'20 Rushing'!$C:$P,5,FALSE),0)</f>
        <v>0</v>
      </c>
      <c r="AE123" s="12">
        <f>IFERROR(VLOOKUP($P123,'20 Rushing'!$C:$P,8,FALSE)/VLOOKUP($P123,'20 Rushing'!$C:$P,5,FALSE),0)</f>
        <v>0</v>
      </c>
      <c r="AF123" s="12">
        <f>IFERROR(VLOOKUP($P123,'20 Rushing'!$C:$P,12,FALSE),0)</f>
        <v>0</v>
      </c>
      <c r="AG123" s="12">
        <f>IFERROR(VLOOKUP($P123,'20 Rushing'!$C:$P,9,FALSE)/VLOOKUP($P123,'20 Rushing'!$C:$P,5,FALSE),0)</f>
        <v>0</v>
      </c>
      <c r="AH123" s="12">
        <f>VLOOKUP($J123,'Vegas Odds'!$B:$S,18,FALSE)</f>
        <v>33.050526106749423</v>
      </c>
      <c r="AI123" s="12">
        <f>VLOOKUP($J123,'Vegas Odds'!$B:$S,17,FALSE)</f>
        <v>26.849473893250575</v>
      </c>
      <c r="AJ123">
        <v>1</v>
      </c>
      <c r="AK123" s="12">
        <f t="shared" si="21"/>
        <v>0</v>
      </c>
      <c r="AL123" s="12">
        <f t="shared" si="22"/>
        <v>0</v>
      </c>
      <c r="AM123" s="12">
        <f>V123/Team_Defense_Table20[[#Totals],[Passing yds/att]]*'Fanduel Export'!Q129</f>
        <v>0</v>
      </c>
      <c r="AN123" s="12">
        <f t="shared" si="37"/>
        <v>0</v>
      </c>
      <c r="AO123" s="12">
        <f>IFERROR(IF(OR($B123="D",$B123="K"),0,VLOOKUP($P123,'20 Receiving'!$C:$T,7,FALSE)/VLOOKUP($P123,'20 Receiving'!$C:$T,5,FALSE)),0)*$AJ123</f>
        <v>0</v>
      </c>
      <c r="AP123" s="21">
        <f t="shared" si="23"/>
        <v>33.730880230880231</v>
      </c>
      <c r="AQ123" s="21">
        <f t="shared" si="24"/>
        <v>0</v>
      </c>
      <c r="AR123" s="22">
        <f t="shared" si="25"/>
        <v>0</v>
      </c>
      <c r="AS123" s="22">
        <f t="shared" si="26"/>
        <v>0</v>
      </c>
      <c r="AT123" s="22">
        <f>AA123/Team_Defense_Table20[[#Totals],[Yards per completion]]*'Fanduel Export'!S129</f>
        <v>0</v>
      </c>
      <c r="AU123" s="12">
        <f t="shared" si="38"/>
        <v>0</v>
      </c>
      <c r="AV123" s="12">
        <f t="shared" si="27"/>
        <v>0</v>
      </c>
      <c r="AW123" s="21">
        <f t="shared" si="28"/>
        <v>42.586580086580092</v>
      </c>
      <c r="AX123" s="12">
        <f t="shared" si="29"/>
        <v>0</v>
      </c>
      <c r="AY123" s="12">
        <f>AF123/Team_Defense_Table20[[#Totals],[Rushing Y/A]]*R123</f>
        <v>0</v>
      </c>
      <c r="AZ123" s="12">
        <f t="shared" si="39"/>
        <v>0</v>
      </c>
      <c r="BA123" s="22">
        <f t="shared" si="30"/>
        <v>0</v>
      </c>
      <c r="BB123" s="22">
        <f t="shared" si="31"/>
        <v>0</v>
      </c>
      <c r="BC123" s="21">
        <f t="shared" si="32"/>
        <v>0</v>
      </c>
      <c r="BD123" t="str">
        <f t="shared" si="33"/>
        <v>Seth Dawkins</v>
      </c>
      <c r="BE123">
        <f t="shared" si="34"/>
        <v>4500</v>
      </c>
      <c r="BF123" t="str">
        <f t="shared" si="35"/>
        <v>WR</v>
      </c>
      <c r="BG123" s="22">
        <f t="shared" si="36"/>
        <v>0</v>
      </c>
    </row>
    <row r="124" spans="1:59" x14ac:dyDescent="0.3">
      <c r="A124" t="s">
        <v>3896</v>
      </c>
      <c r="B124" t="s">
        <v>34</v>
      </c>
      <c r="C124" t="s">
        <v>2985</v>
      </c>
      <c r="D124" t="s">
        <v>3728</v>
      </c>
      <c r="E124" t="s">
        <v>1868</v>
      </c>
      <c r="F124">
        <v>0</v>
      </c>
      <c r="G124">
        <v>1</v>
      </c>
      <c r="H124">
        <v>4500</v>
      </c>
      <c r="I124" t="s">
        <v>3638</v>
      </c>
      <c r="J124" t="s">
        <v>61</v>
      </c>
      <c r="K124" t="s">
        <v>74</v>
      </c>
      <c r="O124" t="str">
        <f t="shared" si="20"/>
        <v>Anthony Jones</v>
      </c>
      <c r="P124" t="str">
        <f>IFERROR(VLOOKUP(O:O,'Name Bridge'!A:B,2,FALSE),O:O)</f>
        <v>Anthony Jones</v>
      </c>
      <c r="Q124" s="12">
        <f>VLOOKUP($K124,'20 Defensive Stats'!$AC:$AH,2,FALSE)</f>
        <v>6.8849104859335037</v>
      </c>
      <c r="R124" s="12">
        <f>VLOOKUP($K124,'20 Defensive Stats'!$AC:$AH,4,FALSE)</f>
        <v>3.8851851851851853</v>
      </c>
      <c r="S124" s="12">
        <f>VLOOKUP($K124,'20 Defensive Stats'!$AC:$AH,6,FALSE)</f>
        <v>10.196969696969697</v>
      </c>
      <c r="T124" s="12">
        <f>IFERROR(VLOOKUP($P124,'20 Passing'!$C:$AF,9,FALSE)/VLOOKUP($P124,'20 Passing'!$C:$AF,5,FALSE),0)</f>
        <v>0</v>
      </c>
      <c r="U124" s="12">
        <f>IFERROR(VLOOKUP($P124,'20 Passing'!$C:$AF,11,FALSE)/VLOOKUP($P124,'20 Passing'!$C:$AF,5,FALSE),0)</f>
        <v>0</v>
      </c>
      <c r="V124" s="12">
        <f>IFERROR(VLOOKUP($P124,'20 Passing'!$C:$AF,18,FALSE),0)</f>
        <v>0</v>
      </c>
      <c r="W124" s="12">
        <f>IFERROR(VLOOKUP($P124,'20 Passing'!$C:$AF,12,FALSE)/VLOOKUP($P124,'20 Passing'!$C:$AF,5,FALSE),0)</f>
        <v>0</v>
      </c>
      <c r="X124" s="12">
        <f>IFERROR(IF(OR($B124="D",$B124="K"),0,VLOOKUP($P124,'20 Receiving'!$C:$T,7,FALSE)/VLOOKUP($P124,'20 Receiving'!$C:$T,5,FALSE)),0)*$AJ124</f>
        <v>0</v>
      </c>
      <c r="Y124" s="21">
        <f>IFERROR(VLOOKUP($P124,'20 Receiving'!$C:$T,8,FALSE)/VLOOKUP($P124,'20 Receiving'!$C:$T,5,FALSE),0)</f>
        <v>0</v>
      </c>
      <c r="Z124" s="21">
        <f>IFERROR(VLOOKUP($P124,'20 Receiving'!$C:$T,10,FALSE)/VLOOKUP($P124,'20 Receiving'!$C:$T,5,FALSE),0)</f>
        <v>0</v>
      </c>
      <c r="AA124" s="21">
        <f>IFERROR(VLOOKUP($P124,'20 Receiving'!$C:$T,11,FALSE),0)</f>
        <v>0</v>
      </c>
      <c r="AB124" s="21">
        <f>IFERROR(VLOOKUP($P124,'20 Receiving'!$C:$T,14,FALSE),0)</f>
        <v>0</v>
      </c>
      <c r="AC124" s="21">
        <f>IFERROR(VLOOKUP($P124,'20 Receiving'!$C:$T,11,FALSE)/VLOOKUP($P124,'20 Receiving'!$C:$T,5,FALSE),0)</f>
        <v>0</v>
      </c>
      <c r="AD124" s="12">
        <f>IFERROR(VLOOKUP($P124,'20 Rushing'!$C:$P,7,FALSE)/VLOOKUP($P124,'20 Rushing'!$C:$P,5,FALSE),0)</f>
        <v>0</v>
      </c>
      <c r="AE124" s="12">
        <f>IFERROR(VLOOKUP($P124,'20 Rushing'!$C:$P,8,FALSE)/VLOOKUP($P124,'20 Rushing'!$C:$P,5,FALSE),0)</f>
        <v>0</v>
      </c>
      <c r="AF124" s="12">
        <f>IFERROR(VLOOKUP($P124,'20 Rushing'!$C:$P,12,FALSE),0)</f>
        <v>0</v>
      </c>
      <c r="AG124" s="12">
        <f>IFERROR(VLOOKUP($P124,'20 Rushing'!$C:$P,9,FALSE)/VLOOKUP($P124,'20 Rushing'!$C:$P,5,FALSE),0)</f>
        <v>0</v>
      </c>
      <c r="AH124" s="12">
        <f>VLOOKUP($J124,'Vegas Odds'!$B:$S,18,FALSE)</f>
        <v>33.050526106749423</v>
      </c>
      <c r="AI124" s="12">
        <f>VLOOKUP($J124,'Vegas Odds'!$B:$S,17,FALSE)</f>
        <v>26.849473893250575</v>
      </c>
      <c r="AJ124">
        <v>1</v>
      </c>
      <c r="AK124" s="12">
        <f t="shared" si="21"/>
        <v>0</v>
      </c>
      <c r="AL124" s="12">
        <f t="shared" si="22"/>
        <v>0</v>
      </c>
      <c r="AM124" s="12">
        <f>V124/Team_Defense_Table20[[#Totals],[Passing yds/att]]*'Fanduel Export'!Q128</f>
        <v>0</v>
      </c>
      <c r="AN124" s="12">
        <f t="shared" si="37"/>
        <v>0</v>
      </c>
      <c r="AO124" s="12">
        <f>IFERROR(IF(OR($B124="D",$B124="K"),0,VLOOKUP($P124,'20 Receiving'!$C:$T,7,FALSE)/VLOOKUP($P124,'20 Receiving'!$C:$T,5,FALSE)),0)*$AJ124</f>
        <v>0</v>
      </c>
      <c r="AP124" s="21">
        <f t="shared" si="23"/>
        <v>33.730880230880231</v>
      </c>
      <c r="AQ124" s="21">
        <f t="shared" si="24"/>
        <v>0</v>
      </c>
      <c r="AR124" s="22">
        <f t="shared" si="25"/>
        <v>0</v>
      </c>
      <c r="AS124" s="22">
        <f t="shared" si="26"/>
        <v>0</v>
      </c>
      <c r="AT124" s="22">
        <f>AA124/Team_Defense_Table20[[#Totals],[Yards per completion]]*'Fanduel Export'!S128</f>
        <v>0</v>
      </c>
      <c r="AU124" s="12">
        <f t="shared" si="38"/>
        <v>0</v>
      </c>
      <c r="AV124" s="12">
        <f t="shared" si="27"/>
        <v>0</v>
      </c>
      <c r="AW124" s="21">
        <f t="shared" si="28"/>
        <v>42.586580086580092</v>
      </c>
      <c r="AX124" s="12">
        <f t="shared" si="29"/>
        <v>0</v>
      </c>
      <c r="AY124" s="12">
        <f>AF124/Team_Defense_Table20[[#Totals],[Rushing Y/A]]*R124</f>
        <v>0</v>
      </c>
      <c r="AZ124" s="12">
        <f t="shared" si="39"/>
        <v>0</v>
      </c>
      <c r="BA124" s="22">
        <f t="shared" si="30"/>
        <v>0</v>
      </c>
      <c r="BB124" s="22">
        <f t="shared" si="31"/>
        <v>0</v>
      </c>
      <c r="BC124" s="21">
        <f t="shared" si="32"/>
        <v>0</v>
      </c>
      <c r="BD124" t="str">
        <f t="shared" si="33"/>
        <v>Anthony Jones</v>
      </c>
      <c r="BE124">
        <f t="shared" si="34"/>
        <v>4500</v>
      </c>
      <c r="BF124" t="str">
        <f t="shared" si="35"/>
        <v>RB</v>
      </c>
      <c r="BG124" s="22">
        <f t="shared" si="36"/>
        <v>0</v>
      </c>
    </row>
    <row r="125" spans="1:59" x14ac:dyDescent="0.3">
      <c r="A125" t="s">
        <v>3897</v>
      </c>
      <c r="B125" t="s">
        <v>49</v>
      </c>
      <c r="C125" t="s">
        <v>1951</v>
      </c>
      <c r="D125" t="s">
        <v>2923</v>
      </c>
      <c r="E125" t="s">
        <v>3358</v>
      </c>
      <c r="F125">
        <v>0</v>
      </c>
      <c r="G125">
        <v>1</v>
      </c>
      <c r="H125">
        <v>4500</v>
      </c>
      <c r="I125" t="s">
        <v>3638</v>
      </c>
      <c r="J125" t="s">
        <v>74</v>
      </c>
      <c r="K125" t="s">
        <v>61</v>
      </c>
      <c r="O125" t="str">
        <f t="shared" si="20"/>
        <v>Reggie White Jr.</v>
      </c>
      <c r="P125" t="str">
        <f>IFERROR(VLOOKUP(O:O,'Name Bridge'!A:B,2,FALSE),O:O)</f>
        <v>Reggie White Jr.</v>
      </c>
      <c r="Q125" s="12">
        <f>VLOOKUP($K125,'20 Defensive Stats'!$AC:$AH,2,FALSE)</f>
        <v>7.3665987780040734</v>
      </c>
      <c r="R125" s="12">
        <f>VLOOKUP($K125,'20 Defensive Stats'!$AC:$AH,4,FALSE)</f>
        <v>3.7056603773584906</v>
      </c>
      <c r="S125" s="12">
        <f>VLOOKUP($K125,'20 Defensive Stats'!$AC:$AH,6,FALSE)</f>
        <v>10.764880952380953</v>
      </c>
      <c r="T125" s="12">
        <f>IFERROR(VLOOKUP($P125,'20 Passing'!$C:$AF,9,FALSE)/VLOOKUP($P125,'20 Passing'!$C:$AF,5,FALSE),0)</f>
        <v>0</v>
      </c>
      <c r="U125" s="12">
        <f>IFERROR(VLOOKUP($P125,'20 Passing'!$C:$AF,11,FALSE)/VLOOKUP($P125,'20 Passing'!$C:$AF,5,FALSE),0)</f>
        <v>0</v>
      </c>
      <c r="V125" s="12">
        <f>IFERROR(VLOOKUP($P125,'20 Passing'!$C:$AF,18,FALSE),0)</f>
        <v>0</v>
      </c>
      <c r="W125" s="12">
        <f>IFERROR(VLOOKUP($P125,'20 Passing'!$C:$AF,12,FALSE)/VLOOKUP($P125,'20 Passing'!$C:$AF,5,FALSE),0)</f>
        <v>0</v>
      </c>
      <c r="X125" s="12">
        <f>IFERROR(IF(OR($B125="D",$B125="K"),0,VLOOKUP($P125,'20 Receiving'!$C:$T,7,FALSE)/VLOOKUP($P125,'20 Receiving'!$C:$T,5,FALSE)),0)*$AJ125</f>
        <v>0</v>
      </c>
      <c r="Y125" s="21">
        <f>IFERROR(VLOOKUP($P125,'20 Receiving'!$C:$T,8,FALSE)/VLOOKUP($P125,'20 Receiving'!$C:$T,5,FALSE),0)</f>
        <v>0</v>
      </c>
      <c r="Z125" s="21">
        <f>IFERROR(VLOOKUP($P125,'20 Receiving'!$C:$T,10,FALSE)/VLOOKUP($P125,'20 Receiving'!$C:$T,5,FALSE),0)</f>
        <v>0</v>
      </c>
      <c r="AA125" s="21">
        <f>IFERROR(VLOOKUP($P125,'20 Receiving'!$C:$T,11,FALSE),0)</f>
        <v>0</v>
      </c>
      <c r="AB125" s="21">
        <f>IFERROR(VLOOKUP($P125,'20 Receiving'!$C:$T,14,FALSE),0)</f>
        <v>0</v>
      </c>
      <c r="AC125" s="21">
        <f>IFERROR(VLOOKUP($P125,'20 Receiving'!$C:$T,11,FALSE)/VLOOKUP($P125,'20 Receiving'!$C:$T,5,FALSE),0)</f>
        <v>0</v>
      </c>
      <c r="AD125" s="12">
        <f>IFERROR(VLOOKUP($P125,'20 Rushing'!$C:$P,7,FALSE)/VLOOKUP($P125,'20 Rushing'!$C:$P,5,FALSE),0)</f>
        <v>0</v>
      </c>
      <c r="AE125" s="12">
        <f>IFERROR(VLOOKUP($P125,'20 Rushing'!$C:$P,8,FALSE)/VLOOKUP($P125,'20 Rushing'!$C:$P,5,FALSE),0)</f>
        <v>0</v>
      </c>
      <c r="AF125" s="12">
        <f>IFERROR(VLOOKUP($P125,'20 Rushing'!$C:$P,12,FALSE),0)</f>
        <v>0</v>
      </c>
      <c r="AG125" s="12">
        <f>IFERROR(VLOOKUP($P125,'20 Rushing'!$C:$P,9,FALSE)/VLOOKUP($P125,'20 Rushing'!$C:$P,5,FALSE),0)</f>
        <v>0</v>
      </c>
      <c r="AH125" s="12">
        <f>VLOOKUP($J125,'Vegas Odds'!$B:$S,18,FALSE)</f>
        <v>43.874288576406173</v>
      </c>
      <c r="AI125" s="12">
        <f>VLOOKUP($J125,'Vegas Odds'!$B:$S,17,FALSE)</f>
        <v>15.725711423593831</v>
      </c>
      <c r="AJ125">
        <v>1</v>
      </c>
      <c r="AK125" s="12">
        <f t="shared" si="21"/>
        <v>0</v>
      </c>
      <c r="AL125" s="12">
        <f t="shared" si="22"/>
        <v>0</v>
      </c>
      <c r="AM125" s="12">
        <f>V125/Team_Defense_Table20[[#Totals],[Passing yds/att]]*'Fanduel Export'!Q146</f>
        <v>0</v>
      </c>
      <c r="AN125" s="12">
        <f t="shared" si="37"/>
        <v>0</v>
      </c>
      <c r="AO125" s="12">
        <f>IFERROR(IF(OR($B125="D",$B125="K"),0,VLOOKUP($P125,'20 Receiving'!$C:$T,7,FALSE)/VLOOKUP($P125,'20 Receiving'!$C:$T,5,FALSE)),0)*$AJ125</f>
        <v>0</v>
      </c>
      <c r="AP125" s="21">
        <f t="shared" si="23"/>
        <v>34.49083694083695</v>
      </c>
      <c r="AQ125" s="21">
        <f t="shared" si="24"/>
        <v>0</v>
      </c>
      <c r="AR125" s="22">
        <f t="shared" si="25"/>
        <v>0</v>
      </c>
      <c r="AS125" s="22">
        <f t="shared" si="26"/>
        <v>0</v>
      </c>
      <c r="AT125" s="22">
        <f>AA125/Team_Defense_Table20[[#Totals],[Yards per completion]]*'Fanduel Export'!S146</f>
        <v>0</v>
      </c>
      <c r="AU125" s="12">
        <f t="shared" si="38"/>
        <v>0</v>
      </c>
      <c r="AV125" s="12">
        <f t="shared" si="27"/>
        <v>0</v>
      </c>
      <c r="AW125" s="21">
        <f t="shared" si="28"/>
        <v>24.907864357864359</v>
      </c>
      <c r="AX125" s="12">
        <f t="shared" si="29"/>
        <v>0</v>
      </c>
      <c r="AY125" s="12">
        <f>AF125/Team_Defense_Table20[[#Totals],[Rushing Y/A]]*R125</f>
        <v>0</v>
      </c>
      <c r="AZ125" s="12">
        <f t="shared" si="39"/>
        <v>0</v>
      </c>
      <c r="BA125" s="22">
        <f t="shared" si="30"/>
        <v>0</v>
      </c>
      <c r="BB125" s="22">
        <f t="shared" si="31"/>
        <v>0</v>
      </c>
      <c r="BC125" s="21">
        <f t="shared" si="32"/>
        <v>0</v>
      </c>
      <c r="BD125" t="str">
        <f t="shared" si="33"/>
        <v>Reggie White Jr.</v>
      </c>
      <c r="BE125">
        <f t="shared" si="34"/>
        <v>4500</v>
      </c>
      <c r="BF125" t="str">
        <f t="shared" si="35"/>
        <v>WR</v>
      </c>
      <c r="BG125" s="22">
        <f t="shared" si="36"/>
        <v>0</v>
      </c>
    </row>
    <row r="126" spans="1:59" x14ac:dyDescent="0.3">
      <c r="A126" t="s">
        <v>3898</v>
      </c>
      <c r="B126" t="s">
        <v>49</v>
      </c>
      <c r="C126" t="s">
        <v>1944</v>
      </c>
      <c r="D126" t="s">
        <v>2756</v>
      </c>
      <c r="E126" t="s">
        <v>3159</v>
      </c>
      <c r="F126">
        <v>1.5</v>
      </c>
      <c r="G126">
        <v>4</v>
      </c>
      <c r="H126">
        <v>4500</v>
      </c>
      <c r="I126" t="s">
        <v>3644</v>
      </c>
      <c r="J126" t="s">
        <v>1079</v>
      </c>
      <c r="K126" t="s">
        <v>56</v>
      </c>
      <c r="O126" t="str">
        <f t="shared" si="20"/>
        <v>Isaiah Zuber</v>
      </c>
      <c r="P126" t="str">
        <f>IFERROR(VLOOKUP(O:O,'Name Bridge'!A:B,2,FALSE),O:O)</f>
        <v>Isaiah Zuber</v>
      </c>
      <c r="Q126" s="12">
        <f>VLOOKUP($K126,'20 Defensive Stats'!$AC:$AH,2,FALSE)</f>
        <v>6.5079787234042552</v>
      </c>
      <c r="R126" s="12">
        <f>VLOOKUP($K126,'20 Defensive Stats'!$AC:$AH,4,FALSE)</f>
        <v>4.7661870503597124</v>
      </c>
      <c r="S126" s="12">
        <f>VLOOKUP($K126,'20 Defensive Stats'!$AC:$AH,6,FALSE)</f>
        <v>10.324894514767932</v>
      </c>
      <c r="T126" s="12">
        <f>IFERROR(VLOOKUP($P126,'20 Passing'!$C:$AF,9,FALSE)/VLOOKUP($P126,'20 Passing'!$C:$AF,5,FALSE),0)</f>
        <v>0</v>
      </c>
      <c r="U126" s="12">
        <f>IFERROR(VLOOKUP($P126,'20 Passing'!$C:$AF,11,FALSE)/VLOOKUP($P126,'20 Passing'!$C:$AF,5,FALSE),0)</f>
        <v>0</v>
      </c>
      <c r="V126" s="12">
        <f>IFERROR(VLOOKUP($P126,'20 Passing'!$C:$AF,18,FALSE),0)</f>
        <v>0</v>
      </c>
      <c r="W126" s="12">
        <f>IFERROR(VLOOKUP($P126,'20 Passing'!$C:$AF,12,FALSE)/VLOOKUP($P126,'20 Passing'!$C:$AF,5,FALSE),0)</f>
        <v>0</v>
      </c>
      <c r="X126" s="12">
        <f>IFERROR(IF(OR($B126="D",$B126="K"),0,VLOOKUP($P126,'20 Receiving'!$C:$T,7,FALSE)/VLOOKUP($P126,'20 Receiving'!$C:$T,5,FALSE)),0)*$AJ126</f>
        <v>0.5</v>
      </c>
      <c r="Y126" s="21">
        <f>IFERROR(VLOOKUP($P126,'20 Receiving'!$C:$T,8,FALSE)/VLOOKUP($P126,'20 Receiving'!$C:$T,5,FALSE),0)</f>
        <v>0.5</v>
      </c>
      <c r="Z126" s="21">
        <f>IFERROR(VLOOKUP($P126,'20 Receiving'!$C:$T,10,FALSE)/VLOOKUP($P126,'20 Receiving'!$C:$T,5,FALSE),0)</f>
        <v>7.25</v>
      </c>
      <c r="AA126" s="21">
        <f>IFERROR(VLOOKUP($P126,'20 Receiving'!$C:$T,11,FALSE),0)</f>
        <v>14.5</v>
      </c>
      <c r="AB126" s="21">
        <f>IFERROR(VLOOKUP($P126,'20 Receiving'!$C:$T,14,FALSE),0)</f>
        <v>16</v>
      </c>
      <c r="AC126" s="21">
        <f>IFERROR(VLOOKUP($P126,'20 Receiving'!$C:$T,11,FALSE)/VLOOKUP($P126,'20 Receiving'!$C:$T,5,FALSE),0)</f>
        <v>3.625</v>
      </c>
      <c r="AD126" s="12">
        <f>IFERROR(VLOOKUP($P126,'20 Rushing'!$C:$P,7,FALSE)/VLOOKUP($P126,'20 Rushing'!$C:$P,5,FALSE),0)</f>
        <v>0.5</v>
      </c>
      <c r="AE126" s="12">
        <f>IFERROR(VLOOKUP($P126,'20 Rushing'!$C:$P,8,FALSE)/VLOOKUP($P126,'20 Rushing'!$C:$P,5,FALSE),0)</f>
        <v>5.25</v>
      </c>
      <c r="AF126" s="12" t="str">
        <f>IFERROR(VLOOKUP($P126,'20 Rushing'!$C:$P,12,FALSE),0)</f>
        <v>10.5</v>
      </c>
      <c r="AG126" s="12">
        <f>IFERROR(VLOOKUP($P126,'20 Rushing'!$C:$P,9,FALSE)/VLOOKUP($P126,'20 Rushing'!$C:$P,5,FALSE),0)</f>
        <v>0</v>
      </c>
      <c r="AH126" s="12">
        <f>VLOOKUP($J126,'Vegas Odds'!$B:$S,18,FALSE)</f>
        <v>29.794677517930324</v>
      </c>
      <c r="AI126" s="12">
        <f>VLOOKUP($J126,'Vegas Odds'!$B:$S,17,FALSE)</f>
        <v>35.30532248206967</v>
      </c>
      <c r="AJ126">
        <v>1</v>
      </c>
      <c r="AK126" s="12">
        <f t="shared" si="21"/>
        <v>0</v>
      </c>
      <c r="AL126" s="12">
        <f t="shared" si="22"/>
        <v>0</v>
      </c>
      <c r="AM126" s="12">
        <f>V126/Team_Defense_Table20[[#Totals],[Passing yds/att]]*'Fanduel Export'!Q96</f>
        <v>0</v>
      </c>
      <c r="AN126" s="12">
        <f t="shared" si="37"/>
        <v>0</v>
      </c>
      <c r="AO126" s="12">
        <f>IFERROR(IF(OR($B126="D",$B126="K"),0,VLOOKUP($P126,'20 Receiving'!$C:$T,7,FALSE)/VLOOKUP($P126,'20 Receiving'!$C:$T,5,FALSE)),0)*$AJ126</f>
        <v>0.5</v>
      </c>
      <c r="AP126" s="21">
        <f t="shared" si="23"/>
        <v>31.252958152958154</v>
      </c>
      <c r="AQ126" s="21">
        <f t="shared" si="24"/>
        <v>0.47666971830489263</v>
      </c>
      <c r="AR126" s="22">
        <f t="shared" si="25"/>
        <v>0.5</v>
      </c>
      <c r="AS126" s="22">
        <f t="shared" si="26"/>
        <v>0.47666971830489263</v>
      </c>
      <c r="AT126" s="22">
        <f>AA126/Team_Defense_Table20[[#Totals],[Yards per completion]]*'Fanduel Export'!S96</f>
        <v>14.146603586174885</v>
      </c>
      <c r="AU126" s="12">
        <f t="shared" si="38"/>
        <v>6.7432575463929663</v>
      </c>
      <c r="AV126" s="12">
        <f t="shared" si="27"/>
        <v>0.5</v>
      </c>
      <c r="AW126" s="21">
        <f t="shared" si="28"/>
        <v>39.221464646464653</v>
      </c>
      <c r="AX126" s="12">
        <f t="shared" si="29"/>
        <v>0.45007654354963034</v>
      </c>
      <c r="AY126" s="12">
        <f>AF126/Team_Defense_Table20[[#Totals],[Rushing Y/A]]*R126</f>
        <v>11.655304577298862</v>
      </c>
      <c r="AZ126" s="12">
        <f t="shared" si="39"/>
        <v>5.2457791981688571</v>
      </c>
      <c r="BA126" s="22">
        <f t="shared" si="30"/>
        <v>1.4489036744561825</v>
      </c>
      <c r="BB126" s="22">
        <f t="shared" si="31"/>
        <v>0.3219785943235961</v>
      </c>
      <c r="BC126" s="21">
        <f t="shared" si="32"/>
        <v>0.1111111111111111</v>
      </c>
      <c r="BD126" t="str">
        <f t="shared" si="33"/>
        <v>Isaiah Zuber</v>
      </c>
      <c r="BE126">
        <f t="shared" si="34"/>
        <v>4500</v>
      </c>
      <c r="BF126" t="str">
        <f t="shared" si="35"/>
        <v>WR</v>
      </c>
      <c r="BG126" s="22">
        <f t="shared" si="36"/>
        <v>1.4489036744561825</v>
      </c>
    </row>
    <row r="127" spans="1:59" x14ac:dyDescent="0.3">
      <c r="A127" t="s">
        <v>3899</v>
      </c>
      <c r="B127" t="s">
        <v>34</v>
      </c>
      <c r="C127" t="s">
        <v>3067</v>
      </c>
      <c r="D127" t="s">
        <v>1985</v>
      </c>
      <c r="E127" t="s">
        <v>3729</v>
      </c>
      <c r="F127">
        <v>0.34999999403953502</v>
      </c>
      <c r="G127">
        <v>4</v>
      </c>
      <c r="H127">
        <v>4500</v>
      </c>
      <c r="I127" t="s">
        <v>3637</v>
      </c>
      <c r="J127" t="s">
        <v>76</v>
      </c>
      <c r="K127" t="s">
        <v>1080</v>
      </c>
      <c r="O127" t="str">
        <f t="shared" si="20"/>
        <v>Jason Huntley</v>
      </c>
      <c r="P127" t="str">
        <f>IFERROR(VLOOKUP(O:O,'Name Bridge'!A:B,2,FALSE),O:O)</f>
        <v>Jason Huntley</v>
      </c>
      <c r="Q127" s="12">
        <f>VLOOKUP($K127,'20 Defensive Stats'!$AC:$AH,2,FALSE)</f>
        <v>6.9262295081967213</v>
      </c>
      <c r="R127" s="12">
        <f>VLOOKUP($K127,'20 Defensive Stats'!$AC:$AH,4,FALSE)</f>
        <v>4.625</v>
      </c>
      <c r="S127" s="12">
        <f>VLOOKUP($K127,'20 Defensive Stats'!$AC:$AH,6,FALSE)</f>
        <v>10.432098765432098</v>
      </c>
      <c r="T127" s="12">
        <f>IFERROR(VLOOKUP($P127,'20 Passing'!$C:$AF,9,FALSE)/VLOOKUP($P127,'20 Passing'!$C:$AF,5,FALSE),0)</f>
        <v>0</v>
      </c>
      <c r="U127" s="12">
        <f>IFERROR(VLOOKUP($P127,'20 Passing'!$C:$AF,11,FALSE)/VLOOKUP($P127,'20 Passing'!$C:$AF,5,FALSE),0)</f>
        <v>0</v>
      </c>
      <c r="V127" s="12">
        <f>IFERROR(VLOOKUP($P127,'20 Passing'!$C:$AF,18,FALSE),0)</f>
        <v>0</v>
      </c>
      <c r="W127" s="12">
        <f>IFERROR(VLOOKUP($P127,'20 Passing'!$C:$AF,12,FALSE)/VLOOKUP($P127,'20 Passing'!$C:$AF,5,FALSE),0)</f>
        <v>0</v>
      </c>
      <c r="X127" s="12">
        <f>IFERROR(IF(OR($B127="D",$B127="K"),0,VLOOKUP($P127,'20 Receiving'!$C:$T,7,FALSE)/VLOOKUP($P127,'20 Receiving'!$C:$T,5,FALSE)),0)*$AJ127</f>
        <v>0</v>
      </c>
      <c r="Y127" s="21">
        <f>IFERROR(VLOOKUP($P127,'20 Receiving'!$C:$T,8,FALSE)/VLOOKUP($P127,'20 Receiving'!$C:$T,5,FALSE),0)</f>
        <v>0</v>
      </c>
      <c r="Z127" s="21">
        <f>IFERROR(VLOOKUP($P127,'20 Receiving'!$C:$T,10,FALSE)/VLOOKUP($P127,'20 Receiving'!$C:$T,5,FALSE),0)</f>
        <v>0</v>
      </c>
      <c r="AA127" s="21">
        <f>IFERROR(VLOOKUP($P127,'20 Receiving'!$C:$T,11,FALSE),0)</f>
        <v>0</v>
      </c>
      <c r="AB127" s="21">
        <f>IFERROR(VLOOKUP($P127,'20 Receiving'!$C:$T,14,FALSE),0)</f>
        <v>0</v>
      </c>
      <c r="AC127" s="21">
        <f>IFERROR(VLOOKUP($P127,'20 Receiving'!$C:$T,11,FALSE)/VLOOKUP($P127,'20 Receiving'!$C:$T,5,FALSE),0)</f>
        <v>0</v>
      </c>
      <c r="AD127" s="12">
        <f>IFERROR(VLOOKUP($P127,'20 Rushing'!$C:$P,7,FALSE)/VLOOKUP($P127,'20 Rushing'!$C:$P,5,FALSE),0)</f>
        <v>0.75</v>
      </c>
      <c r="AE127" s="12">
        <f>IFERROR(VLOOKUP($P127,'20 Rushing'!$C:$P,8,FALSE)/VLOOKUP($P127,'20 Rushing'!$C:$P,5,FALSE),0)</f>
        <v>3.5</v>
      </c>
      <c r="AF127" s="12" t="str">
        <f>IFERROR(VLOOKUP($P127,'20 Rushing'!$C:$P,12,FALSE),0)</f>
        <v>4.7</v>
      </c>
      <c r="AG127" s="12">
        <f>IFERROR(VLOOKUP($P127,'20 Rushing'!$C:$P,9,FALSE)/VLOOKUP($P127,'20 Rushing'!$C:$P,5,FALSE),0)</f>
        <v>0</v>
      </c>
      <c r="AH127" s="12">
        <f>VLOOKUP($J127,'Vegas Odds'!$B:$S,18,FALSE)</f>
        <v>42.740147670656746</v>
      </c>
      <c r="AI127" s="12">
        <f>VLOOKUP($J127,'Vegas Odds'!$B:$S,17,FALSE)</f>
        <v>19.159852329343252</v>
      </c>
      <c r="AJ127">
        <v>1</v>
      </c>
      <c r="AK127" s="12">
        <f t="shared" si="21"/>
        <v>0</v>
      </c>
      <c r="AL127" s="12">
        <f t="shared" si="22"/>
        <v>0</v>
      </c>
      <c r="AM127" s="12">
        <f>V127/Team_Defense_Table20[[#Totals],[Passing yds/att]]*'Fanduel Export'!Q109</f>
        <v>0</v>
      </c>
      <c r="AN127" s="12">
        <f t="shared" si="37"/>
        <v>0</v>
      </c>
      <c r="AO127" s="12">
        <f>IFERROR(IF(OR($B127="D",$B127="K"),0,VLOOKUP($P127,'20 Receiving'!$C:$T,7,FALSE)/VLOOKUP($P127,'20 Receiving'!$C:$T,5,FALSE)),0)*$AJ127</f>
        <v>0</v>
      </c>
      <c r="AP127" s="21">
        <f t="shared" si="23"/>
        <v>49.672943722943735</v>
      </c>
      <c r="AQ127" s="21">
        <f t="shared" si="24"/>
        <v>0</v>
      </c>
      <c r="AR127" s="22">
        <f t="shared" si="25"/>
        <v>0</v>
      </c>
      <c r="AS127" s="22">
        <f t="shared" si="26"/>
        <v>0</v>
      </c>
      <c r="AT127" s="22">
        <f>AA127/Team_Defense_Table20[[#Totals],[Yards per completion]]*'Fanduel Export'!S109</f>
        <v>0</v>
      </c>
      <c r="AU127" s="12">
        <f t="shared" si="38"/>
        <v>0</v>
      </c>
      <c r="AV127" s="12">
        <f t="shared" si="27"/>
        <v>0.75</v>
      </c>
      <c r="AW127" s="21">
        <f t="shared" si="28"/>
        <v>31.925757575757579</v>
      </c>
      <c r="AX127" s="12">
        <f t="shared" si="29"/>
        <v>0.4501033127533059</v>
      </c>
      <c r="AY127" s="12">
        <f>AF127/Team_Defense_Table20[[#Totals],[Rushing Y/A]]*R127</f>
        <v>5.0625909752547313</v>
      </c>
      <c r="AZ127" s="12">
        <f t="shared" si="39"/>
        <v>2.2786889690771441</v>
      </c>
      <c r="BA127" s="22">
        <f t="shared" si="30"/>
        <v>0.22786889690771442</v>
      </c>
      <c r="BB127" s="22">
        <f t="shared" si="31"/>
        <v>5.0637532646158757E-2</v>
      </c>
      <c r="BC127" s="21">
        <f t="shared" si="32"/>
        <v>0</v>
      </c>
      <c r="BD127" t="str">
        <f t="shared" si="33"/>
        <v>Jason Huntley</v>
      </c>
      <c r="BE127">
        <f t="shared" si="34"/>
        <v>4500</v>
      </c>
      <c r="BF127" t="str">
        <f t="shared" si="35"/>
        <v>RB</v>
      </c>
      <c r="BG127" s="22">
        <f t="shared" si="36"/>
        <v>0.22786889690771442</v>
      </c>
    </row>
    <row r="128" spans="1:59" x14ac:dyDescent="0.3">
      <c r="A128" t="s">
        <v>3900</v>
      </c>
      <c r="B128" t="s">
        <v>49</v>
      </c>
      <c r="C128" t="s">
        <v>1955</v>
      </c>
      <c r="D128" t="s">
        <v>2855</v>
      </c>
      <c r="E128" t="s">
        <v>3029</v>
      </c>
      <c r="F128">
        <v>0</v>
      </c>
      <c r="G128">
        <v>1</v>
      </c>
      <c r="H128">
        <v>4500</v>
      </c>
      <c r="I128" t="s">
        <v>3644</v>
      </c>
      <c r="J128" t="s">
        <v>56</v>
      </c>
      <c r="K128" t="s">
        <v>1079</v>
      </c>
      <c r="O128" t="str">
        <f t="shared" si="20"/>
        <v>Dalton Schoen</v>
      </c>
      <c r="P128" t="str">
        <f>IFERROR(VLOOKUP(O:O,'Name Bridge'!A:B,2,FALSE),O:O)</f>
        <v>Dalton Schoen</v>
      </c>
      <c r="Q128" s="12">
        <f>VLOOKUP($K128,'20 Defensive Stats'!$AC:$AH,2,FALSE)</f>
        <v>7.9778481012658231</v>
      </c>
      <c r="R128" s="12">
        <f>VLOOKUP($K128,'20 Defensive Stats'!$AC:$AH,4,FALSE)</f>
        <v>4.3047619047619046</v>
      </c>
      <c r="S128" s="12">
        <f>VLOOKUP($K128,'20 Defensive Stats'!$AC:$AH,6,FALSE)</f>
        <v>11.564220183486238</v>
      </c>
      <c r="T128" s="12">
        <f>IFERROR(VLOOKUP($P128,'20 Passing'!$C:$AF,9,FALSE)/VLOOKUP($P128,'20 Passing'!$C:$AF,5,FALSE),0)</f>
        <v>0</v>
      </c>
      <c r="U128" s="12">
        <f>IFERROR(VLOOKUP($P128,'20 Passing'!$C:$AF,11,FALSE)/VLOOKUP($P128,'20 Passing'!$C:$AF,5,FALSE),0)</f>
        <v>0</v>
      </c>
      <c r="V128" s="12">
        <f>IFERROR(VLOOKUP($P128,'20 Passing'!$C:$AF,18,FALSE),0)</f>
        <v>0</v>
      </c>
      <c r="W128" s="12">
        <f>IFERROR(VLOOKUP($P128,'20 Passing'!$C:$AF,12,FALSE)/VLOOKUP($P128,'20 Passing'!$C:$AF,5,FALSE),0)</f>
        <v>0</v>
      </c>
      <c r="X128" s="12">
        <f>IFERROR(IF(OR($B128="D",$B128="K"),0,VLOOKUP($P128,'20 Receiving'!$C:$T,7,FALSE)/VLOOKUP($P128,'20 Receiving'!$C:$T,5,FALSE)),0)*$AJ128</f>
        <v>0</v>
      </c>
      <c r="Y128" s="21">
        <f>IFERROR(VLOOKUP($P128,'20 Receiving'!$C:$T,8,FALSE)/VLOOKUP($P128,'20 Receiving'!$C:$T,5,FALSE),0)</f>
        <v>0</v>
      </c>
      <c r="Z128" s="21">
        <f>IFERROR(VLOOKUP($P128,'20 Receiving'!$C:$T,10,FALSE)/VLOOKUP($P128,'20 Receiving'!$C:$T,5,FALSE),0)</f>
        <v>0</v>
      </c>
      <c r="AA128" s="21">
        <f>IFERROR(VLOOKUP($P128,'20 Receiving'!$C:$T,11,FALSE),0)</f>
        <v>0</v>
      </c>
      <c r="AB128" s="21">
        <f>IFERROR(VLOOKUP($P128,'20 Receiving'!$C:$T,14,FALSE),0)</f>
        <v>0</v>
      </c>
      <c r="AC128" s="21">
        <f>IFERROR(VLOOKUP($P128,'20 Receiving'!$C:$T,11,FALSE)/VLOOKUP($P128,'20 Receiving'!$C:$T,5,FALSE),0)</f>
        <v>0</v>
      </c>
      <c r="AD128" s="12">
        <f>IFERROR(VLOOKUP($P128,'20 Rushing'!$C:$P,7,FALSE)/VLOOKUP($P128,'20 Rushing'!$C:$P,5,FALSE),0)</f>
        <v>0</v>
      </c>
      <c r="AE128" s="12">
        <f>IFERROR(VLOOKUP($P128,'20 Rushing'!$C:$P,8,FALSE)/VLOOKUP($P128,'20 Rushing'!$C:$P,5,FALSE),0)</f>
        <v>0</v>
      </c>
      <c r="AF128" s="12">
        <f>IFERROR(VLOOKUP($P128,'20 Rushing'!$C:$P,12,FALSE),0)</f>
        <v>0</v>
      </c>
      <c r="AG128" s="12">
        <f>IFERROR(VLOOKUP($P128,'20 Rushing'!$C:$P,9,FALSE)/VLOOKUP($P128,'20 Rushing'!$C:$P,5,FALSE),0)</f>
        <v>0</v>
      </c>
      <c r="AH128" s="12">
        <f>VLOOKUP($J128,'Vegas Odds'!$B:$S,18,FALSE)</f>
        <v>36.74599698367637</v>
      </c>
      <c r="AI128" s="12">
        <f>VLOOKUP($J128,'Vegas Odds'!$B:$S,17,FALSE)</f>
        <v>33.054003016323627</v>
      </c>
      <c r="AJ128">
        <v>1</v>
      </c>
      <c r="AK128" s="12">
        <f t="shared" si="21"/>
        <v>0</v>
      </c>
      <c r="AL128" s="12">
        <f t="shared" si="22"/>
        <v>0</v>
      </c>
      <c r="AM128" s="12">
        <f>V128/Team_Defense_Table20[[#Totals],[Passing yds/att]]*'Fanduel Export'!Q82</f>
        <v>0</v>
      </c>
      <c r="AN128" s="12">
        <f t="shared" si="37"/>
        <v>0</v>
      </c>
      <c r="AO128" s="12">
        <f>IFERROR(IF(OR($B128="D",$B128="K"),0,VLOOKUP($P128,'20 Receiving'!$C:$T,7,FALSE)/VLOOKUP($P128,'20 Receiving'!$C:$T,5,FALSE)),0)*$AJ128</f>
        <v>0</v>
      </c>
      <c r="AP128" s="21">
        <f t="shared" si="23"/>
        <v>43.467099567099567</v>
      </c>
      <c r="AQ128" s="21">
        <f t="shared" si="24"/>
        <v>0</v>
      </c>
      <c r="AR128" s="22">
        <f t="shared" si="25"/>
        <v>0</v>
      </c>
      <c r="AS128" s="22">
        <f t="shared" si="26"/>
        <v>0</v>
      </c>
      <c r="AT128" s="22">
        <f>AA128/Team_Defense_Table20[[#Totals],[Yards per completion]]*'Fanduel Export'!S82</f>
        <v>0</v>
      </c>
      <c r="AU128" s="12">
        <f t="shared" si="38"/>
        <v>0</v>
      </c>
      <c r="AV128" s="12">
        <f t="shared" si="27"/>
        <v>0</v>
      </c>
      <c r="AW128" s="21">
        <f t="shared" si="28"/>
        <v>39.04170274170275</v>
      </c>
      <c r="AX128" s="12">
        <f t="shared" si="29"/>
        <v>0</v>
      </c>
      <c r="AY128" s="12">
        <f>AF128/Team_Defense_Table20[[#Totals],[Rushing Y/A]]*R128</f>
        <v>0</v>
      </c>
      <c r="AZ128" s="12">
        <f t="shared" si="39"/>
        <v>0</v>
      </c>
      <c r="BA128" s="22">
        <f t="shared" si="30"/>
        <v>0</v>
      </c>
      <c r="BB128" s="22">
        <f t="shared" si="31"/>
        <v>0</v>
      </c>
      <c r="BC128" s="21">
        <f t="shared" si="32"/>
        <v>0</v>
      </c>
      <c r="BD128" t="str">
        <f t="shared" si="33"/>
        <v>Dalton Schoen</v>
      </c>
      <c r="BE128">
        <f t="shared" si="34"/>
        <v>4500</v>
      </c>
      <c r="BF128" t="str">
        <f t="shared" si="35"/>
        <v>WR</v>
      </c>
      <c r="BG128" s="22">
        <f t="shared" si="36"/>
        <v>0</v>
      </c>
    </row>
    <row r="129" spans="1:59" x14ac:dyDescent="0.3">
      <c r="A129" t="s">
        <v>3901</v>
      </c>
      <c r="B129" t="s">
        <v>49</v>
      </c>
      <c r="C129" t="s">
        <v>3642</v>
      </c>
      <c r="D129" t="s">
        <v>3700</v>
      </c>
      <c r="E129" t="s">
        <v>3701</v>
      </c>
      <c r="F129">
        <v>0</v>
      </c>
      <c r="G129">
        <v>1</v>
      </c>
      <c r="H129">
        <v>4500</v>
      </c>
      <c r="I129" t="s">
        <v>3638</v>
      </c>
      <c r="J129" t="s">
        <v>61</v>
      </c>
      <c r="K129" t="s">
        <v>74</v>
      </c>
      <c r="O129" t="str">
        <f t="shared" si="20"/>
        <v>Aaron Fuller</v>
      </c>
      <c r="P129" t="str">
        <f>IFERROR(VLOOKUP(O:O,'Name Bridge'!A:B,2,FALSE),O:O)</f>
        <v>Aaron Fuller</v>
      </c>
      <c r="Q129" s="12">
        <f>VLOOKUP($K129,'20 Defensive Stats'!$AC:$AH,2,FALSE)</f>
        <v>6.8849104859335037</v>
      </c>
      <c r="R129" s="12">
        <f>VLOOKUP($K129,'20 Defensive Stats'!$AC:$AH,4,FALSE)</f>
        <v>3.8851851851851853</v>
      </c>
      <c r="S129" s="12">
        <f>VLOOKUP($K129,'20 Defensive Stats'!$AC:$AH,6,FALSE)</f>
        <v>10.196969696969697</v>
      </c>
      <c r="T129" s="12">
        <f>IFERROR(VLOOKUP($P129,'20 Passing'!$C:$AF,9,FALSE)/VLOOKUP($P129,'20 Passing'!$C:$AF,5,FALSE),0)</f>
        <v>0</v>
      </c>
      <c r="U129" s="12">
        <f>IFERROR(VLOOKUP($P129,'20 Passing'!$C:$AF,11,FALSE)/VLOOKUP($P129,'20 Passing'!$C:$AF,5,FALSE),0)</f>
        <v>0</v>
      </c>
      <c r="V129" s="12">
        <f>IFERROR(VLOOKUP($P129,'20 Passing'!$C:$AF,18,FALSE),0)</f>
        <v>0</v>
      </c>
      <c r="W129" s="12">
        <f>IFERROR(VLOOKUP($P129,'20 Passing'!$C:$AF,12,FALSE)/VLOOKUP($P129,'20 Passing'!$C:$AF,5,FALSE),0)</f>
        <v>0</v>
      </c>
      <c r="X129" s="12">
        <f>IFERROR(IF(OR($B129="D",$B129="K"),0,VLOOKUP($P129,'20 Receiving'!$C:$T,7,FALSE)/VLOOKUP($P129,'20 Receiving'!$C:$T,5,FALSE)),0)*$AJ129</f>
        <v>0</v>
      </c>
      <c r="Y129" s="21">
        <f>IFERROR(VLOOKUP($P129,'20 Receiving'!$C:$T,8,FALSE)/VLOOKUP($P129,'20 Receiving'!$C:$T,5,FALSE),0)</f>
        <v>0</v>
      </c>
      <c r="Z129" s="21">
        <f>IFERROR(VLOOKUP($P129,'20 Receiving'!$C:$T,10,FALSE)/VLOOKUP($P129,'20 Receiving'!$C:$T,5,FALSE),0)</f>
        <v>0</v>
      </c>
      <c r="AA129" s="21">
        <f>IFERROR(VLOOKUP($P129,'20 Receiving'!$C:$T,11,FALSE),0)</f>
        <v>0</v>
      </c>
      <c r="AB129" s="21">
        <f>IFERROR(VLOOKUP($P129,'20 Receiving'!$C:$T,14,FALSE),0)</f>
        <v>0</v>
      </c>
      <c r="AC129" s="21">
        <f>IFERROR(VLOOKUP($P129,'20 Receiving'!$C:$T,11,FALSE)/VLOOKUP($P129,'20 Receiving'!$C:$T,5,FALSE),0)</f>
        <v>0</v>
      </c>
      <c r="AD129" s="12">
        <f>IFERROR(VLOOKUP($P129,'20 Rushing'!$C:$P,7,FALSE)/VLOOKUP($P129,'20 Rushing'!$C:$P,5,FALSE),0)</f>
        <v>0</v>
      </c>
      <c r="AE129" s="12">
        <f>IFERROR(VLOOKUP($P129,'20 Rushing'!$C:$P,8,FALSE)/VLOOKUP($P129,'20 Rushing'!$C:$P,5,FALSE),0)</f>
        <v>0</v>
      </c>
      <c r="AF129" s="12">
        <f>IFERROR(VLOOKUP($P129,'20 Rushing'!$C:$P,12,FALSE),0)</f>
        <v>0</v>
      </c>
      <c r="AG129" s="12">
        <f>IFERROR(VLOOKUP($P129,'20 Rushing'!$C:$P,9,FALSE)/VLOOKUP($P129,'20 Rushing'!$C:$P,5,FALSE),0)</f>
        <v>0</v>
      </c>
      <c r="AH129" s="12">
        <f>VLOOKUP($J129,'Vegas Odds'!$B:$S,18,FALSE)</f>
        <v>33.050526106749423</v>
      </c>
      <c r="AI129" s="12">
        <f>VLOOKUP($J129,'Vegas Odds'!$B:$S,17,FALSE)</f>
        <v>26.849473893250575</v>
      </c>
      <c r="AJ129">
        <v>1</v>
      </c>
      <c r="AK129" s="12">
        <f t="shared" si="21"/>
        <v>0</v>
      </c>
      <c r="AL129" s="12">
        <f t="shared" si="22"/>
        <v>0</v>
      </c>
      <c r="AM129" s="12">
        <f>V129/Team_Defense_Table20[[#Totals],[Passing yds/att]]*'Fanduel Export'!Q105</f>
        <v>0</v>
      </c>
      <c r="AN129" s="12">
        <f t="shared" si="37"/>
        <v>0</v>
      </c>
      <c r="AO129" s="12">
        <f>IFERROR(IF(OR($B129="D",$B129="K"),0,VLOOKUP($P129,'20 Receiving'!$C:$T,7,FALSE)/VLOOKUP($P129,'20 Receiving'!$C:$T,5,FALSE)),0)*$AJ129</f>
        <v>0</v>
      </c>
      <c r="AP129" s="21">
        <f t="shared" si="23"/>
        <v>33.730880230880231</v>
      </c>
      <c r="AQ129" s="21">
        <f t="shared" si="24"/>
        <v>0</v>
      </c>
      <c r="AR129" s="22">
        <f t="shared" si="25"/>
        <v>0</v>
      </c>
      <c r="AS129" s="22">
        <f t="shared" si="26"/>
        <v>0</v>
      </c>
      <c r="AT129" s="22">
        <f>AA129/Team_Defense_Table20[[#Totals],[Yards per completion]]*'Fanduel Export'!S105</f>
        <v>0</v>
      </c>
      <c r="AU129" s="12">
        <f t="shared" si="38"/>
        <v>0</v>
      </c>
      <c r="AV129" s="12">
        <f t="shared" si="27"/>
        <v>0</v>
      </c>
      <c r="AW129" s="21">
        <f t="shared" si="28"/>
        <v>42.586580086580092</v>
      </c>
      <c r="AX129" s="12">
        <f t="shared" si="29"/>
        <v>0</v>
      </c>
      <c r="AY129" s="12">
        <f>AF129/Team_Defense_Table20[[#Totals],[Rushing Y/A]]*R129</f>
        <v>0</v>
      </c>
      <c r="AZ129" s="12">
        <f t="shared" si="39"/>
        <v>0</v>
      </c>
      <c r="BA129" s="22">
        <f t="shared" si="30"/>
        <v>0</v>
      </c>
      <c r="BB129" s="22">
        <f t="shared" si="31"/>
        <v>0</v>
      </c>
      <c r="BC129" s="21">
        <f t="shared" si="32"/>
        <v>0</v>
      </c>
      <c r="BD129" t="str">
        <f t="shared" si="33"/>
        <v>Aaron Fuller</v>
      </c>
      <c r="BE129">
        <f t="shared" si="34"/>
        <v>4500</v>
      </c>
      <c r="BF129" t="str">
        <f t="shared" si="35"/>
        <v>WR</v>
      </c>
      <c r="BG129" s="22">
        <f t="shared" si="36"/>
        <v>0</v>
      </c>
    </row>
    <row r="130" spans="1:59" hidden="1" x14ac:dyDescent="0.3">
      <c r="A130" t="s">
        <v>3902</v>
      </c>
      <c r="B130" t="s">
        <v>49</v>
      </c>
      <c r="C130" t="s">
        <v>3730</v>
      </c>
      <c r="D130" t="s">
        <v>354</v>
      </c>
      <c r="E130" t="s">
        <v>3004</v>
      </c>
      <c r="F130">
        <v>4.6400001525878896</v>
      </c>
      <c r="G130">
        <v>5</v>
      </c>
      <c r="H130">
        <v>4500</v>
      </c>
      <c r="I130" t="s">
        <v>3637</v>
      </c>
      <c r="J130" t="s">
        <v>76</v>
      </c>
      <c r="K130" t="s">
        <v>1080</v>
      </c>
      <c r="L130" t="s">
        <v>1927</v>
      </c>
      <c r="M130" t="s">
        <v>2011</v>
      </c>
      <c r="O130" t="str">
        <f t="shared" si="20"/>
        <v>DeSean Jackson</v>
      </c>
      <c r="P130" t="str">
        <f>IFERROR(VLOOKUP(O:O,'Name Bridge'!A:B,2,FALSE),O:O)</f>
        <v>DeSean Jackson</v>
      </c>
      <c r="Q130" s="12">
        <f>VLOOKUP($K130,'20 Defensive Stats'!$AC:$AH,2,FALSE)</f>
        <v>6.9262295081967213</v>
      </c>
      <c r="R130" s="12">
        <f>VLOOKUP($K130,'20 Defensive Stats'!$AC:$AH,4,FALSE)</f>
        <v>4.625</v>
      </c>
      <c r="S130" s="12">
        <f>VLOOKUP($K130,'20 Defensive Stats'!$AC:$AH,6,FALSE)</f>
        <v>10.432098765432098</v>
      </c>
      <c r="T130" s="12">
        <f>IFERROR(VLOOKUP($P130,'20 Passing'!$C:$AF,9,FALSE)/VLOOKUP($P130,'20 Passing'!$C:$AF,5,FALSE),0)</f>
        <v>0</v>
      </c>
      <c r="U130" s="12">
        <f>IFERROR(VLOOKUP($P130,'20 Passing'!$C:$AF,11,FALSE)/VLOOKUP($P130,'20 Passing'!$C:$AF,5,FALSE),0)</f>
        <v>0</v>
      </c>
      <c r="V130" s="12">
        <f>IFERROR(VLOOKUP($P130,'20 Passing'!$C:$AF,18,FALSE),0)</f>
        <v>0</v>
      </c>
      <c r="W130" s="12">
        <f>IFERROR(VLOOKUP($P130,'20 Passing'!$C:$AF,12,FALSE)/VLOOKUP($P130,'20 Passing'!$C:$AF,5,FALSE),0)</f>
        <v>0</v>
      </c>
      <c r="X130" s="12">
        <f>IFERROR(IF(OR($B130="D",$B130="K"),0,VLOOKUP($P130,'20 Receiving'!$C:$T,7,FALSE)/VLOOKUP($P130,'20 Receiving'!$C:$T,5,FALSE)),0)*$AJ130</f>
        <v>0</v>
      </c>
      <c r="Y130" s="21">
        <f>IFERROR(VLOOKUP($P130,'20 Receiving'!$C:$T,8,FALSE)/VLOOKUP($P130,'20 Receiving'!$C:$T,5,FALSE),0)</f>
        <v>3.25</v>
      </c>
      <c r="Z130" s="21">
        <f>IFERROR(VLOOKUP($P130,'20 Receiving'!$C:$T,10,FALSE)/VLOOKUP($P130,'20 Receiving'!$C:$T,5,FALSE),0)</f>
        <v>38.75</v>
      </c>
      <c r="AA130" s="21">
        <f>IFERROR(VLOOKUP($P130,'20 Receiving'!$C:$T,11,FALSE),0)</f>
        <v>11.9</v>
      </c>
      <c r="AB130" s="21">
        <f>IFERROR(VLOOKUP($P130,'20 Receiving'!$C:$T,14,FALSE),0)</f>
        <v>27</v>
      </c>
      <c r="AC130" s="21">
        <f>IFERROR(VLOOKUP($P130,'20 Receiving'!$C:$T,11,FALSE)/VLOOKUP($P130,'20 Receiving'!$C:$T,5,FALSE),0)</f>
        <v>2.9750000000000001</v>
      </c>
      <c r="AD130" s="12">
        <f>IFERROR(VLOOKUP($P130,'20 Rushing'!$C:$P,7,FALSE)/VLOOKUP($P130,'20 Rushing'!$C:$P,5,FALSE),0)</f>
        <v>0.25</v>
      </c>
      <c r="AE130" s="12">
        <f>IFERROR(VLOOKUP($P130,'20 Rushing'!$C:$P,8,FALSE)/VLOOKUP($P130,'20 Rushing'!$C:$P,5,FALSE),0)</f>
        <v>3</v>
      </c>
      <c r="AF130" s="12" t="str">
        <f>IFERROR(VLOOKUP($P130,'20 Rushing'!$C:$P,12,FALSE),0)</f>
        <v>12.0</v>
      </c>
      <c r="AG130" s="12">
        <f>IFERROR(VLOOKUP($P130,'20 Rushing'!$C:$P,9,FALSE)/VLOOKUP($P130,'20 Rushing'!$C:$P,5,FALSE),0)</f>
        <v>0</v>
      </c>
      <c r="AH130" s="12">
        <f>VLOOKUP($J130,'Vegas Odds'!$B:$S,18,FALSE)</f>
        <v>42.740147670656746</v>
      </c>
      <c r="AI130" s="12">
        <f>VLOOKUP($J130,'Vegas Odds'!$B:$S,17,FALSE)</f>
        <v>19.159852329343252</v>
      </c>
      <c r="AJ130">
        <v>0</v>
      </c>
      <c r="AK130" s="12">
        <f t="shared" si="21"/>
        <v>0</v>
      </c>
      <c r="AL130" s="12">
        <f t="shared" si="22"/>
        <v>0</v>
      </c>
      <c r="AM130" s="12">
        <f>V130/Team_Defense_Table20[[#Totals],[Passing yds/att]]*'Fanduel Export'!Q170</f>
        <v>0</v>
      </c>
      <c r="AN130" s="12">
        <f t="shared" si="37"/>
        <v>0</v>
      </c>
      <c r="AO130" s="12">
        <f>IFERROR(IF(OR($B130="D",$B130="K"),0,VLOOKUP($P130,'20 Receiving'!$C:$T,7,FALSE)/VLOOKUP($P130,'20 Receiving'!$C:$T,5,FALSE)),0)*$AJ130</f>
        <v>0</v>
      </c>
      <c r="AP130" s="21">
        <f t="shared" si="23"/>
        <v>49.672943722943735</v>
      </c>
      <c r="AQ130" s="21">
        <f t="shared" si="24"/>
        <v>0</v>
      </c>
      <c r="AR130" s="22">
        <f t="shared" si="25"/>
        <v>0</v>
      </c>
      <c r="AS130" s="22">
        <f t="shared" si="26"/>
        <v>0</v>
      </c>
      <c r="AT130" s="22">
        <f>AA130/Team_Defense_Table20[[#Totals],[Yards per completion]]*'Fanduel Export'!S170</f>
        <v>11.755622672025428</v>
      </c>
      <c r="AU130" s="12">
        <f t="shared" si="38"/>
        <v>0</v>
      </c>
      <c r="AV130" s="12">
        <f t="shared" si="27"/>
        <v>0</v>
      </c>
      <c r="AW130" s="21">
        <f t="shared" si="28"/>
        <v>31.925757575757579</v>
      </c>
      <c r="AX130" s="12">
        <f t="shared" si="29"/>
        <v>0</v>
      </c>
      <c r="AY130" s="12">
        <f>AF130/Team_Defense_Table20[[#Totals],[Rushing Y/A]]*R130</f>
        <v>12.92576419213974</v>
      </c>
      <c r="AZ130" s="12">
        <f t="shared" si="39"/>
        <v>0</v>
      </c>
      <c r="BA130" s="22">
        <f t="shared" si="30"/>
        <v>0</v>
      </c>
      <c r="BB130" s="22">
        <f t="shared" si="31"/>
        <v>0</v>
      </c>
      <c r="BC130" s="21">
        <f t="shared" si="32"/>
        <v>0</v>
      </c>
      <c r="BD130" t="str">
        <f t="shared" si="33"/>
        <v>DeSean Jackson</v>
      </c>
      <c r="BE130">
        <f t="shared" si="34"/>
        <v>4500</v>
      </c>
      <c r="BF130" t="str">
        <f t="shared" si="35"/>
        <v>WR</v>
      </c>
      <c r="BG130" s="22">
        <f t="shared" si="36"/>
        <v>0</v>
      </c>
    </row>
    <row r="131" spans="1:59" x14ac:dyDescent="0.3">
      <c r="A131" t="s">
        <v>3903</v>
      </c>
      <c r="B131" t="s">
        <v>49</v>
      </c>
      <c r="C131" t="s">
        <v>1872</v>
      </c>
      <c r="D131" t="s">
        <v>1957</v>
      </c>
      <c r="E131" t="s">
        <v>3324</v>
      </c>
      <c r="F131">
        <v>0</v>
      </c>
      <c r="G131">
        <v>2</v>
      </c>
      <c r="H131">
        <v>4500</v>
      </c>
      <c r="I131" t="s">
        <v>3639</v>
      </c>
      <c r="J131" t="s">
        <v>116</v>
      </c>
      <c r="K131" t="s">
        <v>80</v>
      </c>
      <c r="O131" t="str">
        <f t="shared" si="20"/>
        <v>Ryan Becker</v>
      </c>
      <c r="P131" t="str">
        <f>IFERROR(VLOOKUP(O:O,'Name Bridge'!A:B,2,FALSE),O:O)</f>
        <v>Ryan Becker</v>
      </c>
      <c r="Q131" s="12">
        <f>VLOOKUP($K131,'20 Defensive Stats'!$AC:$AH,2,FALSE)</f>
        <v>5.654040404040404</v>
      </c>
      <c r="R131" s="12">
        <f>VLOOKUP($K131,'20 Defensive Stats'!$AC:$AH,4,FALSE)</f>
        <v>3.8679245283018866</v>
      </c>
      <c r="S131" s="12">
        <f>VLOOKUP($K131,'20 Defensive Stats'!$AC:$AH,6,FALSE)</f>
        <v>8.9203187250996017</v>
      </c>
      <c r="T131" s="12">
        <f>IFERROR(VLOOKUP($P131,'20 Passing'!$C:$AF,9,FALSE)/VLOOKUP($P131,'20 Passing'!$C:$AF,5,FALSE),0)</f>
        <v>0</v>
      </c>
      <c r="U131" s="12">
        <f>IFERROR(VLOOKUP($P131,'20 Passing'!$C:$AF,11,FALSE)/VLOOKUP($P131,'20 Passing'!$C:$AF,5,FALSE),0)</f>
        <v>0</v>
      </c>
      <c r="V131" s="12">
        <f>IFERROR(VLOOKUP($P131,'20 Passing'!$C:$AF,18,FALSE),0)</f>
        <v>0</v>
      </c>
      <c r="W131" s="12">
        <f>IFERROR(VLOOKUP($P131,'20 Passing'!$C:$AF,12,FALSE)/VLOOKUP($P131,'20 Passing'!$C:$AF,5,FALSE),0)</f>
        <v>0</v>
      </c>
      <c r="X131" s="12">
        <f>IFERROR(IF(OR($B131="D",$B131="K"),0,VLOOKUP($P131,'20 Receiving'!$C:$T,7,FALSE)/VLOOKUP($P131,'20 Receiving'!$C:$T,5,FALSE)),0)*$AJ131</f>
        <v>0</v>
      </c>
      <c r="Y131" s="21">
        <f>IFERROR(VLOOKUP($P131,'20 Receiving'!$C:$T,8,FALSE)/VLOOKUP($P131,'20 Receiving'!$C:$T,5,FALSE),0)</f>
        <v>0</v>
      </c>
      <c r="Z131" s="21">
        <f>IFERROR(VLOOKUP($P131,'20 Receiving'!$C:$T,10,FALSE)/VLOOKUP($P131,'20 Receiving'!$C:$T,5,FALSE),0)</f>
        <v>0</v>
      </c>
      <c r="AA131" s="21">
        <f>IFERROR(VLOOKUP($P131,'20 Receiving'!$C:$T,11,FALSE),0)</f>
        <v>0</v>
      </c>
      <c r="AB131" s="21">
        <f>IFERROR(VLOOKUP($P131,'20 Receiving'!$C:$T,14,FALSE),0)</f>
        <v>0</v>
      </c>
      <c r="AC131" s="21">
        <f>IFERROR(VLOOKUP($P131,'20 Receiving'!$C:$T,11,FALSE)/VLOOKUP($P131,'20 Receiving'!$C:$T,5,FALSE),0)</f>
        <v>0</v>
      </c>
      <c r="AD131" s="12">
        <f>IFERROR(VLOOKUP($P131,'20 Rushing'!$C:$P,7,FALSE)/VLOOKUP($P131,'20 Rushing'!$C:$P,5,FALSE),0)</f>
        <v>0</v>
      </c>
      <c r="AE131" s="12">
        <f>IFERROR(VLOOKUP($P131,'20 Rushing'!$C:$P,8,FALSE)/VLOOKUP($P131,'20 Rushing'!$C:$P,5,FALSE),0)</f>
        <v>0</v>
      </c>
      <c r="AF131" s="12">
        <f>IFERROR(VLOOKUP($P131,'20 Rushing'!$C:$P,12,FALSE),0)</f>
        <v>0</v>
      </c>
      <c r="AG131" s="12">
        <f>IFERROR(VLOOKUP($P131,'20 Rushing'!$C:$P,9,FALSE)/VLOOKUP($P131,'20 Rushing'!$C:$P,5,FALSE),0)</f>
        <v>0</v>
      </c>
      <c r="AH131" s="12">
        <f>VLOOKUP($J131,'Vegas Odds'!$B:$S,18,FALSE)</f>
        <v>37.965155310939636</v>
      </c>
      <c r="AI131" s="12">
        <f>VLOOKUP($J131,'Vegas Odds'!$B:$S,17,FALSE)</f>
        <v>30.434844689060373</v>
      </c>
      <c r="AJ131">
        <v>1</v>
      </c>
      <c r="AK131" s="12">
        <f t="shared" si="21"/>
        <v>0</v>
      </c>
      <c r="AL131" s="12">
        <f t="shared" si="22"/>
        <v>0</v>
      </c>
      <c r="AM131" s="12">
        <f>V131/Team_Defense_Table20[[#Totals],[Passing yds/att]]*'Fanduel Export'!Q127</f>
        <v>0</v>
      </c>
      <c r="AN131" s="12">
        <f t="shared" si="37"/>
        <v>0</v>
      </c>
      <c r="AO131" s="12">
        <f>IFERROR(IF(OR($B131="D",$B131="K"),0,VLOOKUP($P131,'20 Receiving'!$C:$T,7,FALSE)/VLOOKUP($P131,'20 Receiving'!$C:$T,5,FALSE)),0)*$AJ131</f>
        <v>0</v>
      </c>
      <c r="AP131" s="21">
        <f t="shared" si="23"/>
        <v>31.103030303030305</v>
      </c>
      <c r="AQ131" s="21">
        <f t="shared" si="24"/>
        <v>0</v>
      </c>
      <c r="AR131" s="22">
        <f t="shared" si="25"/>
        <v>0</v>
      </c>
      <c r="AS131" s="22">
        <f t="shared" si="26"/>
        <v>0</v>
      </c>
      <c r="AT131" s="22">
        <f>AA131/Team_Defense_Table20[[#Totals],[Yards per completion]]*'Fanduel Export'!S127</f>
        <v>0</v>
      </c>
      <c r="AU131" s="12">
        <f t="shared" si="38"/>
        <v>0</v>
      </c>
      <c r="AV131" s="12">
        <f t="shared" si="27"/>
        <v>0</v>
      </c>
      <c r="AW131" s="21">
        <f t="shared" si="28"/>
        <v>32.439393939393938</v>
      </c>
      <c r="AX131" s="12">
        <f t="shared" si="29"/>
        <v>0</v>
      </c>
      <c r="AY131" s="12">
        <f>AF131/Team_Defense_Table20[[#Totals],[Rushing Y/A]]*R131</f>
        <v>0</v>
      </c>
      <c r="AZ131" s="12">
        <f t="shared" si="39"/>
        <v>0</v>
      </c>
      <c r="BA131" s="22">
        <f t="shared" si="30"/>
        <v>0</v>
      </c>
      <c r="BB131" s="22">
        <f t="shared" si="31"/>
        <v>0</v>
      </c>
      <c r="BC131" s="21">
        <f t="shared" si="32"/>
        <v>0</v>
      </c>
      <c r="BD131" t="str">
        <f t="shared" si="33"/>
        <v>Ryan Becker</v>
      </c>
      <c r="BE131">
        <f t="shared" si="34"/>
        <v>4500</v>
      </c>
      <c r="BF131" t="str">
        <f t="shared" si="35"/>
        <v>WR</v>
      </c>
      <c r="BG131" s="22">
        <f t="shared" si="36"/>
        <v>0</v>
      </c>
    </row>
    <row r="132" spans="1:59" x14ac:dyDescent="0.3">
      <c r="A132" t="s">
        <v>3904</v>
      </c>
      <c r="B132" t="s">
        <v>49</v>
      </c>
      <c r="C132" t="s">
        <v>3139</v>
      </c>
      <c r="D132" t="s">
        <v>3160</v>
      </c>
      <c r="E132" t="s">
        <v>2989</v>
      </c>
      <c r="F132">
        <v>0</v>
      </c>
      <c r="G132">
        <v>1</v>
      </c>
      <c r="H132">
        <v>4500</v>
      </c>
      <c r="I132" t="s">
        <v>3644</v>
      </c>
      <c r="J132" t="s">
        <v>1079</v>
      </c>
      <c r="K132" t="s">
        <v>56</v>
      </c>
      <c r="O132" t="str">
        <f t="shared" si="20"/>
        <v>Sean Riley</v>
      </c>
      <c r="P132" t="str">
        <f>IFERROR(VLOOKUP(O:O,'Name Bridge'!A:B,2,FALSE),O:O)</f>
        <v>Sean Riley</v>
      </c>
      <c r="Q132" s="12">
        <f>VLOOKUP($K132,'20 Defensive Stats'!$AC:$AH,2,FALSE)</f>
        <v>6.5079787234042552</v>
      </c>
      <c r="R132" s="12">
        <f>VLOOKUP($K132,'20 Defensive Stats'!$AC:$AH,4,FALSE)</f>
        <v>4.7661870503597124</v>
      </c>
      <c r="S132" s="12">
        <f>VLOOKUP($K132,'20 Defensive Stats'!$AC:$AH,6,FALSE)</f>
        <v>10.324894514767932</v>
      </c>
      <c r="T132" s="12">
        <f>IFERROR(VLOOKUP($P132,'20 Passing'!$C:$AF,9,FALSE)/VLOOKUP($P132,'20 Passing'!$C:$AF,5,FALSE),0)</f>
        <v>0</v>
      </c>
      <c r="U132" s="12">
        <f>IFERROR(VLOOKUP($P132,'20 Passing'!$C:$AF,11,FALSE)/VLOOKUP($P132,'20 Passing'!$C:$AF,5,FALSE),0)</f>
        <v>0</v>
      </c>
      <c r="V132" s="12">
        <f>IFERROR(VLOOKUP($P132,'20 Passing'!$C:$AF,18,FALSE),0)</f>
        <v>0</v>
      </c>
      <c r="W132" s="12">
        <f>IFERROR(VLOOKUP($P132,'20 Passing'!$C:$AF,12,FALSE)/VLOOKUP($P132,'20 Passing'!$C:$AF,5,FALSE),0)</f>
        <v>0</v>
      </c>
      <c r="X132" s="12">
        <f>IFERROR(IF(OR($B132="D",$B132="K"),0,VLOOKUP($P132,'20 Receiving'!$C:$T,7,FALSE)/VLOOKUP($P132,'20 Receiving'!$C:$T,5,FALSE)),0)*$AJ132</f>
        <v>0</v>
      </c>
      <c r="Y132" s="21">
        <f>IFERROR(VLOOKUP($P132,'20 Receiving'!$C:$T,8,FALSE)/VLOOKUP($P132,'20 Receiving'!$C:$T,5,FALSE),0)</f>
        <v>0</v>
      </c>
      <c r="Z132" s="21">
        <f>IFERROR(VLOOKUP($P132,'20 Receiving'!$C:$T,10,FALSE)/VLOOKUP($P132,'20 Receiving'!$C:$T,5,FALSE),0)</f>
        <v>0</v>
      </c>
      <c r="AA132" s="21">
        <f>IFERROR(VLOOKUP($P132,'20 Receiving'!$C:$T,11,FALSE),0)</f>
        <v>0</v>
      </c>
      <c r="AB132" s="21">
        <f>IFERROR(VLOOKUP($P132,'20 Receiving'!$C:$T,14,FALSE),0)</f>
        <v>0</v>
      </c>
      <c r="AC132" s="21">
        <f>IFERROR(VLOOKUP($P132,'20 Receiving'!$C:$T,11,FALSE)/VLOOKUP($P132,'20 Receiving'!$C:$T,5,FALSE),0)</f>
        <v>0</v>
      </c>
      <c r="AD132" s="12">
        <f>IFERROR(VLOOKUP($P132,'20 Rushing'!$C:$P,7,FALSE)/VLOOKUP($P132,'20 Rushing'!$C:$P,5,FALSE),0)</f>
        <v>0</v>
      </c>
      <c r="AE132" s="12">
        <f>IFERROR(VLOOKUP($P132,'20 Rushing'!$C:$P,8,FALSE)/VLOOKUP($P132,'20 Rushing'!$C:$P,5,FALSE),0)</f>
        <v>0</v>
      </c>
      <c r="AF132" s="12">
        <f>IFERROR(VLOOKUP($P132,'20 Rushing'!$C:$P,12,FALSE),0)</f>
        <v>0</v>
      </c>
      <c r="AG132" s="12">
        <f>IFERROR(VLOOKUP($P132,'20 Rushing'!$C:$P,9,FALSE)/VLOOKUP($P132,'20 Rushing'!$C:$P,5,FALSE),0)</f>
        <v>0</v>
      </c>
      <c r="AH132" s="12">
        <f>VLOOKUP($J132,'Vegas Odds'!$B:$S,18,FALSE)</f>
        <v>29.794677517930324</v>
      </c>
      <c r="AI132" s="12">
        <f>VLOOKUP($J132,'Vegas Odds'!$B:$S,17,FALSE)</f>
        <v>35.30532248206967</v>
      </c>
      <c r="AJ132">
        <v>1</v>
      </c>
      <c r="AK132" s="12">
        <f t="shared" si="21"/>
        <v>0</v>
      </c>
      <c r="AL132" s="12">
        <f t="shared" si="22"/>
        <v>0</v>
      </c>
      <c r="AM132" s="12">
        <f>V132/Team_Defense_Table20[[#Totals],[Passing yds/att]]*'Fanduel Export'!Q145</f>
        <v>0</v>
      </c>
      <c r="AN132" s="12">
        <f t="shared" si="37"/>
        <v>0</v>
      </c>
      <c r="AO132" s="12">
        <f>IFERROR(IF(OR($B132="D",$B132="K"),0,VLOOKUP($P132,'20 Receiving'!$C:$T,7,FALSE)/VLOOKUP($P132,'20 Receiving'!$C:$T,5,FALSE)),0)*$AJ132</f>
        <v>0</v>
      </c>
      <c r="AP132" s="21">
        <f t="shared" si="23"/>
        <v>31.252958152958154</v>
      </c>
      <c r="AQ132" s="21">
        <f t="shared" si="24"/>
        <v>0</v>
      </c>
      <c r="AR132" s="22">
        <f t="shared" si="25"/>
        <v>0</v>
      </c>
      <c r="AS132" s="22">
        <f t="shared" si="26"/>
        <v>0</v>
      </c>
      <c r="AT132" s="22">
        <f>AA132/Team_Defense_Table20[[#Totals],[Yards per completion]]*'Fanduel Export'!S145</f>
        <v>0</v>
      </c>
      <c r="AU132" s="12">
        <f t="shared" si="38"/>
        <v>0</v>
      </c>
      <c r="AV132" s="12">
        <f t="shared" si="27"/>
        <v>0</v>
      </c>
      <c r="AW132" s="21">
        <f t="shared" si="28"/>
        <v>39.221464646464653</v>
      </c>
      <c r="AX132" s="12">
        <f t="shared" si="29"/>
        <v>0</v>
      </c>
      <c r="AY132" s="12">
        <f>AF132/Team_Defense_Table20[[#Totals],[Rushing Y/A]]*R132</f>
        <v>0</v>
      </c>
      <c r="AZ132" s="12">
        <f t="shared" si="39"/>
        <v>0</v>
      </c>
      <c r="BA132" s="22">
        <f t="shared" si="30"/>
        <v>0</v>
      </c>
      <c r="BB132" s="22">
        <f t="shared" si="31"/>
        <v>0</v>
      </c>
      <c r="BC132" s="21">
        <f t="shared" si="32"/>
        <v>0</v>
      </c>
      <c r="BD132" t="str">
        <f t="shared" si="33"/>
        <v>Sean Riley</v>
      </c>
      <c r="BE132">
        <f t="shared" si="34"/>
        <v>4500</v>
      </c>
      <c r="BF132" t="str">
        <f t="shared" si="35"/>
        <v>WR</v>
      </c>
      <c r="BG132" s="22">
        <f t="shared" si="36"/>
        <v>0</v>
      </c>
    </row>
    <row r="133" spans="1:59" x14ac:dyDescent="0.3">
      <c r="A133" t="s">
        <v>3905</v>
      </c>
      <c r="B133" t="s">
        <v>34</v>
      </c>
      <c r="C133" t="s">
        <v>3002</v>
      </c>
      <c r="D133" t="s">
        <v>3731</v>
      </c>
      <c r="E133" t="s">
        <v>2974</v>
      </c>
      <c r="F133">
        <v>0</v>
      </c>
      <c r="G133">
        <v>1</v>
      </c>
      <c r="H133">
        <v>4500</v>
      </c>
      <c r="I133" t="s">
        <v>3638</v>
      </c>
      <c r="J133" t="s">
        <v>61</v>
      </c>
      <c r="K133" t="s">
        <v>74</v>
      </c>
      <c r="O133" t="str">
        <f t="shared" ref="O133:O196" si="40">D133</f>
        <v>Patrick Carr</v>
      </c>
      <c r="P133" t="str">
        <f>IFERROR(VLOOKUP(O:O,'Name Bridge'!A:B,2,FALSE),O:O)</f>
        <v>Patrick Carr</v>
      </c>
      <c r="Q133" s="12">
        <f>VLOOKUP($K133,'20 Defensive Stats'!$AC:$AH,2,FALSE)</f>
        <v>6.8849104859335037</v>
      </c>
      <c r="R133" s="12">
        <f>VLOOKUP($K133,'20 Defensive Stats'!$AC:$AH,4,FALSE)</f>
        <v>3.8851851851851853</v>
      </c>
      <c r="S133" s="12">
        <f>VLOOKUP($K133,'20 Defensive Stats'!$AC:$AH,6,FALSE)</f>
        <v>10.196969696969697</v>
      </c>
      <c r="T133" s="12">
        <f>IFERROR(VLOOKUP($P133,'20 Passing'!$C:$AF,9,FALSE)/VLOOKUP($P133,'20 Passing'!$C:$AF,5,FALSE),0)</f>
        <v>0</v>
      </c>
      <c r="U133" s="12">
        <f>IFERROR(VLOOKUP($P133,'20 Passing'!$C:$AF,11,FALSE)/VLOOKUP($P133,'20 Passing'!$C:$AF,5,FALSE),0)</f>
        <v>0</v>
      </c>
      <c r="V133" s="12">
        <f>IFERROR(VLOOKUP($P133,'20 Passing'!$C:$AF,18,FALSE),0)</f>
        <v>0</v>
      </c>
      <c r="W133" s="12">
        <f>IFERROR(VLOOKUP($P133,'20 Passing'!$C:$AF,12,FALSE)/VLOOKUP($P133,'20 Passing'!$C:$AF,5,FALSE),0)</f>
        <v>0</v>
      </c>
      <c r="X133" s="12">
        <f>IFERROR(IF(OR($B133="D",$B133="K"),0,VLOOKUP($P133,'20 Receiving'!$C:$T,7,FALSE)/VLOOKUP($P133,'20 Receiving'!$C:$T,5,FALSE)),0)*$AJ133</f>
        <v>0</v>
      </c>
      <c r="Y133" s="21">
        <f>IFERROR(VLOOKUP($P133,'20 Receiving'!$C:$T,8,FALSE)/VLOOKUP($P133,'20 Receiving'!$C:$T,5,FALSE),0)</f>
        <v>0</v>
      </c>
      <c r="Z133" s="21">
        <f>IFERROR(VLOOKUP($P133,'20 Receiving'!$C:$T,10,FALSE)/VLOOKUP($P133,'20 Receiving'!$C:$T,5,FALSE),0)</f>
        <v>0</v>
      </c>
      <c r="AA133" s="21">
        <f>IFERROR(VLOOKUP($P133,'20 Receiving'!$C:$T,11,FALSE),0)</f>
        <v>0</v>
      </c>
      <c r="AB133" s="21">
        <f>IFERROR(VLOOKUP($P133,'20 Receiving'!$C:$T,14,FALSE),0)</f>
        <v>0</v>
      </c>
      <c r="AC133" s="21">
        <f>IFERROR(VLOOKUP($P133,'20 Receiving'!$C:$T,11,FALSE)/VLOOKUP($P133,'20 Receiving'!$C:$T,5,FALSE),0)</f>
        <v>0</v>
      </c>
      <c r="AD133" s="12">
        <f>IFERROR(VLOOKUP($P133,'20 Rushing'!$C:$P,7,FALSE)/VLOOKUP($P133,'20 Rushing'!$C:$P,5,FALSE),0)</f>
        <v>0</v>
      </c>
      <c r="AE133" s="12">
        <f>IFERROR(VLOOKUP($P133,'20 Rushing'!$C:$P,8,FALSE)/VLOOKUP($P133,'20 Rushing'!$C:$P,5,FALSE),0)</f>
        <v>0</v>
      </c>
      <c r="AF133" s="12">
        <f>IFERROR(VLOOKUP($P133,'20 Rushing'!$C:$P,12,FALSE),0)</f>
        <v>0</v>
      </c>
      <c r="AG133" s="12">
        <f>IFERROR(VLOOKUP($P133,'20 Rushing'!$C:$P,9,FALSE)/VLOOKUP($P133,'20 Rushing'!$C:$P,5,FALSE),0)</f>
        <v>0</v>
      </c>
      <c r="AH133" s="12">
        <f>VLOOKUP($J133,'Vegas Odds'!$B:$S,18,FALSE)</f>
        <v>33.050526106749423</v>
      </c>
      <c r="AI133" s="12">
        <f>VLOOKUP($J133,'Vegas Odds'!$B:$S,17,FALSE)</f>
        <v>26.849473893250575</v>
      </c>
      <c r="AJ133">
        <v>1</v>
      </c>
      <c r="AK133" s="12">
        <f t="shared" ref="AK133:AK196" si="41">T133*AJ133</f>
        <v>0</v>
      </c>
      <c r="AL133" s="12">
        <f t="shared" ref="AL133:AL196" si="42">IF(AND(AJ133=1,B133="QB"),AH133,0)</f>
        <v>0</v>
      </c>
      <c r="AM133" s="12">
        <f>V133/Team_Defense_Table20[[#Totals],[Passing yds/att]]*'Fanduel Export'!Q80</f>
        <v>0</v>
      </c>
      <c r="AN133" s="12">
        <f t="shared" si="37"/>
        <v>0</v>
      </c>
      <c r="AO133" s="12">
        <f>IFERROR(IF(OR($B133="D",$B133="K"),0,VLOOKUP($P133,'20 Receiving'!$C:$T,7,FALSE)/VLOOKUP($P133,'20 Receiving'!$C:$T,5,FALSE)),0)*$AJ133</f>
        <v>0</v>
      </c>
      <c r="AP133" s="21">
        <f t="shared" ref="AP133:AP196" si="43">SUMIF($J:$J,$J133,AO:AO)</f>
        <v>33.730880230880231</v>
      </c>
      <c r="AQ133" s="21">
        <f t="shared" ref="AQ133:AQ196" si="44">AO133/AP133*AH133</f>
        <v>0</v>
      </c>
      <c r="AR133" s="22">
        <f t="shared" ref="AR133:AR196" si="45">Y133*AJ133</f>
        <v>0</v>
      </c>
      <c r="AS133" s="22">
        <f t="shared" ref="AS133:AS196" si="46">IFERROR(AR133/AO133*AQ133,0)</f>
        <v>0</v>
      </c>
      <c r="AT133" s="22">
        <f>AA133/Team_Defense_Table20[[#Totals],[Yards per completion]]*'Fanduel Export'!S80</f>
        <v>0</v>
      </c>
      <c r="AU133" s="12">
        <f t="shared" si="38"/>
        <v>0</v>
      </c>
      <c r="AV133" s="12">
        <f t="shared" ref="AV133:AV196" si="47">AD133*AJ133</f>
        <v>0</v>
      </c>
      <c r="AW133" s="21">
        <f t="shared" ref="AW133:AW196" si="48">SUMIF($J:$J,$J133,AV:AV)</f>
        <v>42.586580086580092</v>
      </c>
      <c r="AX133" s="12">
        <f t="shared" ref="AX133:AX196" si="49">IFERROR(AV133/AW133*AI133,0)</f>
        <v>0</v>
      </c>
      <c r="AY133" s="12">
        <f>AF133/Team_Defense_Table20[[#Totals],[Rushing Y/A]]*R133</f>
        <v>0</v>
      </c>
      <c r="AZ133" s="12">
        <f t="shared" si="39"/>
        <v>0</v>
      </c>
      <c r="BA133" s="22">
        <f t="shared" ref="BA133:BA196" si="50">AN133/25+AU133/10+AZ133/10+AR133*0.5</f>
        <v>0</v>
      </c>
      <c r="BB133" s="22">
        <f t="shared" ref="BB133:BB196" si="51">BA133/(H133/1000)</f>
        <v>0</v>
      </c>
      <c r="BC133" s="21">
        <f t="shared" ref="BC133:BC196" si="52">AO133/(H133/1000)</f>
        <v>0</v>
      </c>
      <c r="BD133" t="str">
        <f t="shared" ref="BD133:BD196" si="53">D133</f>
        <v>Patrick Carr</v>
      </c>
      <c r="BE133">
        <f t="shared" ref="BE133:BE196" si="54">H133</f>
        <v>4500</v>
      </c>
      <c r="BF133" t="str">
        <f t="shared" ref="BF133:BF196" si="55">B133</f>
        <v>RB</v>
      </c>
      <c r="BG133" s="22">
        <f t="shared" ref="BG133:BG196" si="56">BA133</f>
        <v>0</v>
      </c>
    </row>
    <row r="134" spans="1:59" x14ac:dyDescent="0.3">
      <c r="A134" t="s">
        <v>3906</v>
      </c>
      <c r="B134" t="s">
        <v>49</v>
      </c>
      <c r="C134" t="s">
        <v>3732</v>
      </c>
      <c r="D134" t="s">
        <v>3069</v>
      </c>
      <c r="E134" t="s">
        <v>3733</v>
      </c>
      <c r="F134">
        <v>0</v>
      </c>
      <c r="G134">
        <v>0</v>
      </c>
      <c r="H134">
        <v>4500</v>
      </c>
      <c r="I134" t="s">
        <v>3637</v>
      </c>
      <c r="J134" t="s">
        <v>1080</v>
      </c>
      <c r="K134" t="s">
        <v>76</v>
      </c>
      <c r="O134" t="str">
        <f t="shared" si="40"/>
        <v>Kalija Lipscomb</v>
      </c>
      <c r="P134" t="str">
        <f>IFERROR(VLOOKUP(O:O,'Name Bridge'!A:B,2,FALSE),O:O)</f>
        <v>Kalija Lipscomb</v>
      </c>
      <c r="Q134" s="12">
        <f>VLOOKUP($K134,'20 Defensive Stats'!$AC:$AH,2,FALSE)</f>
        <v>6.4568245125348191</v>
      </c>
      <c r="R134" s="12">
        <f>VLOOKUP($K134,'20 Defensive Stats'!$AC:$AH,4,FALSE)</f>
        <v>4.0869565217391308</v>
      </c>
      <c r="S134" s="12">
        <f>VLOOKUP($K134,'20 Defensive Stats'!$AC:$AH,6,FALSE)</f>
        <v>9.6987447698744766</v>
      </c>
      <c r="T134" s="12">
        <f>IFERROR(VLOOKUP($P134,'20 Passing'!$C:$AF,9,FALSE)/VLOOKUP($P134,'20 Passing'!$C:$AF,5,FALSE),0)</f>
        <v>0</v>
      </c>
      <c r="U134" s="12">
        <f>IFERROR(VLOOKUP($P134,'20 Passing'!$C:$AF,11,FALSE)/VLOOKUP($P134,'20 Passing'!$C:$AF,5,FALSE),0)</f>
        <v>0</v>
      </c>
      <c r="V134" s="12">
        <f>IFERROR(VLOOKUP($P134,'20 Passing'!$C:$AF,18,FALSE),0)</f>
        <v>0</v>
      </c>
      <c r="W134" s="12">
        <f>IFERROR(VLOOKUP($P134,'20 Passing'!$C:$AF,12,FALSE)/VLOOKUP($P134,'20 Passing'!$C:$AF,5,FALSE),0)</f>
        <v>0</v>
      </c>
      <c r="X134" s="12">
        <f>IFERROR(IF(OR($B134="D",$B134="K"),0,VLOOKUP($P134,'20 Receiving'!$C:$T,7,FALSE)/VLOOKUP($P134,'20 Receiving'!$C:$T,5,FALSE)),0)*$AJ134</f>
        <v>0</v>
      </c>
      <c r="Y134" s="21">
        <f>IFERROR(VLOOKUP($P134,'20 Receiving'!$C:$T,8,FALSE)/VLOOKUP($P134,'20 Receiving'!$C:$T,5,FALSE),0)</f>
        <v>0</v>
      </c>
      <c r="Z134" s="21">
        <f>IFERROR(VLOOKUP($P134,'20 Receiving'!$C:$T,10,FALSE)/VLOOKUP($P134,'20 Receiving'!$C:$T,5,FALSE),0)</f>
        <v>0</v>
      </c>
      <c r="AA134" s="21">
        <f>IFERROR(VLOOKUP($P134,'20 Receiving'!$C:$T,11,FALSE),0)</f>
        <v>0</v>
      </c>
      <c r="AB134" s="21">
        <f>IFERROR(VLOOKUP($P134,'20 Receiving'!$C:$T,14,FALSE),0)</f>
        <v>0</v>
      </c>
      <c r="AC134" s="21">
        <f>IFERROR(VLOOKUP($P134,'20 Receiving'!$C:$T,11,FALSE)/VLOOKUP($P134,'20 Receiving'!$C:$T,5,FALSE),0)</f>
        <v>0</v>
      </c>
      <c r="AD134" s="12">
        <f>IFERROR(VLOOKUP($P134,'20 Rushing'!$C:$P,7,FALSE)/VLOOKUP($P134,'20 Rushing'!$C:$P,5,FALSE),0)</f>
        <v>0</v>
      </c>
      <c r="AE134" s="12">
        <f>IFERROR(VLOOKUP($P134,'20 Rushing'!$C:$P,8,FALSE)/VLOOKUP($P134,'20 Rushing'!$C:$P,5,FALSE),0)</f>
        <v>0</v>
      </c>
      <c r="AF134" s="12">
        <f>IFERROR(VLOOKUP($P134,'20 Rushing'!$C:$P,12,FALSE),0)</f>
        <v>0</v>
      </c>
      <c r="AG134" s="12">
        <f>IFERROR(VLOOKUP($P134,'20 Rushing'!$C:$P,9,FALSE)/VLOOKUP($P134,'20 Rushing'!$C:$P,5,FALSE),0)</f>
        <v>0</v>
      </c>
      <c r="AH134" s="12">
        <f>VLOOKUP($J134,'Vegas Odds'!$B:$S,18,FALSE)</f>
        <v>26.137494147398847</v>
      </c>
      <c r="AI134" s="12">
        <f>VLOOKUP($J134,'Vegas Odds'!$B:$S,17,FALSE)</f>
        <v>35.962505852601154</v>
      </c>
      <c r="AJ134">
        <v>1</v>
      </c>
      <c r="AK134" s="12">
        <f t="shared" si="41"/>
        <v>0</v>
      </c>
      <c r="AL134" s="12">
        <f t="shared" si="42"/>
        <v>0</v>
      </c>
      <c r="AM134" s="12">
        <f>V134/Team_Defense_Table20[[#Totals],[Passing yds/att]]*'Fanduel Export'!Q90</f>
        <v>0</v>
      </c>
      <c r="AN134" s="12">
        <f t="shared" si="37"/>
        <v>0</v>
      </c>
      <c r="AO134" s="12">
        <f>IFERROR(IF(OR($B134="D",$B134="K"),0,VLOOKUP($P134,'20 Receiving'!$C:$T,7,FALSE)/VLOOKUP($P134,'20 Receiving'!$C:$T,5,FALSE)),0)*$AJ134</f>
        <v>0</v>
      </c>
      <c r="AP134" s="21">
        <f t="shared" si="43"/>
        <v>41.406493506493518</v>
      </c>
      <c r="AQ134" s="21">
        <f t="shared" si="44"/>
        <v>0</v>
      </c>
      <c r="AR134" s="22">
        <f t="shared" si="45"/>
        <v>0</v>
      </c>
      <c r="AS134" s="22">
        <f t="shared" si="46"/>
        <v>0</v>
      </c>
      <c r="AT134" s="22">
        <f>AA134/Team_Defense_Table20[[#Totals],[Yards per completion]]*'Fanduel Export'!S90</f>
        <v>0</v>
      </c>
      <c r="AU134" s="12">
        <f t="shared" si="38"/>
        <v>0</v>
      </c>
      <c r="AV134" s="12">
        <f t="shared" si="47"/>
        <v>0</v>
      </c>
      <c r="AW134" s="21">
        <f t="shared" si="48"/>
        <v>29.644444444444446</v>
      </c>
      <c r="AX134" s="12">
        <f t="shared" si="49"/>
        <v>0</v>
      </c>
      <c r="AY134" s="12">
        <f>AF134/Team_Defense_Table20[[#Totals],[Rushing Y/A]]*R134</f>
        <v>0</v>
      </c>
      <c r="AZ134" s="12">
        <f t="shared" si="39"/>
        <v>0</v>
      </c>
      <c r="BA134" s="22">
        <f t="shared" si="50"/>
        <v>0</v>
      </c>
      <c r="BB134" s="22">
        <f t="shared" si="51"/>
        <v>0</v>
      </c>
      <c r="BC134" s="21">
        <f t="shared" si="52"/>
        <v>0</v>
      </c>
      <c r="BD134" t="str">
        <f t="shared" si="53"/>
        <v>Kalija Lipscomb</v>
      </c>
      <c r="BE134">
        <f t="shared" si="54"/>
        <v>4500</v>
      </c>
      <c r="BF134" t="str">
        <f t="shared" si="55"/>
        <v>WR</v>
      </c>
      <c r="BG134" s="22">
        <f t="shared" si="56"/>
        <v>0</v>
      </c>
    </row>
    <row r="135" spans="1:59" hidden="1" x14ac:dyDescent="0.3">
      <c r="A135" t="s">
        <v>3907</v>
      </c>
      <c r="B135" t="s">
        <v>49</v>
      </c>
      <c r="C135" t="s">
        <v>1896</v>
      </c>
      <c r="D135" t="s">
        <v>2918</v>
      </c>
      <c r="E135" t="s">
        <v>3325</v>
      </c>
      <c r="F135">
        <v>0</v>
      </c>
      <c r="G135">
        <v>1</v>
      </c>
      <c r="H135">
        <v>4500</v>
      </c>
      <c r="I135" t="s">
        <v>3638</v>
      </c>
      <c r="J135" t="s">
        <v>74</v>
      </c>
      <c r="K135" t="s">
        <v>61</v>
      </c>
      <c r="L135" t="s">
        <v>1927</v>
      </c>
      <c r="M135" t="s">
        <v>1897</v>
      </c>
      <c r="O135" t="str">
        <f t="shared" si="40"/>
        <v>David Sills</v>
      </c>
      <c r="P135" t="str">
        <f>IFERROR(VLOOKUP(O:O,'Name Bridge'!A:B,2,FALSE),O:O)</f>
        <v>David Sills</v>
      </c>
      <c r="Q135" s="12">
        <f>VLOOKUP($K135,'20 Defensive Stats'!$AC:$AH,2,FALSE)</f>
        <v>7.3665987780040734</v>
      </c>
      <c r="R135" s="12">
        <f>VLOOKUP($K135,'20 Defensive Stats'!$AC:$AH,4,FALSE)</f>
        <v>3.7056603773584906</v>
      </c>
      <c r="S135" s="12">
        <f>VLOOKUP($K135,'20 Defensive Stats'!$AC:$AH,6,FALSE)</f>
        <v>10.764880952380953</v>
      </c>
      <c r="T135" s="12">
        <f>IFERROR(VLOOKUP($P135,'20 Passing'!$C:$AF,9,FALSE)/VLOOKUP($P135,'20 Passing'!$C:$AF,5,FALSE),0)</f>
        <v>0</v>
      </c>
      <c r="U135" s="12">
        <f>IFERROR(VLOOKUP($P135,'20 Passing'!$C:$AF,11,FALSE)/VLOOKUP($P135,'20 Passing'!$C:$AF,5,FALSE),0)</f>
        <v>0</v>
      </c>
      <c r="V135" s="12">
        <f>IFERROR(VLOOKUP($P135,'20 Passing'!$C:$AF,18,FALSE),0)</f>
        <v>0</v>
      </c>
      <c r="W135" s="12">
        <f>IFERROR(VLOOKUP($P135,'20 Passing'!$C:$AF,12,FALSE)/VLOOKUP($P135,'20 Passing'!$C:$AF,5,FALSE),0)</f>
        <v>0</v>
      </c>
      <c r="X135" s="12">
        <f>IFERROR(IF(OR($B135="D",$B135="K"),0,VLOOKUP($P135,'20 Receiving'!$C:$T,7,FALSE)/VLOOKUP($P135,'20 Receiving'!$C:$T,5,FALSE)),0)*$AJ135</f>
        <v>0</v>
      </c>
      <c r="Y135" s="21">
        <f>IFERROR(VLOOKUP($P135,'20 Receiving'!$C:$T,8,FALSE)/VLOOKUP($P135,'20 Receiving'!$C:$T,5,FALSE),0)</f>
        <v>0</v>
      </c>
      <c r="Z135" s="21">
        <f>IFERROR(VLOOKUP($P135,'20 Receiving'!$C:$T,10,FALSE)/VLOOKUP($P135,'20 Receiving'!$C:$T,5,FALSE),0)</f>
        <v>0</v>
      </c>
      <c r="AA135" s="21">
        <f>IFERROR(VLOOKUP($P135,'20 Receiving'!$C:$T,11,FALSE),0)</f>
        <v>0</v>
      </c>
      <c r="AB135" s="21">
        <f>IFERROR(VLOOKUP($P135,'20 Receiving'!$C:$T,14,FALSE),0)</f>
        <v>0</v>
      </c>
      <c r="AC135" s="21">
        <f>IFERROR(VLOOKUP($P135,'20 Receiving'!$C:$T,11,FALSE)/VLOOKUP($P135,'20 Receiving'!$C:$T,5,FALSE),0)</f>
        <v>0</v>
      </c>
      <c r="AD135" s="12">
        <f>IFERROR(VLOOKUP($P135,'20 Rushing'!$C:$P,7,FALSE)/VLOOKUP($P135,'20 Rushing'!$C:$P,5,FALSE),0)</f>
        <v>0</v>
      </c>
      <c r="AE135" s="12">
        <f>IFERROR(VLOOKUP($P135,'20 Rushing'!$C:$P,8,FALSE)/VLOOKUP($P135,'20 Rushing'!$C:$P,5,FALSE),0)</f>
        <v>0</v>
      </c>
      <c r="AF135" s="12">
        <f>IFERROR(VLOOKUP($P135,'20 Rushing'!$C:$P,12,FALSE),0)</f>
        <v>0</v>
      </c>
      <c r="AG135" s="12">
        <f>IFERROR(VLOOKUP($P135,'20 Rushing'!$C:$P,9,FALSE)/VLOOKUP($P135,'20 Rushing'!$C:$P,5,FALSE),0)</f>
        <v>0</v>
      </c>
      <c r="AH135" s="12">
        <f>VLOOKUP($J135,'Vegas Odds'!$B:$S,18,FALSE)</f>
        <v>43.874288576406173</v>
      </c>
      <c r="AI135" s="12">
        <f>VLOOKUP($J135,'Vegas Odds'!$B:$S,17,FALSE)</f>
        <v>15.725711423593831</v>
      </c>
      <c r="AJ135">
        <v>0</v>
      </c>
      <c r="AK135" s="12">
        <f t="shared" si="41"/>
        <v>0</v>
      </c>
      <c r="AL135" s="12">
        <f t="shared" si="42"/>
        <v>0</v>
      </c>
      <c r="AM135" s="12">
        <f>V135/Team_Defense_Table20[[#Totals],[Passing yds/att]]*'Fanduel Export'!Q116</f>
        <v>0</v>
      </c>
      <c r="AN135" s="12">
        <f t="shared" si="37"/>
        <v>0</v>
      </c>
      <c r="AO135" s="12">
        <f>IFERROR(IF(OR($B135="D",$B135="K"),0,VLOOKUP($P135,'20 Receiving'!$C:$T,7,FALSE)/VLOOKUP($P135,'20 Receiving'!$C:$T,5,FALSE)),0)*$AJ135</f>
        <v>0</v>
      </c>
      <c r="AP135" s="21">
        <f t="shared" si="43"/>
        <v>34.49083694083695</v>
      </c>
      <c r="AQ135" s="21">
        <f t="shared" si="44"/>
        <v>0</v>
      </c>
      <c r="AR135" s="22">
        <f t="shared" si="45"/>
        <v>0</v>
      </c>
      <c r="AS135" s="22">
        <f t="shared" si="46"/>
        <v>0</v>
      </c>
      <c r="AT135" s="22">
        <f>AA135/Team_Defense_Table20[[#Totals],[Yards per completion]]*'Fanduel Export'!S116</f>
        <v>0</v>
      </c>
      <c r="AU135" s="12">
        <f t="shared" si="38"/>
        <v>0</v>
      </c>
      <c r="AV135" s="12">
        <f t="shared" si="47"/>
        <v>0</v>
      </c>
      <c r="AW135" s="21">
        <f t="shared" si="48"/>
        <v>24.907864357864359</v>
      </c>
      <c r="AX135" s="12">
        <f t="shared" si="49"/>
        <v>0</v>
      </c>
      <c r="AY135" s="12">
        <f>AF135/Team_Defense_Table20[[#Totals],[Rushing Y/A]]*R135</f>
        <v>0</v>
      </c>
      <c r="AZ135" s="12">
        <f t="shared" si="39"/>
        <v>0</v>
      </c>
      <c r="BA135" s="22">
        <f t="shared" si="50"/>
        <v>0</v>
      </c>
      <c r="BB135" s="22">
        <f t="shared" si="51"/>
        <v>0</v>
      </c>
      <c r="BC135" s="21">
        <f t="shared" si="52"/>
        <v>0</v>
      </c>
      <c r="BD135" t="str">
        <f t="shared" si="53"/>
        <v>David Sills</v>
      </c>
      <c r="BE135">
        <f t="shared" si="54"/>
        <v>4500</v>
      </c>
      <c r="BF135" t="str">
        <f t="shared" si="55"/>
        <v>WR</v>
      </c>
      <c r="BG135" s="22">
        <f t="shared" si="56"/>
        <v>0</v>
      </c>
    </row>
    <row r="136" spans="1:59" x14ac:dyDescent="0.3">
      <c r="A136" t="s">
        <v>3908</v>
      </c>
      <c r="B136" t="s">
        <v>49</v>
      </c>
      <c r="C136" t="s">
        <v>1934</v>
      </c>
      <c r="D136" t="s">
        <v>3702</v>
      </c>
      <c r="E136" t="s">
        <v>3017</v>
      </c>
      <c r="F136">
        <v>0</v>
      </c>
      <c r="G136">
        <v>1</v>
      </c>
      <c r="H136">
        <v>4500</v>
      </c>
      <c r="I136" t="s">
        <v>3638</v>
      </c>
      <c r="J136" t="s">
        <v>61</v>
      </c>
      <c r="K136" t="s">
        <v>74</v>
      </c>
      <c r="O136" t="str">
        <f t="shared" si="40"/>
        <v>Cody Thompson</v>
      </c>
      <c r="P136" t="str">
        <f>IFERROR(VLOOKUP(O:O,'Name Bridge'!A:B,2,FALSE),O:O)</f>
        <v>Cody Thompson</v>
      </c>
      <c r="Q136" s="12">
        <f>VLOOKUP($K136,'20 Defensive Stats'!$AC:$AH,2,FALSE)</f>
        <v>6.8849104859335037</v>
      </c>
      <c r="R136" s="12">
        <f>VLOOKUP($K136,'20 Defensive Stats'!$AC:$AH,4,FALSE)</f>
        <v>3.8851851851851853</v>
      </c>
      <c r="S136" s="12">
        <f>VLOOKUP($K136,'20 Defensive Stats'!$AC:$AH,6,FALSE)</f>
        <v>10.196969696969697</v>
      </c>
      <c r="T136" s="12">
        <f>IFERROR(VLOOKUP($P136,'20 Passing'!$C:$AF,9,FALSE)/VLOOKUP($P136,'20 Passing'!$C:$AF,5,FALSE),0)</f>
        <v>0</v>
      </c>
      <c r="U136" s="12">
        <f>IFERROR(VLOOKUP($P136,'20 Passing'!$C:$AF,11,FALSE)/VLOOKUP($P136,'20 Passing'!$C:$AF,5,FALSE),0)</f>
        <v>0</v>
      </c>
      <c r="V136" s="12">
        <f>IFERROR(VLOOKUP($P136,'20 Passing'!$C:$AF,18,FALSE),0)</f>
        <v>0</v>
      </c>
      <c r="W136" s="12">
        <f>IFERROR(VLOOKUP($P136,'20 Passing'!$C:$AF,12,FALSE)/VLOOKUP($P136,'20 Passing'!$C:$AF,5,FALSE),0)</f>
        <v>0</v>
      </c>
      <c r="X136" s="12">
        <f>IFERROR(IF(OR($B136="D",$B136="K"),0,VLOOKUP($P136,'20 Receiving'!$C:$T,7,FALSE)/VLOOKUP($P136,'20 Receiving'!$C:$T,5,FALSE)),0)*$AJ136</f>
        <v>0</v>
      </c>
      <c r="Y136" s="21">
        <f>IFERROR(VLOOKUP($P136,'20 Receiving'!$C:$T,8,FALSE)/VLOOKUP($P136,'20 Receiving'!$C:$T,5,FALSE),0)</f>
        <v>0</v>
      </c>
      <c r="Z136" s="21">
        <f>IFERROR(VLOOKUP($P136,'20 Receiving'!$C:$T,10,FALSE)/VLOOKUP($P136,'20 Receiving'!$C:$T,5,FALSE),0)</f>
        <v>0</v>
      </c>
      <c r="AA136" s="21">
        <f>IFERROR(VLOOKUP($P136,'20 Receiving'!$C:$T,11,FALSE),0)</f>
        <v>0</v>
      </c>
      <c r="AB136" s="21">
        <f>IFERROR(VLOOKUP($P136,'20 Receiving'!$C:$T,14,FALSE),0)</f>
        <v>0</v>
      </c>
      <c r="AC136" s="21">
        <f>IFERROR(VLOOKUP($P136,'20 Receiving'!$C:$T,11,FALSE)/VLOOKUP($P136,'20 Receiving'!$C:$T,5,FALSE),0)</f>
        <v>0</v>
      </c>
      <c r="AD136" s="12">
        <f>IFERROR(VLOOKUP($P136,'20 Rushing'!$C:$P,7,FALSE)/VLOOKUP($P136,'20 Rushing'!$C:$P,5,FALSE),0)</f>
        <v>0</v>
      </c>
      <c r="AE136" s="12">
        <f>IFERROR(VLOOKUP($P136,'20 Rushing'!$C:$P,8,FALSE)/VLOOKUP($P136,'20 Rushing'!$C:$P,5,FALSE),0)</f>
        <v>0</v>
      </c>
      <c r="AF136" s="12">
        <f>IFERROR(VLOOKUP($P136,'20 Rushing'!$C:$P,12,FALSE),0)</f>
        <v>0</v>
      </c>
      <c r="AG136" s="12">
        <f>IFERROR(VLOOKUP($P136,'20 Rushing'!$C:$P,9,FALSE)/VLOOKUP($P136,'20 Rushing'!$C:$P,5,FALSE),0)</f>
        <v>0</v>
      </c>
      <c r="AH136" s="12">
        <f>VLOOKUP($J136,'Vegas Odds'!$B:$S,18,FALSE)</f>
        <v>33.050526106749423</v>
      </c>
      <c r="AI136" s="12">
        <f>VLOOKUP($J136,'Vegas Odds'!$B:$S,17,FALSE)</f>
        <v>26.849473893250575</v>
      </c>
      <c r="AJ136">
        <v>1</v>
      </c>
      <c r="AK136" s="12">
        <f t="shared" si="41"/>
        <v>0</v>
      </c>
      <c r="AL136" s="12">
        <f t="shared" si="42"/>
        <v>0</v>
      </c>
      <c r="AM136" s="12">
        <f>V136/Team_Defense_Table20[[#Totals],[Passing yds/att]]*'Fanduel Export'!Q157</f>
        <v>0</v>
      </c>
      <c r="AN136" s="12">
        <f t="shared" si="37"/>
        <v>0</v>
      </c>
      <c r="AO136" s="12">
        <f>IFERROR(IF(OR($B136="D",$B136="K"),0,VLOOKUP($P136,'20 Receiving'!$C:$T,7,FALSE)/VLOOKUP($P136,'20 Receiving'!$C:$T,5,FALSE)),0)*$AJ136</f>
        <v>0</v>
      </c>
      <c r="AP136" s="21">
        <f t="shared" si="43"/>
        <v>33.730880230880231</v>
      </c>
      <c r="AQ136" s="21">
        <f t="shared" si="44"/>
        <v>0</v>
      </c>
      <c r="AR136" s="22">
        <f t="shared" si="45"/>
        <v>0</v>
      </c>
      <c r="AS136" s="22">
        <f t="shared" si="46"/>
        <v>0</v>
      </c>
      <c r="AT136" s="22">
        <f>AA136/Team_Defense_Table20[[#Totals],[Yards per completion]]*'Fanduel Export'!S157</f>
        <v>0</v>
      </c>
      <c r="AU136" s="12">
        <f t="shared" si="38"/>
        <v>0</v>
      </c>
      <c r="AV136" s="12">
        <f t="shared" si="47"/>
        <v>0</v>
      </c>
      <c r="AW136" s="21">
        <f t="shared" si="48"/>
        <v>42.586580086580092</v>
      </c>
      <c r="AX136" s="12">
        <f t="shared" si="49"/>
        <v>0</v>
      </c>
      <c r="AY136" s="12">
        <f>AF136/Team_Defense_Table20[[#Totals],[Rushing Y/A]]*R136</f>
        <v>0</v>
      </c>
      <c r="AZ136" s="12">
        <f t="shared" si="39"/>
        <v>0</v>
      </c>
      <c r="BA136" s="22">
        <f t="shared" si="50"/>
        <v>0</v>
      </c>
      <c r="BB136" s="22">
        <f t="shared" si="51"/>
        <v>0</v>
      </c>
      <c r="BC136" s="21">
        <f t="shared" si="52"/>
        <v>0</v>
      </c>
      <c r="BD136" t="str">
        <f t="shared" si="53"/>
        <v>Cody Thompson</v>
      </c>
      <c r="BE136">
        <f t="shared" si="54"/>
        <v>4500</v>
      </c>
      <c r="BF136" t="str">
        <f t="shared" si="55"/>
        <v>WR</v>
      </c>
      <c r="BG136" s="22">
        <f t="shared" si="56"/>
        <v>0</v>
      </c>
    </row>
    <row r="137" spans="1:59" x14ac:dyDescent="0.3">
      <c r="A137" t="s">
        <v>3909</v>
      </c>
      <c r="B137" t="s">
        <v>49</v>
      </c>
      <c r="C137" t="s">
        <v>3032</v>
      </c>
      <c r="D137" t="s">
        <v>1959</v>
      </c>
      <c r="E137" t="s">
        <v>3011</v>
      </c>
      <c r="F137">
        <v>0</v>
      </c>
      <c r="G137">
        <v>2</v>
      </c>
      <c r="H137">
        <v>4500</v>
      </c>
      <c r="I137" t="s">
        <v>3639</v>
      </c>
      <c r="J137" t="s">
        <v>116</v>
      </c>
      <c r="K137" t="s">
        <v>80</v>
      </c>
      <c r="O137" t="str">
        <f t="shared" si="40"/>
        <v>JoJo Ward</v>
      </c>
      <c r="P137" t="str">
        <f>IFERROR(VLOOKUP(O:O,'Name Bridge'!A:B,2,FALSE),O:O)</f>
        <v>JoJo Ward</v>
      </c>
      <c r="Q137" s="12">
        <f>VLOOKUP($K137,'20 Defensive Stats'!$AC:$AH,2,FALSE)</f>
        <v>5.654040404040404</v>
      </c>
      <c r="R137" s="12">
        <f>VLOOKUP($K137,'20 Defensive Stats'!$AC:$AH,4,FALSE)</f>
        <v>3.8679245283018866</v>
      </c>
      <c r="S137" s="12">
        <f>VLOOKUP($K137,'20 Defensive Stats'!$AC:$AH,6,FALSE)</f>
        <v>8.9203187250996017</v>
      </c>
      <c r="T137" s="12">
        <f>IFERROR(VLOOKUP($P137,'20 Passing'!$C:$AF,9,FALSE)/VLOOKUP($P137,'20 Passing'!$C:$AF,5,FALSE),0)</f>
        <v>0</v>
      </c>
      <c r="U137" s="12">
        <f>IFERROR(VLOOKUP($P137,'20 Passing'!$C:$AF,11,FALSE)/VLOOKUP($P137,'20 Passing'!$C:$AF,5,FALSE),0)</f>
        <v>0</v>
      </c>
      <c r="V137" s="12">
        <f>IFERROR(VLOOKUP($P137,'20 Passing'!$C:$AF,18,FALSE),0)</f>
        <v>0</v>
      </c>
      <c r="W137" s="12">
        <f>IFERROR(VLOOKUP($P137,'20 Passing'!$C:$AF,12,FALSE)/VLOOKUP($P137,'20 Passing'!$C:$AF,5,FALSE),0)</f>
        <v>0</v>
      </c>
      <c r="X137" s="12">
        <f>IFERROR(IF(OR($B137="D",$B137="K"),0,VLOOKUP($P137,'20 Receiving'!$C:$T,7,FALSE)/VLOOKUP($P137,'20 Receiving'!$C:$T,5,FALSE)),0)*$AJ137</f>
        <v>0</v>
      </c>
      <c r="Y137" s="21">
        <f>IFERROR(VLOOKUP($P137,'20 Receiving'!$C:$T,8,FALSE)/VLOOKUP($P137,'20 Receiving'!$C:$T,5,FALSE),0)</f>
        <v>0</v>
      </c>
      <c r="Z137" s="21">
        <f>IFERROR(VLOOKUP($P137,'20 Receiving'!$C:$T,10,FALSE)/VLOOKUP($P137,'20 Receiving'!$C:$T,5,FALSE),0)</f>
        <v>0</v>
      </c>
      <c r="AA137" s="21">
        <f>IFERROR(VLOOKUP($P137,'20 Receiving'!$C:$T,11,FALSE),0)</f>
        <v>0</v>
      </c>
      <c r="AB137" s="21">
        <f>IFERROR(VLOOKUP($P137,'20 Receiving'!$C:$T,14,FALSE),0)</f>
        <v>0</v>
      </c>
      <c r="AC137" s="21">
        <f>IFERROR(VLOOKUP($P137,'20 Receiving'!$C:$T,11,FALSE)/VLOOKUP($P137,'20 Receiving'!$C:$T,5,FALSE),0)</f>
        <v>0</v>
      </c>
      <c r="AD137" s="12">
        <f>IFERROR(VLOOKUP($P137,'20 Rushing'!$C:$P,7,FALSE)/VLOOKUP($P137,'20 Rushing'!$C:$P,5,FALSE),0)</f>
        <v>0</v>
      </c>
      <c r="AE137" s="12">
        <f>IFERROR(VLOOKUP($P137,'20 Rushing'!$C:$P,8,FALSE)/VLOOKUP($P137,'20 Rushing'!$C:$P,5,FALSE),0)</f>
        <v>0</v>
      </c>
      <c r="AF137" s="12">
        <f>IFERROR(VLOOKUP($P137,'20 Rushing'!$C:$P,12,FALSE),0)</f>
        <v>0</v>
      </c>
      <c r="AG137" s="12">
        <f>IFERROR(VLOOKUP($P137,'20 Rushing'!$C:$P,9,FALSE)/VLOOKUP($P137,'20 Rushing'!$C:$P,5,FALSE),0)</f>
        <v>0</v>
      </c>
      <c r="AH137" s="12">
        <f>VLOOKUP($J137,'Vegas Odds'!$B:$S,18,FALSE)</f>
        <v>37.965155310939636</v>
      </c>
      <c r="AI137" s="12">
        <f>VLOOKUP($J137,'Vegas Odds'!$B:$S,17,FALSE)</f>
        <v>30.434844689060373</v>
      </c>
      <c r="AJ137">
        <v>1</v>
      </c>
      <c r="AK137" s="12">
        <f t="shared" si="41"/>
        <v>0</v>
      </c>
      <c r="AL137" s="12">
        <f t="shared" si="42"/>
        <v>0</v>
      </c>
      <c r="AM137" s="12">
        <f>V137/Team_Defense_Table20[[#Totals],[Passing yds/att]]*'Fanduel Export'!Q114</f>
        <v>0</v>
      </c>
      <c r="AN137" s="12">
        <f t="shared" si="37"/>
        <v>0</v>
      </c>
      <c r="AO137" s="12">
        <f>IFERROR(IF(OR($B137="D",$B137="K"),0,VLOOKUP($P137,'20 Receiving'!$C:$T,7,FALSE)/VLOOKUP($P137,'20 Receiving'!$C:$T,5,FALSE)),0)*$AJ137</f>
        <v>0</v>
      </c>
      <c r="AP137" s="21">
        <f t="shared" si="43"/>
        <v>31.103030303030305</v>
      </c>
      <c r="AQ137" s="21">
        <f t="shared" si="44"/>
        <v>0</v>
      </c>
      <c r="AR137" s="22">
        <f t="shared" si="45"/>
        <v>0</v>
      </c>
      <c r="AS137" s="22">
        <f t="shared" si="46"/>
        <v>0</v>
      </c>
      <c r="AT137" s="22">
        <f>AA137/Team_Defense_Table20[[#Totals],[Yards per completion]]*'Fanduel Export'!S114</f>
        <v>0</v>
      </c>
      <c r="AU137" s="12">
        <f t="shared" si="38"/>
        <v>0</v>
      </c>
      <c r="AV137" s="12">
        <f t="shared" si="47"/>
        <v>0</v>
      </c>
      <c r="AW137" s="21">
        <f t="shared" si="48"/>
        <v>32.439393939393938</v>
      </c>
      <c r="AX137" s="12">
        <f t="shared" si="49"/>
        <v>0</v>
      </c>
      <c r="AY137" s="12">
        <f>AF137/Team_Defense_Table20[[#Totals],[Rushing Y/A]]*R137</f>
        <v>0</v>
      </c>
      <c r="AZ137" s="12">
        <f t="shared" si="39"/>
        <v>0</v>
      </c>
      <c r="BA137" s="22">
        <f t="shared" si="50"/>
        <v>0</v>
      </c>
      <c r="BB137" s="22">
        <f t="shared" si="51"/>
        <v>0</v>
      </c>
      <c r="BC137" s="21">
        <f t="shared" si="52"/>
        <v>0</v>
      </c>
      <c r="BD137" t="str">
        <f t="shared" si="53"/>
        <v>JoJo Ward</v>
      </c>
      <c r="BE137">
        <f t="shared" si="54"/>
        <v>4500</v>
      </c>
      <c r="BF137" t="str">
        <f t="shared" si="55"/>
        <v>WR</v>
      </c>
      <c r="BG137" s="22">
        <f t="shared" si="56"/>
        <v>0</v>
      </c>
    </row>
    <row r="138" spans="1:59" x14ac:dyDescent="0.3">
      <c r="A138" t="s">
        <v>3910</v>
      </c>
      <c r="B138" t="s">
        <v>49</v>
      </c>
      <c r="C138" t="s">
        <v>3157</v>
      </c>
      <c r="D138" t="s">
        <v>590</v>
      </c>
      <c r="E138" t="s">
        <v>3158</v>
      </c>
      <c r="F138">
        <v>0.61428574153355098</v>
      </c>
      <c r="G138">
        <v>7</v>
      </c>
      <c r="H138">
        <v>4500</v>
      </c>
      <c r="I138" t="s">
        <v>3644</v>
      </c>
      <c r="J138" t="s">
        <v>1079</v>
      </c>
      <c r="K138" t="s">
        <v>56</v>
      </c>
      <c r="O138" t="str">
        <f t="shared" si="40"/>
        <v>Gunner Olszewski</v>
      </c>
      <c r="P138" t="str">
        <f>IFERROR(VLOOKUP(O:O,'Name Bridge'!A:B,2,FALSE),O:O)</f>
        <v>Gunner Olszewski</v>
      </c>
      <c r="Q138" s="12">
        <f>VLOOKUP($K138,'20 Defensive Stats'!$AC:$AH,2,FALSE)</f>
        <v>6.5079787234042552</v>
      </c>
      <c r="R138" s="12">
        <f>VLOOKUP($K138,'20 Defensive Stats'!$AC:$AH,4,FALSE)</f>
        <v>4.7661870503597124</v>
      </c>
      <c r="S138" s="12">
        <f>VLOOKUP($K138,'20 Defensive Stats'!$AC:$AH,6,FALSE)</f>
        <v>10.324894514767932</v>
      </c>
      <c r="T138" s="12">
        <f>IFERROR(VLOOKUP($P138,'20 Passing'!$C:$AF,9,FALSE)/VLOOKUP($P138,'20 Passing'!$C:$AF,5,FALSE),0)</f>
        <v>0</v>
      </c>
      <c r="U138" s="12">
        <f>IFERROR(VLOOKUP($P138,'20 Passing'!$C:$AF,11,FALSE)/VLOOKUP($P138,'20 Passing'!$C:$AF,5,FALSE),0)</f>
        <v>0</v>
      </c>
      <c r="V138" s="12">
        <f>IFERROR(VLOOKUP($P138,'20 Passing'!$C:$AF,18,FALSE),0)</f>
        <v>0</v>
      </c>
      <c r="W138" s="12">
        <f>IFERROR(VLOOKUP($P138,'20 Passing'!$C:$AF,12,FALSE)/VLOOKUP($P138,'20 Passing'!$C:$AF,5,FALSE),0)</f>
        <v>0</v>
      </c>
      <c r="X138" s="12">
        <f>IFERROR(IF(OR($B138="D",$B138="K"),0,VLOOKUP($P138,'20 Receiving'!$C:$T,7,FALSE)/VLOOKUP($P138,'20 Receiving'!$C:$T,5,FALSE)),0)*$AJ138</f>
        <v>0.25</v>
      </c>
      <c r="Y138" s="21">
        <f>IFERROR(VLOOKUP($P138,'20 Receiving'!$C:$T,8,FALSE)/VLOOKUP($P138,'20 Receiving'!$C:$T,5,FALSE),0)</f>
        <v>0.25</v>
      </c>
      <c r="Z138" s="21">
        <f>IFERROR(VLOOKUP($P138,'20 Receiving'!$C:$T,10,FALSE)/VLOOKUP($P138,'20 Receiving'!$C:$T,5,FALSE),0)</f>
        <v>1.25</v>
      </c>
      <c r="AA138" s="21">
        <f>IFERROR(VLOOKUP($P138,'20 Receiving'!$C:$T,11,FALSE),0)</f>
        <v>5</v>
      </c>
      <c r="AB138" s="21">
        <f>IFERROR(VLOOKUP($P138,'20 Receiving'!$C:$T,14,FALSE),0)</f>
        <v>11</v>
      </c>
      <c r="AC138" s="21">
        <f>IFERROR(VLOOKUP($P138,'20 Receiving'!$C:$T,11,FALSE)/VLOOKUP($P138,'20 Receiving'!$C:$T,5,FALSE),0)</f>
        <v>0.625</v>
      </c>
      <c r="AD138" s="12">
        <f>IFERROR(VLOOKUP($P138,'20 Rushing'!$C:$P,7,FALSE)/VLOOKUP($P138,'20 Rushing'!$C:$P,5,FALSE),0)</f>
        <v>0.625</v>
      </c>
      <c r="AE138" s="12">
        <f>IFERROR(VLOOKUP($P138,'20 Rushing'!$C:$P,8,FALSE)/VLOOKUP($P138,'20 Rushing'!$C:$P,5,FALSE),0)</f>
        <v>2.875</v>
      </c>
      <c r="AF138" s="12" t="str">
        <f>IFERROR(VLOOKUP($P138,'20 Rushing'!$C:$P,12,FALSE),0)</f>
        <v>4.6</v>
      </c>
      <c r="AG138" s="12">
        <f>IFERROR(VLOOKUP($P138,'20 Rushing'!$C:$P,9,FALSE)/VLOOKUP($P138,'20 Rushing'!$C:$P,5,FALSE),0)</f>
        <v>0</v>
      </c>
      <c r="AH138" s="12">
        <f>VLOOKUP($J138,'Vegas Odds'!$B:$S,18,FALSE)</f>
        <v>29.794677517930324</v>
      </c>
      <c r="AI138" s="12">
        <f>VLOOKUP($J138,'Vegas Odds'!$B:$S,17,FALSE)</f>
        <v>35.30532248206967</v>
      </c>
      <c r="AJ138">
        <v>1</v>
      </c>
      <c r="AK138" s="12">
        <f t="shared" si="41"/>
        <v>0</v>
      </c>
      <c r="AL138" s="12">
        <f t="shared" si="42"/>
        <v>0</v>
      </c>
      <c r="AM138" s="12">
        <f>V138/Team_Defense_Table20[[#Totals],[Passing yds/att]]*'Fanduel Export'!Q101</f>
        <v>0</v>
      </c>
      <c r="AN138" s="12">
        <f t="shared" si="37"/>
        <v>0</v>
      </c>
      <c r="AO138" s="12">
        <f>IFERROR(IF(OR($B138="D",$B138="K"),0,VLOOKUP($P138,'20 Receiving'!$C:$T,7,FALSE)/VLOOKUP($P138,'20 Receiving'!$C:$T,5,FALSE)),0)*$AJ138</f>
        <v>0.25</v>
      </c>
      <c r="AP138" s="21">
        <f t="shared" si="43"/>
        <v>31.252958152958154</v>
      </c>
      <c r="AQ138" s="21">
        <f t="shared" si="44"/>
        <v>0.23833485915244632</v>
      </c>
      <c r="AR138" s="22">
        <f t="shared" si="45"/>
        <v>0.25</v>
      </c>
      <c r="AS138" s="22">
        <f t="shared" si="46"/>
        <v>0.23833485915244632</v>
      </c>
      <c r="AT138" s="22">
        <f>AA138/Team_Defense_Table20[[#Totals],[Yards per completion]]*'Fanduel Export'!S101</f>
        <v>4.2674007527678031</v>
      </c>
      <c r="AU138" s="12">
        <f t="shared" si="38"/>
        <v>1.0170703573579578</v>
      </c>
      <c r="AV138" s="12">
        <f t="shared" si="47"/>
        <v>0.625</v>
      </c>
      <c r="AW138" s="21">
        <f t="shared" si="48"/>
        <v>39.221464646464653</v>
      </c>
      <c r="AX138" s="12">
        <f t="shared" si="49"/>
        <v>0.56259567943703781</v>
      </c>
      <c r="AY138" s="12">
        <f>AF138/Team_Defense_Table20[[#Totals],[Rushing Y/A]]*R138</f>
        <v>5.1061334338642634</v>
      </c>
      <c r="AZ138" s="12">
        <f t="shared" si="39"/>
        <v>2.8726886085210404</v>
      </c>
      <c r="BA138" s="22">
        <f t="shared" si="50"/>
        <v>0.51397589658789977</v>
      </c>
      <c r="BB138" s="22">
        <f t="shared" si="51"/>
        <v>0.11421686590842217</v>
      </c>
      <c r="BC138" s="21">
        <f t="shared" si="52"/>
        <v>5.5555555555555552E-2</v>
      </c>
      <c r="BD138" t="str">
        <f t="shared" si="53"/>
        <v>Gunner Olszewski</v>
      </c>
      <c r="BE138">
        <f t="shared" si="54"/>
        <v>4500</v>
      </c>
      <c r="BF138" t="str">
        <f t="shared" si="55"/>
        <v>WR</v>
      </c>
      <c r="BG138" s="22">
        <f t="shared" si="56"/>
        <v>0.51397589658789977</v>
      </c>
    </row>
    <row r="139" spans="1:59" x14ac:dyDescent="0.3">
      <c r="A139" t="s">
        <v>3911</v>
      </c>
      <c r="B139" t="s">
        <v>49</v>
      </c>
      <c r="C139" t="s">
        <v>3361</v>
      </c>
      <c r="D139" t="s">
        <v>3070</v>
      </c>
      <c r="E139" t="s">
        <v>3362</v>
      </c>
      <c r="F139">
        <v>0</v>
      </c>
      <c r="G139">
        <v>2</v>
      </c>
      <c r="H139">
        <v>4500</v>
      </c>
      <c r="I139" t="s">
        <v>3639</v>
      </c>
      <c r="J139" t="s">
        <v>80</v>
      </c>
      <c r="K139" t="s">
        <v>116</v>
      </c>
      <c r="O139" t="str">
        <f t="shared" si="40"/>
        <v>Easop Winston Jr.</v>
      </c>
      <c r="P139" t="str">
        <f>IFERROR(VLOOKUP(O:O,'Name Bridge'!A:B,2,FALSE),O:O)</f>
        <v>Easop Winston Jr.</v>
      </c>
      <c r="Q139" s="12">
        <f>VLOOKUP($K139,'20 Defensive Stats'!$AC:$AH,2,FALSE)</f>
        <v>6.3265822784810126</v>
      </c>
      <c r="R139" s="12">
        <f>VLOOKUP($K139,'20 Defensive Stats'!$AC:$AH,4,FALSE)</f>
        <v>4.5384615384615383</v>
      </c>
      <c r="S139" s="12">
        <f>VLOOKUP($K139,'20 Defensive Stats'!$AC:$AH,6,FALSE)</f>
        <v>9.76171875</v>
      </c>
      <c r="T139" s="12">
        <f>IFERROR(VLOOKUP($P139,'20 Passing'!$C:$AF,9,FALSE)/VLOOKUP($P139,'20 Passing'!$C:$AF,5,FALSE),0)</f>
        <v>0</v>
      </c>
      <c r="U139" s="12">
        <f>IFERROR(VLOOKUP($P139,'20 Passing'!$C:$AF,11,FALSE)/VLOOKUP($P139,'20 Passing'!$C:$AF,5,FALSE),0)</f>
        <v>0</v>
      </c>
      <c r="V139" s="12">
        <f>IFERROR(VLOOKUP($P139,'20 Passing'!$C:$AF,18,FALSE),0)</f>
        <v>0</v>
      </c>
      <c r="W139" s="12">
        <f>IFERROR(VLOOKUP($P139,'20 Passing'!$C:$AF,12,FALSE)/VLOOKUP($P139,'20 Passing'!$C:$AF,5,FALSE),0)</f>
        <v>0</v>
      </c>
      <c r="X139" s="12">
        <f>IFERROR(IF(OR($B139="D",$B139="K"),0,VLOOKUP($P139,'20 Receiving'!$C:$T,7,FALSE)/VLOOKUP($P139,'20 Receiving'!$C:$T,5,FALSE)),0)*$AJ139</f>
        <v>0</v>
      </c>
      <c r="Y139" s="21">
        <f>IFERROR(VLOOKUP($P139,'20 Receiving'!$C:$T,8,FALSE)/VLOOKUP($P139,'20 Receiving'!$C:$T,5,FALSE),0)</f>
        <v>0</v>
      </c>
      <c r="Z139" s="21">
        <f>IFERROR(VLOOKUP($P139,'20 Receiving'!$C:$T,10,FALSE)/VLOOKUP($P139,'20 Receiving'!$C:$T,5,FALSE),0)</f>
        <v>0</v>
      </c>
      <c r="AA139" s="21">
        <f>IFERROR(VLOOKUP($P139,'20 Receiving'!$C:$T,11,FALSE),0)</f>
        <v>0</v>
      </c>
      <c r="AB139" s="21">
        <f>IFERROR(VLOOKUP($P139,'20 Receiving'!$C:$T,14,FALSE),0)</f>
        <v>0</v>
      </c>
      <c r="AC139" s="21">
        <f>IFERROR(VLOOKUP($P139,'20 Receiving'!$C:$T,11,FALSE)/VLOOKUP($P139,'20 Receiving'!$C:$T,5,FALSE),0)</f>
        <v>0</v>
      </c>
      <c r="AD139" s="12">
        <f>IFERROR(VLOOKUP($P139,'20 Rushing'!$C:$P,7,FALSE)/VLOOKUP($P139,'20 Rushing'!$C:$P,5,FALSE),0)</f>
        <v>0</v>
      </c>
      <c r="AE139" s="12">
        <f>IFERROR(VLOOKUP($P139,'20 Rushing'!$C:$P,8,FALSE)/VLOOKUP($P139,'20 Rushing'!$C:$P,5,FALSE),0)</f>
        <v>0</v>
      </c>
      <c r="AF139" s="12">
        <f>IFERROR(VLOOKUP($P139,'20 Rushing'!$C:$P,12,FALSE),0)</f>
        <v>0</v>
      </c>
      <c r="AG139" s="12">
        <f>IFERROR(VLOOKUP($P139,'20 Rushing'!$C:$P,9,FALSE)/VLOOKUP($P139,'20 Rushing'!$C:$P,5,FALSE),0)</f>
        <v>0</v>
      </c>
      <c r="AH139" s="12">
        <f>VLOOKUP($J139,'Vegas Odds'!$B:$S,18,FALSE)</f>
        <v>34.064617153174844</v>
      </c>
      <c r="AI139" s="12">
        <f>VLOOKUP($J139,'Vegas Odds'!$B:$S,17,FALSE)</f>
        <v>34.535382846825151</v>
      </c>
      <c r="AJ139">
        <v>1</v>
      </c>
      <c r="AK139" s="12">
        <f t="shared" si="41"/>
        <v>0</v>
      </c>
      <c r="AL139" s="12">
        <f t="shared" si="42"/>
        <v>0</v>
      </c>
      <c r="AM139" s="12">
        <f>V139/Team_Defense_Table20[[#Totals],[Passing yds/att]]*'Fanduel Export'!Q110</f>
        <v>0</v>
      </c>
      <c r="AN139" s="12">
        <f t="shared" si="37"/>
        <v>0</v>
      </c>
      <c r="AO139" s="12">
        <f>IFERROR(IF(OR($B139="D",$B139="K"),0,VLOOKUP($P139,'20 Receiving'!$C:$T,7,FALSE)/VLOOKUP($P139,'20 Receiving'!$C:$T,5,FALSE)),0)*$AJ139</f>
        <v>0</v>
      </c>
      <c r="AP139" s="21">
        <f t="shared" si="43"/>
        <v>35.487878787878785</v>
      </c>
      <c r="AQ139" s="21">
        <f t="shared" si="44"/>
        <v>0</v>
      </c>
      <c r="AR139" s="22">
        <f t="shared" si="45"/>
        <v>0</v>
      </c>
      <c r="AS139" s="22">
        <f t="shared" si="46"/>
        <v>0</v>
      </c>
      <c r="AT139" s="22">
        <f>AA139/Team_Defense_Table20[[#Totals],[Yards per completion]]*'Fanduel Export'!S110</f>
        <v>0</v>
      </c>
      <c r="AU139" s="12">
        <f t="shared" si="38"/>
        <v>0</v>
      </c>
      <c r="AV139" s="12">
        <f t="shared" si="47"/>
        <v>0</v>
      </c>
      <c r="AW139" s="21">
        <f t="shared" si="48"/>
        <v>31.019191919191922</v>
      </c>
      <c r="AX139" s="12">
        <f t="shared" si="49"/>
        <v>0</v>
      </c>
      <c r="AY139" s="12">
        <f>AF139/Team_Defense_Table20[[#Totals],[Rushing Y/A]]*R139</f>
        <v>0</v>
      </c>
      <c r="AZ139" s="12">
        <f t="shared" si="39"/>
        <v>0</v>
      </c>
      <c r="BA139" s="22">
        <f t="shared" si="50"/>
        <v>0</v>
      </c>
      <c r="BB139" s="22">
        <f t="shared" si="51"/>
        <v>0</v>
      </c>
      <c r="BC139" s="21">
        <f t="shared" si="52"/>
        <v>0</v>
      </c>
      <c r="BD139" t="str">
        <f t="shared" si="53"/>
        <v>Easop Winston Jr.</v>
      </c>
      <c r="BE139">
        <f t="shared" si="54"/>
        <v>4500</v>
      </c>
      <c r="BF139" t="str">
        <f t="shared" si="55"/>
        <v>WR</v>
      </c>
      <c r="BG139" s="22">
        <f t="shared" si="56"/>
        <v>0</v>
      </c>
    </row>
    <row r="140" spans="1:59" x14ac:dyDescent="0.3">
      <c r="A140" t="s">
        <v>3912</v>
      </c>
      <c r="B140" t="s">
        <v>49</v>
      </c>
      <c r="C140" t="s">
        <v>2971</v>
      </c>
      <c r="D140" t="s">
        <v>1961</v>
      </c>
      <c r="E140" t="s">
        <v>3012</v>
      </c>
      <c r="F140">
        <v>0.98888884650336295</v>
      </c>
      <c r="G140">
        <v>9</v>
      </c>
      <c r="H140">
        <v>4500</v>
      </c>
      <c r="I140" t="s">
        <v>3644</v>
      </c>
      <c r="J140" t="s">
        <v>56</v>
      </c>
      <c r="K140" t="s">
        <v>1079</v>
      </c>
      <c r="L140" t="s">
        <v>1877</v>
      </c>
      <c r="M140" t="s">
        <v>3129</v>
      </c>
      <c r="O140" t="str">
        <f t="shared" si="40"/>
        <v>Joe Reed</v>
      </c>
      <c r="P140" t="str">
        <f>IFERROR(VLOOKUP(O:O,'Name Bridge'!A:B,2,FALSE),O:O)</f>
        <v>Joe Reed</v>
      </c>
      <c r="Q140" s="12">
        <f>VLOOKUP($K140,'20 Defensive Stats'!$AC:$AH,2,FALSE)</f>
        <v>7.9778481012658231</v>
      </c>
      <c r="R140" s="12">
        <f>VLOOKUP($K140,'20 Defensive Stats'!$AC:$AH,4,FALSE)</f>
        <v>4.3047619047619046</v>
      </c>
      <c r="S140" s="12">
        <f>VLOOKUP($K140,'20 Defensive Stats'!$AC:$AH,6,FALSE)</f>
        <v>11.564220183486238</v>
      </c>
      <c r="T140" s="12">
        <f>IFERROR(VLOOKUP($P140,'20 Passing'!$C:$AF,9,FALSE)/VLOOKUP($P140,'20 Passing'!$C:$AF,5,FALSE),0)</f>
        <v>0</v>
      </c>
      <c r="U140" s="12">
        <f>IFERROR(VLOOKUP($P140,'20 Passing'!$C:$AF,11,FALSE)/VLOOKUP($P140,'20 Passing'!$C:$AF,5,FALSE),0)</f>
        <v>0</v>
      </c>
      <c r="V140" s="12">
        <f>IFERROR(VLOOKUP($P140,'20 Passing'!$C:$AF,18,FALSE),0)</f>
        <v>0</v>
      </c>
      <c r="W140" s="12">
        <f>IFERROR(VLOOKUP($P140,'20 Passing'!$C:$AF,12,FALSE)/VLOOKUP($P140,'20 Passing'!$C:$AF,5,FALSE),0)</f>
        <v>0</v>
      </c>
      <c r="X140" s="12">
        <f>IFERROR(IF(OR($B140="D",$B140="K"),0,VLOOKUP($P140,'20 Receiving'!$C:$T,7,FALSE)/VLOOKUP($P140,'20 Receiving'!$C:$T,5,FALSE)),0)*$AJ140</f>
        <v>0</v>
      </c>
      <c r="Y140" s="21">
        <f>IFERROR(VLOOKUP($P140,'20 Receiving'!$C:$T,8,FALSE)/VLOOKUP($P140,'20 Receiving'!$C:$T,5,FALSE),0)</f>
        <v>0</v>
      </c>
      <c r="Z140" s="21">
        <f>IFERROR(VLOOKUP($P140,'20 Receiving'!$C:$T,10,FALSE)/VLOOKUP($P140,'20 Receiving'!$C:$T,5,FALSE),0)</f>
        <v>0</v>
      </c>
      <c r="AA140" s="21">
        <f>IFERROR(VLOOKUP($P140,'20 Receiving'!$C:$T,11,FALSE),0)</f>
        <v>0</v>
      </c>
      <c r="AB140" s="21">
        <f>IFERROR(VLOOKUP($P140,'20 Receiving'!$C:$T,14,FALSE),0)</f>
        <v>0</v>
      </c>
      <c r="AC140" s="21">
        <f>IFERROR(VLOOKUP($P140,'20 Receiving'!$C:$T,11,FALSE)/VLOOKUP($P140,'20 Receiving'!$C:$T,5,FALSE),0)</f>
        <v>0</v>
      </c>
      <c r="AD140" s="12">
        <f>IFERROR(VLOOKUP($P140,'20 Rushing'!$C:$P,7,FALSE)/VLOOKUP($P140,'20 Rushing'!$C:$P,5,FALSE),0)</f>
        <v>0.55555555555555558</v>
      </c>
      <c r="AE140" s="12">
        <f>IFERROR(VLOOKUP($P140,'20 Rushing'!$C:$P,8,FALSE)/VLOOKUP($P140,'20 Rushing'!$C:$P,5,FALSE),0)</f>
        <v>3.2222222222222223</v>
      </c>
      <c r="AF140" s="12" t="str">
        <f>IFERROR(VLOOKUP($P140,'20 Rushing'!$C:$P,12,FALSE),0)</f>
        <v>5.8</v>
      </c>
      <c r="AG140" s="12">
        <f>IFERROR(VLOOKUP($P140,'20 Rushing'!$C:$P,9,FALSE)/VLOOKUP($P140,'20 Rushing'!$C:$P,5,FALSE),0)</f>
        <v>0.1111111111111111</v>
      </c>
      <c r="AH140" s="12">
        <f>VLOOKUP($J140,'Vegas Odds'!$B:$S,18,FALSE)</f>
        <v>36.74599698367637</v>
      </c>
      <c r="AI140" s="12">
        <f>VLOOKUP($J140,'Vegas Odds'!$B:$S,17,FALSE)</f>
        <v>33.054003016323627</v>
      </c>
      <c r="AJ140">
        <v>1</v>
      </c>
      <c r="AK140" s="12">
        <f t="shared" si="41"/>
        <v>0</v>
      </c>
      <c r="AL140" s="12">
        <f t="shared" si="42"/>
        <v>0</v>
      </c>
      <c r="AM140" s="12">
        <f>V140/Team_Defense_Table20[[#Totals],[Passing yds/att]]*'Fanduel Export'!Q100</f>
        <v>0</v>
      </c>
      <c r="AN140" s="12">
        <f t="shared" si="37"/>
        <v>0</v>
      </c>
      <c r="AO140" s="12">
        <f>IFERROR(IF(OR($B140="D",$B140="K"),0,VLOOKUP($P140,'20 Receiving'!$C:$T,7,FALSE)/VLOOKUP($P140,'20 Receiving'!$C:$T,5,FALSE)),0)*$AJ140</f>
        <v>0</v>
      </c>
      <c r="AP140" s="21">
        <f t="shared" si="43"/>
        <v>43.467099567099567</v>
      </c>
      <c r="AQ140" s="21">
        <f t="shared" si="44"/>
        <v>0</v>
      </c>
      <c r="AR140" s="22">
        <f t="shared" si="45"/>
        <v>0</v>
      </c>
      <c r="AS140" s="22">
        <f t="shared" si="46"/>
        <v>0</v>
      </c>
      <c r="AT140" s="22">
        <f>AA140/Team_Defense_Table20[[#Totals],[Yards per completion]]*'Fanduel Export'!S100</f>
        <v>0</v>
      </c>
      <c r="AU140" s="12">
        <f t="shared" si="38"/>
        <v>0</v>
      </c>
      <c r="AV140" s="12">
        <f t="shared" si="47"/>
        <v>0.55555555555555558</v>
      </c>
      <c r="AW140" s="21">
        <f t="shared" si="48"/>
        <v>39.04170274170275</v>
      </c>
      <c r="AX140" s="12">
        <f t="shared" si="49"/>
        <v>0.4703517961437097</v>
      </c>
      <c r="AY140" s="12">
        <f>AF140/Team_Defense_Table20[[#Totals],[Rushing Y/A]]*R140</f>
        <v>5.8148748873639713</v>
      </c>
      <c r="AZ140" s="12">
        <f t="shared" si="39"/>
        <v>2.7350368476225957</v>
      </c>
      <c r="BA140" s="22">
        <f t="shared" si="50"/>
        <v>0.27350368476225956</v>
      </c>
      <c r="BB140" s="22">
        <f t="shared" si="51"/>
        <v>6.0778596613835459E-2</v>
      </c>
      <c r="BC140" s="21">
        <f t="shared" si="52"/>
        <v>0</v>
      </c>
      <c r="BD140" t="str">
        <f t="shared" si="53"/>
        <v>Joe Reed</v>
      </c>
      <c r="BE140">
        <f t="shared" si="54"/>
        <v>4500</v>
      </c>
      <c r="BF140" t="str">
        <f t="shared" si="55"/>
        <v>WR</v>
      </c>
      <c r="BG140" s="22">
        <f t="shared" si="56"/>
        <v>0.27350368476225956</v>
      </c>
    </row>
    <row r="141" spans="1:59" x14ac:dyDescent="0.3">
      <c r="A141" t="s">
        <v>3913</v>
      </c>
      <c r="B141" t="s">
        <v>34</v>
      </c>
      <c r="C141" t="s">
        <v>1898</v>
      </c>
      <c r="D141" t="s">
        <v>195</v>
      </c>
      <c r="E141" t="s">
        <v>3007</v>
      </c>
      <c r="F141">
        <v>4.5833333333333304</v>
      </c>
      <c r="G141">
        <v>6</v>
      </c>
      <c r="H141">
        <v>4500</v>
      </c>
      <c r="I141" t="s">
        <v>3637</v>
      </c>
      <c r="J141" t="s">
        <v>76</v>
      </c>
      <c r="K141" t="s">
        <v>1080</v>
      </c>
      <c r="O141" t="str">
        <f t="shared" si="40"/>
        <v>Jordan Howard</v>
      </c>
      <c r="P141" t="str">
        <f>IFERROR(VLOOKUP(O:O,'Name Bridge'!A:B,2,FALSE),O:O)</f>
        <v>Jordan Howard</v>
      </c>
      <c r="Q141" s="12">
        <f>VLOOKUP($K141,'20 Defensive Stats'!$AC:$AH,2,FALSE)</f>
        <v>6.9262295081967213</v>
      </c>
      <c r="R141" s="12">
        <f>VLOOKUP($K141,'20 Defensive Stats'!$AC:$AH,4,FALSE)</f>
        <v>4.625</v>
      </c>
      <c r="S141" s="12">
        <f>VLOOKUP($K141,'20 Defensive Stats'!$AC:$AH,6,FALSE)</f>
        <v>10.432098765432098</v>
      </c>
      <c r="T141" s="12">
        <f>IFERROR(VLOOKUP($P141,'20 Passing'!$C:$AF,9,FALSE)/VLOOKUP($P141,'20 Passing'!$C:$AF,5,FALSE),0)</f>
        <v>0</v>
      </c>
      <c r="U141" s="12">
        <f>IFERROR(VLOOKUP($P141,'20 Passing'!$C:$AF,11,FALSE)/VLOOKUP($P141,'20 Passing'!$C:$AF,5,FALSE),0)</f>
        <v>0</v>
      </c>
      <c r="V141" s="12">
        <f>IFERROR(VLOOKUP($P141,'20 Passing'!$C:$AF,18,FALSE),0)</f>
        <v>0</v>
      </c>
      <c r="W141" s="12">
        <f>IFERROR(VLOOKUP($P141,'20 Passing'!$C:$AF,12,FALSE)/VLOOKUP($P141,'20 Passing'!$C:$AF,5,FALSE),0)</f>
        <v>0</v>
      </c>
      <c r="X141" s="12">
        <f>IFERROR(IF(OR($B141="D",$B141="K"),0,VLOOKUP($P141,'20 Receiving'!$C:$T,7,FALSE)/VLOOKUP($P141,'20 Receiving'!$C:$T,5,FALSE)),0)*$AJ141</f>
        <v>0.2</v>
      </c>
      <c r="Y141" s="21">
        <f>IFERROR(VLOOKUP($P141,'20 Receiving'!$C:$T,8,FALSE)/VLOOKUP($P141,'20 Receiving'!$C:$T,5,FALSE),0)</f>
        <v>0.2</v>
      </c>
      <c r="Z141" s="21">
        <f>IFERROR(VLOOKUP($P141,'20 Receiving'!$C:$T,10,FALSE)/VLOOKUP($P141,'20 Receiving'!$C:$T,5,FALSE),0)</f>
        <v>-0.6</v>
      </c>
      <c r="AA141" s="21">
        <f>IFERROR(VLOOKUP($P141,'20 Receiving'!$C:$T,11,FALSE),0)</f>
        <v>-3</v>
      </c>
      <c r="AB141" s="21">
        <f>IFERROR(VLOOKUP($P141,'20 Receiving'!$C:$T,14,FALSE),0)</f>
        <v>-3</v>
      </c>
      <c r="AC141" s="21">
        <f>IFERROR(VLOOKUP($P141,'20 Receiving'!$C:$T,11,FALSE)/VLOOKUP($P141,'20 Receiving'!$C:$T,5,FALSE),0)</f>
        <v>-0.6</v>
      </c>
      <c r="AD141" s="12">
        <f>IFERROR(VLOOKUP($P141,'20 Rushing'!$C:$P,7,FALSE)/VLOOKUP($P141,'20 Rushing'!$C:$P,5,FALSE),0)</f>
        <v>5.6</v>
      </c>
      <c r="AE141" s="12">
        <f>IFERROR(VLOOKUP($P141,'20 Rushing'!$C:$P,8,FALSE)/VLOOKUP($P141,'20 Rushing'!$C:$P,5,FALSE),0)</f>
        <v>6.6</v>
      </c>
      <c r="AF141" s="12" t="str">
        <f>IFERROR(VLOOKUP($P141,'20 Rushing'!$C:$P,12,FALSE),0)</f>
        <v>1.2</v>
      </c>
      <c r="AG141" s="12">
        <f>IFERROR(VLOOKUP($P141,'20 Rushing'!$C:$P,9,FALSE)/VLOOKUP($P141,'20 Rushing'!$C:$P,5,FALSE),0)</f>
        <v>0.8</v>
      </c>
      <c r="AH141" s="12">
        <f>VLOOKUP($J141,'Vegas Odds'!$B:$S,18,FALSE)</f>
        <v>42.740147670656746</v>
      </c>
      <c r="AI141" s="12">
        <f>VLOOKUP($J141,'Vegas Odds'!$B:$S,17,FALSE)</f>
        <v>19.159852329343252</v>
      </c>
      <c r="AJ141">
        <v>1</v>
      </c>
      <c r="AK141" s="12">
        <f t="shared" si="41"/>
        <v>0</v>
      </c>
      <c r="AL141" s="12">
        <f t="shared" si="42"/>
        <v>0</v>
      </c>
      <c r="AM141" s="12">
        <f>V141/Team_Defense_Table20[[#Totals],[Passing yds/att]]*'Fanduel Export'!Q104</f>
        <v>0</v>
      </c>
      <c r="AN141" s="12">
        <f t="shared" ref="AN141:AN204" si="57">AM141*AL141</f>
        <v>0</v>
      </c>
      <c r="AO141" s="12">
        <f>IFERROR(IF(OR($B141="D",$B141="K"),0,VLOOKUP($P141,'20 Receiving'!$C:$T,7,FALSE)/VLOOKUP($P141,'20 Receiving'!$C:$T,5,FALSE)),0)*$AJ141</f>
        <v>0.2</v>
      </c>
      <c r="AP141" s="21">
        <f t="shared" si="43"/>
        <v>49.672943722943735</v>
      </c>
      <c r="AQ141" s="21">
        <f t="shared" si="44"/>
        <v>0.17208622830587447</v>
      </c>
      <c r="AR141" s="22">
        <f t="shared" si="45"/>
        <v>0.2</v>
      </c>
      <c r="AS141" s="22">
        <f t="shared" si="46"/>
        <v>0.17208622830587447</v>
      </c>
      <c r="AT141" s="22">
        <f>AA141/Team_Defense_Table20[[#Totals],[Yards per completion]]*'Fanduel Export'!S104</f>
        <v>-3.0898937019181454</v>
      </c>
      <c r="AU141" s="12">
        <f t="shared" ref="AU141:AU204" si="58">AS141*AT141</f>
        <v>-0.53172815302916965</v>
      </c>
      <c r="AV141" s="12">
        <f t="shared" si="47"/>
        <v>5.6</v>
      </c>
      <c r="AW141" s="21">
        <f t="shared" si="48"/>
        <v>31.925757575757579</v>
      </c>
      <c r="AX141" s="12">
        <f t="shared" si="49"/>
        <v>3.3607714018913506</v>
      </c>
      <c r="AY141" s="12">
        <f>AF141/Team_Defense_Table20[[#Totals],[Rushing Y/A]]*R141</f>
        <v>1.2925764192139739</v>
      </c>
      <c r="AZ141" s="12">
        <f t="shared" ref="AZ141:AZ204" si="59">AY141*AX141</f>
        <v>4.344053864453449</v>
      </c>
      <c r="BA141" s="22">
        <f t="shared" si="50"/>
        <v>0.4812325711424279</v>
      </c>
      <c r="BB141" s="22">
        <f t="shared" si="51"/>
        <v>0.10694057136498397</v>
      </c>
      <c r="BC141" s="21">
        <f t="shared" si="52"/>
        <v>4.4444444444444446E-2</v>
      </c>
      <c r="BD141" t="str">
        <f t="shared" si="53"/>
        <v>Jordan Howard</v>
      </c>
      <c r="BE141">
        <f t="shared" si="54"/>
        <v>4500</v>
      </c>
      <c r="BF141" t="str">
        <f t="shared" si="55"/>
        <v>RB</v>
      </c>
      <c r="BG141" s="22">
        <f t="shared" si="56"/>
        <v>0.4812325711424279</v>
      </c>
    </row>
    <row r="142" spans="1:59" x14ac:dyDescent="0.3">
      <c r="A142" t="s">
        <v>3914</v>
      </c>
      <c r="B142" t="s">
        <v>49</v>
      </c>
      <c r="C142" t="s">
        <v>3703</v>
      </c>
      <c r="D142" t="s">
        <v>3035</v>
      </c>
      <c r="E142" t="s">
        <v>3704</v>
      </c>
      <c r="F142">
        <v>0</v>
      </c>
      <c r="G142">
        <v>1</v>
      </c>
      <c r="H142">
        <v>4500</v>
      </c>
      <c r="I142" t="s">
        <v>3637</v>
      </c>
      <c r="J142" t="s">
        <v>1080</v>
      </c>
      <c r="K142" t="s">
        <v>76</v>
      </c>
      <c r="O142" t="str">
        <f t="shared" si="40"/>
        <v>Dominique Dafney</v>
      </c>
      <c r="P142" t="str">
        <f>IFERROR(VLOOKUP(O:O,'Name Bridge'!A:B,2,FALSE),O:O)</f>
        <v>Dominique Dafney</v>
      </c>
      <c r="Q142" s="12">
        <f>VLOOKUP($K142,'20 Defensive Stats'!$AC:$AH,2,FALSE)</f>
        <v>6.4568245125348191</v>
      </c>
      <c r="R142" s="12">
        <f>VLOOKUP($K142,'20 Defensive Stats'!$AC:$AH,4,FALSE)</f>
        <v>4.0869565217391308</v>
      </c>
      <c r="S142" s="12">
        <f>VLOOKUP($K142,'20 Defensive Stats'!$AC:$AH,6,FALSE)</f>
        <v>9.6987447698744766</v>
      </c>
      <c r="T142" s="12">
        <f>IFERROR(VLOOKUP($P142,'20 Passing'!$C:$AF,9,FALSE)/VLOOKUP($P142,'20 Passing'!$C:$AF,5,FALSE),0)</f>
        <v>0</v>
      </c>
      <c r="U142" s="12">
        <f>IFERROR(VLOOKUP($P142,'20 Passing'!$C:$AF,11,FALSE)/VLOOKUP($P142,'20 Passing'!$C:$AF,5,FALSE),0)</f>
        <v>0</v>
      </c>
      <c r="V142" s="12">
        <f>IFERROR(VLOOKUP($P142,'20 Passing'!$C:$AF,18,FALSE),0)</f>
        <v>0</v>
      </c>
      <c r="W142" s="12">
        <f>IFERROR(VLOOKUP($P142,'20 Passing'!$C:$AF,12,FALSE)/VLOOKUP($P142,'20 Passing'!$C:$AF,5,FALSE),0)</f>
        <v>0</v>
      </c>
      <c r="X142" s="12">
        <f>IFERROR(IF(OR($B142="D",$B142="K"),0,VLOOKUP($P142,'20 Receiving'!$C:$T,7,FALSE)/VLOOKUP($P142,'20 Receiving'!$C:$T,5,FALSE)),0)*$AJ142</f>
        <v>0</v>
      </c>
      <c r="Y142" s="21">
        <f>IFERROR(VLOOKUP($P142,'20 Receiving'!$C:$T,8,FALSE)/VLOOKUP($P142,'20 Receiving'!$C:$T,5,FALSE),0)</f>
        <v>0</v>
      </c>
      <c r="Z142" s="21">
        <f>IFERROR(VLOOKUP($P142,'20 Receiving'!$C:$T,10,FALSE)/VLOOKUP($P142,'20 Receiving'!$C:$T,5,FALSE),0)</f>
        <v>0</v>
      </c>
      <c r="AA142" s="21">
        <f>IFERROR(VLOOKUP($P142,'20 Receiving'!$C:$T,11,FALSE),0)</f>
        <v>0</v>
      </c>
      <c r="AB142" s="21">
        <f>IFERROR(VLOOKUP($P142,'20 Receiving'!$C:$T,14,FALSE),0)</f>
        <v>0</v>
      </c>
      <c r="AC142" s="21">
        <f>IFERROR(VLOOKUP($P142,'20 Receiving'!$C:$T,11,FALSE)/VLOOKUP($P142,'20 Receiving'!$C:$T,5,FALSE),0)</f>
        <v>0</v>
      </c>
      <c r="AD142" s="12">
        <f>IFERROR(VLOOKUP($P142,'20 Rushing'!$C:$P,7,FALSE)/VLOOKUP($P142,'20 Rushing'!$C:$P,5,FALSE),0)</f>
        <v>0</v>
      </c>
      <c r="AE142" s="12">
        <f>IFERROR(VLOOKUP($P142,'20 Rushing'!$C:$P,8,FALSE)/VLOOKUP($P142,'20 Rushing'!$C:$P,5,FALSE),0)</f>
        <v>0</v>
      </c>
      <c r="AF142" s="12">
        <f>IFERROR(VLOOKUP($P142,'20 Rushing'!$C:$P,12,FALSE),0)</f>
        <v>0</v>
      </c>
      <c r="AG142" s="12">
        <f>IFERROR(VLOOKUP($P142,'20 Rushing'!$C:$P,9,FALSE)/VLOOKUP($P142,'20 Rushing'!$C:$P,5,FALSE),0)</f>
        <v>0</v>
      </c>
      <c r="AH142" s="12">
        <f>VLOOKUP($J142,'Vegas Odds'!$B:$S,18,FALSE)</f>
        <v>26.137494147398847</v>
      </c>
      <c r="AI142" s="12">
        <f>VLOOKUP($J142,'Vegas Odds'!$B:$S,17,FALSE)</f>
        <v>35.962505852601154</v>
      </c>
      <c r="AJ142">
        <v>1</v>
      </c>
      <c r="AK142" s="12">
        <f t="shared" si="41"/>
        <v>0</v>
      </c>
      <c r="AL142" s="12">
        <f t="shared" si="42"/>
        <v>0</v>
      </c>
      <c r="AM142" s="12">
        <f>V142/Team_Defense_Table20[[#Totals],[Passing yds/att]]*'Fanduel Export'!Q85</f>
        <v>0</v>
      </c>
      <c r="AN142" s="12">
        <f t="shared" si="57"/>
        <v>0</v>
      </c>
      <c r="AO142" s="12">
        <f>IFERROR(IF(OR($B142="D",$B142="K"),0,VLOOKUP($P142,'20 Receiving'!$C:$T,7,FALSE)/VLOOKUP($P142,'20 Receiving'!$C:$T,5,FALSE)),0)*$AJ142</f>
        <v>0</v>
      </c>
      <c r="AP142" s="21">
        <f t="shared" si="43"/>
        <v>41.406493506493518</v>
      </c>
      <c r="AQ142" s="21">
        <f t="shared" si="44"/>
        <v>0</v>
      </c>
      <c r="AR142" s="22">
        <f t="shared" si="45"/>
        <v>0</v>
      </c>
      <c r="AS142" s="22">
        <f t="shared" si="46"/>
        <v>0</v>
      </c>
      <c r="AT142" s="22">
        <f>AA142/Team_Defense_Table20[[#Totals],[Yards per completion]]*'Fanduel Export'!S85</f>
        <v>0</v>
      </c>
      <c r="AU142" s="12">
        <f t="shared" si="58"/>
        <v>0</v>
      </c>
      <c r="AV142" s="12">
        <f t="shared" si="47"/>
        <v>0</v>
      </c>
      <c r="AW142" s="21">
        <f t="shared" si="48"/>
        <v>29.644444444444446</v>
      </c>
      <c r="AX142" s="12">
        <f t="shared" si="49"/>
        <v>0</v>
      </c>
      <c r="AY142" s="12">
        <f>AF142/Team_Defense_Table20[[#Totals],[Rushing Y/A]]*R142</f>
        <v>0</v>
      </c>
      <c r="AZ142" s="12">
        <f t="shared" si="59"/>
        <v>0</v>
      </c>
      <c r="BA142" s="22">
        <f t="shared" si="50"/>
        <v>0</v>
      </c>
      <c r="BB142" s="22">
        <f t="shared" si="51"/>
        <v>0</v>
      </c>
      <c r="BC142" s="21">
        <f t="shared" si="52"/>
        <v>0</v>
      </c>
      <c r="BD142" t="str">
        <f t="shared" si="53"/>
        <v>Dominique Dafney</v>
      </c>
      <c r="BE142">
        <f t="shared" si="54"/>
        <v>4500</v>
      </c>
      <c r="BF142" t="str">
        <f t="shared" si="55"/>
        <v>WR</v>
      </c>
      <c r="BG142" s="22">
        <f t="shared" si="56"/>
        <v>0</v>
      </c>
    </row>
    <row r="143" spans="1:59" x14ac:dyDescent="0.3">
      <c r="A143" t="s">
        <v>3915</v>
      </c>
      <c r="B143" t="s">
        <v>49</v>
      </c>
      <c r="C143" t="s">
        <v>3705</v>
      </c>
      <c r="D143" t="s">
        <v>506</v>
      </c>
      <c r="E143" t="s">
        <v>3706</v>
      </c>
      <c r="F143">
        <v>1.70000004768371</v>
      </c>
      <c r="G143">
        <v>2</v>
      </c>
      <c r="H143">
        <v>4500</v>
      </c>
      <c r="I143" t="s">
        <v>3637</v>
      </c>
      <c r="J143" t="s">
        <v>76</v>
      </c>
      <c r="K143" t="s">
        <v>1080</v>
      </c>
      <c r="O143" t="str">
        <f t="shared" si="40"/>
        <v>Deontay Burnett</v>
      </c>
      <c r="P143" t="str">
        <f>IFERROR(VLOOKUP(O:O,'Name Bridge'!A:B,2,FALSE),O:O)</f>
        <v>Deontay Burnett</v>
      </c>
      <c r="Q143" s="12">
        <f>VLOOKUP($K143,'20 Defensive Stats'!$AC:$AH,2,FALSE)</f>
        <v>6.9262295081967213</v>
      </c>
      <c r="R143" s="12">
        <f>VLOOKUP($K143,'20 Defensive Stats'!$AC:$AH,4,FALSE)</f>
        <v>4.625</v>
      </c>
      <c r="S143" s="12">
        <f>VLOOKUP($K143,'20 Defensive Stats'!$AC:$AH,6,FALSE)</f>
        <v>10.432098765432098</v>
      </c>
      <c r="T143" s="12">
        <f>IFERROR(VLOOKUP($P143,'20 Passing'!$C:$AF,9,FALSE)/VLOOKUP($P143,'20 Passing'!$C:$AF,5,FALSE),0)</f>
        <v>0</v>
      </c>
      <c r="U143" s="12">
        <f>IFERROR(VLOOKUP($P143,'20 Passing'!$C:$AF,11,FALSE)/VLOOKUP($P143,'20 Passing'!$C:$AF,5,FALSE),0)</f>
        <v>0</v>
      </c>
      <c r="V143" s="12">
        <f>IFERROR(VLOOKUP($P143,'20 Passing'!$C:$AF,18,FALSE),0)</f>
        <v>0</v>
      </c>
      <c r="W143" s="12">
        <f>IFERROR(VLOOKUP($P143,'20 Passing'!$C:$AF,12,FALSE)/VLOOKUP($P143,'20 Passing'!$C:$AF,5,FALSE),0)</f>
        <v>0</v>
      </c>
      <c r="X143" s="12">
        <f>IFERROR(IF(OR($B143="D",$B143="K"),0,VLOOKUP($P143,'20 Receiving'!$C:$T,7,FALSE)/VLOOKUP($P143,'20 Receiving'!$C:$T,5,FALSE)),0)*$AJ143</f>
        <v>2</v>
      </c>
      <c r="Y143" s="21">
        <f>IFERROR(VLOOKUP($P143,'20 Receiving'!$C:$T,8,FALSE)/VLOOKUP($P143,'20 Receiving'!$C:$T,5,FALSE),0)</f>
        <v>1.5</v>
      </c>
      <c r="Z143" s="21">
        <f>IFERROR(VLOOKUP($P143,'20 Receiving'!$C:$T,10,FALSE)/VLOOKUP($P143,'20 Receiving'!$C:$T,5,FALSE),0)</f>
        <v>9.5</v>
      </c>
      <c r="AA143" s="21">
        <f>IFERROR(VLOOKUP($P143,'20 Receiving'!$C:$T,11,FALSE),0)</f>
        <v>6.3</v>
      </c>
      <c r="AB143" s="21">
        <f>IFERROR(VLOOKUP($P143,'20 Receiving'!$C:$T,14,FALSE),0)</f>
        <v>10</v>
      </c>
      <c r="AC143" s="21">
        <f>IFERROR(VLOOKUP($P143,'20 Receiving'!$C:$T,11,FALSE)/VLOOKUP($P143,'20 Receiving'!$C:$T,5,FALSE),0)</f>
        <v>3.15</v>
      </c>
      <c r="AD143" s="12">
        <f>IFERROR(VLOOKUP($P143,'20 Rushing'!$C:$P,7,FALSE)/VLOOKUP($P143,'20 Rushing'!$C:$P,5,FALSE),0)</f>
        <v>0</v>
      </c>
      <c r="AE143" s="12">
        <f>IFERROR(VLOOKUP($P143,'20 Rushing'!$C:$P,8,FALSE)/VLOOKUP($P143,'20 Rushing'!$C:$P,5,FALSE),0)</f>
        <v>0</v>
      </c>
      <c r="AF143" s="12">
        <f>IFERROR(VLOOKUP($P143,'20 Rushing'!$C:$P,12,FALSE),0)</f>
        <v>0</v>
      </c>
      <c r="AG143" s="12">
        <f>IFERROR(VLOOKUP($P143,'20 Rushing'!$C:$P,9,FALSE)/VLOOKUP($P143,'20 Rushing'!$C:$P,5,FALSE),0)</f>
        <v>0</v>
      </c>
      <c r="AH143" s="12">
        <f>VLOOKUP($J143,'Vegas Odds'!$B:$S,18,FALSE)</f>
        <v>42.740147670656746</v>
      </c>
      <c r="AI143" s="12">
        <f>VLOOKUP($J143,'Vegas Odds'!$B:$S,17,FALSE)</f>
        <v>19.159852329343252</v>
      </c>
      <c r="AJ143">
        <v>1</v>
      </c>
      <c r="AK143" s="12">
        <f t="shared" si="41"/>
        <v>0</v>
      </c>
      <c r="AL143" s="12">
        <f t="shared" si="42"/>
        <v>0</v>
      </c>
      <c r="AM143" s="12">
        <f>V143/Team_Defense_Table20[[#Totals],[Passing yds/att]]*'Fanduel Export'!Q118</f>
        <v>0</v>
      </c>
      <c r="AN143" s="12">
        <f t="shared" si="57"/>
        <v>0</v>
      </c>
      <c r="AO143" s="12">
        <f>IFERROR(IF(OR($B143="D",$B143="K"),0,VLOOKUP($P143,'20 Receiving'!$C:$T,7,FALSE)/VLOOKUP($P143,'20 Receiving'!$C:$T,5,FALSE)),0)*$AJ143</f>
        <v>2</v>
      </c>
      <c r="AP143" s="21">
        <f t="shared" si="43"/>
        <v>49.672943722943735</v>
      </c>
      <c r="AQ143" s="21">
        <f t="shared" si="44"/>
        <v>1.7208622830587446</v>
      </c>
      <c r="AR143" s="22">
        <f t="shared" si="45"/>
        <v>1.5</v>
      </c>
      <c r="AS143" s="22">
        <f t="shared" si="46"/>
        <v>1.2906467122940584</v>
      </c>
      <c r="AT143" s="22">
        <f>AA143/Team_Defense_Table20[[#Totals],[Yards per completion]]*'Fanduel Export'!S118</f>
        <v>5.8461389474138761</v>
      </c>
      <c r="AU143" s="12">
        <f t="shared" si="58"/>
        <v>7.5453000120939659</v>
      </c>
      <c r="AV143" s="12">
        <f t="shared" si="47"/>
        <v>0</v>
      </c>
      <c r="AW143" s="21">
        <f t="shared" si="48"/>
        <v>31.925757575757579</v>
      </c>
      <c r="AX143" s="12">
        <f t="shared" si="49"/>
        <v>0</v>
      </c>
      <c r="AY143" s="12">
        <f>AF143/Team_Defense_Table20[[#Totals],[Rushing Y/A]]*R143</f>
        <v>0</v>
      </c>
      <c r="AZ143" s="12">
        <f t="shared" si="59"/>
        <v>0</v>
      </c>
      <c r="BA143" s="22">
        <f t="shared" si="50"/>
        <v>1.5045300012093965</v>
      </c>
      <c r="BB143" s="22">
        <f t="shared" si="51"/>
        <v>0.33434000026875477</v>
      </c>
      <c r="BC143" s="21">
        <f t="shared" si="52"/>
        <v>0.44444444444444442</v>
      </c>
      <c r="BD143" t="str">
        <f t="shared" si="53"/>
        <v>Deontay Burnett</v>
      </c>
      <c r="BE143">
        <f t="shared" si="54"/>
        <v>4500</v>
      </c>
      <c r="BF143" t="str">
        <f t="shared" si="55"/>
        <v>WR</v>
      </c>
      <c r="BG143" s="22">
        <f t="shared" si="56"/>
        <v>1.5045300012093965</v>
      </c>
    </row>
    <row r="144" spans="1:59" x14ac:dyDescent="0.3">
      <c r="A144" t="s">
        <v>3916</v>
      </c>
      <c r="B144" t="s">
        <v>49</v>
      </c>
      <c r="C144" t="s">
        <v>3734</v>
      </c>
      <c r="D144" t="s">
        <v>3072</v>
      </c>
      <c r="E144" t="s">
        <v>3066</v>
      </c>
      <c r="F144">
        <v>0</v>
      </c>
      <c r="G144">
        <v>2</v>
      </c>
      <c r="H144">
        <v>4500</v>
      </c>
      <c r="I144" t="s">
        <v>3637</v>
      </c>
      <c r="J144" t="s">
        <v>76</v>
      </c>
      <c r="K144" t="s">
        <v>1080</v>
      </c>
      <c r="O144" t="str">
        <f t="shared" si="40"/>
        <v>Hakeem Butler</v>
      </c>
      <c r="P144" t="str">
        <f>IFERROR(VLOOKUP(O:O,'Name Bridge'!A:B,2,FALSE),O:O)</f>
        <v>Hakeem Butler</v>
      </c>
      <c r="Q144" s="12">
        <f>VLOOKUP($K144,'20 Defensive Stats'!$AC:$AH,2,FALSE)</f>
        <v>6.9262295081967213</v>
      </c>
      <c r="R144" s="12">
        <f>VLOOKUP($K144,'20 Defensive Stats'!$AC:$AH,4,FALSE)</f>
        <v>4.625</v>
      </c>
      <c r="S144" s="12">
        <f>VLOOKUP($K144,'20 Defensive Stats'!$AC:$AH,6,FALSE)</f>
        <v>10.432098765432098</v>
      </c>
      <c r="T144" s="12">
        <f>IFERROR(VLOOKUP($P144,'20 Passing'!$C:$AF,9,FALSE)/VLOOKUP($P144,'20 Passing'!$C:$AF,5,FALSE),0)</f>
        <v>0</v>
      </c>
      <c r="U144" s="12">
        <f>IFERROR(VLOOKUP($P144,'20 Passing'!$C:$AF,11,FALSE)/VLOOKUP($P144,'20 Passing'!$C:$AF,5,FALSE),0)</f>
        <v>0</v>
      </c>
      <c r="V144" s="12">
        <f>IFERROR(VLOOKUP($P144,'20 Passing'!$C:$AF,18,FALSE),0)</f>
        <v>0</v>
      </c>
      <c r="W144" s="12">
        <f>IFERROR(VLOOKUP($P144,'20 Passing'!$C:$AF,12,FALSE)/VLOOKUP($P144,'20 Passing'!$C:$AF,5,FALSE),0)</f>
        <v>0</v>
      </c>
      <c r="X144" s="12">
        <f>IFERROR(IF(OR($B144="D",$B144="K"),0,VLOOKUP($P144,'20 Receiving'!$C:$T,7,FALSE)/VLOOKUP($P144,'20 Receiving'!$C:$T,5,FALSE)),0)*$AJ144</f>
        <v>0</v>
      </c>
      <c r="Y144" s="21">
        <f>IFERROR(VLOOKUP($P144,'20 Receiving'!$C:$T,8,FALSE)/VLOOKUP($P144,'20 Receiving'!$C:$T,5,FALSE),0)</f>
        <v>0</v>
      </c>
      <c r="Z144" s="21">
        <f>IFERROR(VLOOKUP($P144,'20 Receiving'!$C:$T,10,FALSE)/VLOOKUP($P144,'20 Receiving'!$C:$T,5,FALSE),0)</f>
        <v>0</v>
      </c>
      <c r="AA144" s="21">
        <f>IFERROR(VLOOKUP($P144,'20 Receiving'!$C:$T,11,FALSE),0)</f>
        <v>0</v>
      </c>
      <c r="AB144" s="21">
        <f>IFERROR(VLOOKUP($P144,'20 Receiving'!$C:$T,14,FALSE),0)</f>
        <v>0</v>
      </c>
      <c r="AC144" s="21">
        <f>IFERROR(VLOOKUP($P144,'20 Receiving'!$C:$T,11,FALSE)/VLOOKUP($P144,'20 Receiving'!$C:$T,5,FALSE),0)</f>
        <v>0</v>
      </c>
      <c r="AD144" s="12">
        <f>IFERROR(VLOOKUP($P144,'20 Rushing'!$C:$P,7,FALSE)/VLOOKUP($P144,'20 Rushing'!$C:$P,5,FALSE),0)</f>
        <v>0</v>
      </c>
      <c r="AE144" s="12">
        <f>IFERROR(VLOOKUP($P144,'20 Rushing'!$C:$P,8,FALSE)/VLOOKUP($P144,'20 Rushing'!$C:$P,5,FALSE),0)</f>
        <v>0</v>
      </c>
      <c r="AF144" s="12">
        <f>IFERROR(VLOOKUP($P144,'20 Rushing'!$C:$P,12,FALSE),0)</f>
        <v>0</v>
      </c>
      <c r="AG144" s="12">
        <f>IFERROR(VLOOKUP($P144,'20 Rushing'!$C:$P,9,FALSE)/VLOOKUP($P144,'20 Rushing'!$C:$P,5,FALSE),0)</f>
        <v>0</v>
      </c>
      <c r="AH144" s="12">
        <f>VLOOKUP($J144,'Vegas Odds'!$B:$S,18,FALSE)</f>
        <v>42.740147670656746</v>
      </c>
      <c r="AI144" s="12">
        <f>VLOOKUP($J144,'Vegas Odds'!$B:$S,17,FALSE)</f>
        <v>19.159852329343252</v>
      </c>
      <c r="AJ144">
        <v>1</v>
      </c>
      <c r="AK144" s="12">
        <f t="shared" si="41"/>
        <v>0</v>
      </c>
      <c r="AL144" s="12">
        <f t="shared" si="42"/>
        <v>0</v>
      </c>
      <c r="AM144" s="12">
        <f>V144/Team_Defense_Table20[[#Totals],[Passing yds/att]]*'Fanduel Export'!Q133</f>
        <v>0</v>
      </c>
      <c r="AN144" s="12">
        <f t="shared" si="57"/>
        <v>0</v>
      </c>
      <c r="AO144" s="12">
        <f>IFERROR(IF(OR($B144="D",$B144="K"),0,VLOOKUP($P144,'20 Receiving'!$C:$T,7,FALSE)/VLOOKUP($P144,'20 Receiving'!$C:$T,5,FALSE)),0)*$AJ144</f>
        <v>0</v>
      </c>
      <c r="AP144" s="21">
        <f t="shared" si="43"/>
        <v>49.672943722943735</v>
      </c>
      <c r="AQ144" s="21">
        <f t="shared" si="44"/>
        <v>0</v>
      </c>
      <c r="AR144" s="22">
        <f t="shared" si="45"/>
        <v>0</v>
      </c>
      <c r="AS144" s="22">
        <f t="shared" si="46"/>
        <v>0</v>
      </c>
      <c r="AT144" s="22">
        <f>AA144/Team_Defense_Table20[[#Totals],[Yards per completion]]*'Fanduel Export'!S133</f>
        <v>0</v>
      </c>
      <c r="AU144" s="12">
        <f t="shared" si="58"/>
        <v>0</v>
      </c>
      <c r="AV144" s="12">
        <f t="shared" si="47"/>
        <v>0</v>
      </c>
      <c r="AW144" s="21">
        <f t="shared" si="48"/>
        <v>31.925757575757579</v>
      </c>
      <c r="AX144" s="12">
        <f t="shared" si="49"/>
        <v>0</v>
      </c>
      <c r="AY144" s="12">
        <f>AF144/Team_Defense_Table20[[#Totals],[Rushing Y/A]]*R144</f>
        <v>0</v>
      </c>
      <c r="AZ144" s="12">
        <f t="shared" si="59"/>
        <v>0</v>
      </c>
      <c r="BA144" s="22">
        <f t="shared" si="50"/>
        <v>0</v>
      </c>
      <c r="BB144" s="22">
        <f t="shared" si="51"/>
        <v>0</v>
      </c>
      <c r="BC144" s="21">
        <f t="shared" si="52"/>
        <v>0</v>
      </c>
      <c r="BD144" t="str">
        <f t="shared" si="53"/>
        <v>Hakeem Butler</v>
      </c>
      <c r="BE144">
        <f t="shared" si="54"/>
        <v>4500</v>
      </c>
      <c r="BF144" t="str">
        <f t="shared" si="55"/>
        <v>WR</v>
      </c>
      <c r="BG144" s="22">
        <f t="shared" si="56"/>
        <v>0</v>
      </c>
    </row>
    <row r="145" spans="1:59" x14ac:dyDescent="0.3">
      <c r="A145" t="s">
        <v>3917</v>
      </c>
      <c r="B145" t="s">
        <v>49</v>
      </c>
      <c r="C145" t="s">
        <v>2969</v>
      </c>
      <c r="D145" t="s">
        <v>664</v>
      </c>
      <c r="E145" t="s">
        <v>3170</v>
      </c>
      <c r="F145">
        <v>0</v>
      </c>
      <c r="G145">
        <v>1</v>
      </c>
      <c r="H145">
        <v>4500</v>
      </c>
      <c r="I145" t="s">
        <v>3644</v>
      </c>
      <c r="J145" t="s">
        <v>1079</v>
      </c>
      <c r="K145" t="s">
        <v>56</v>
      </c>
      <c r="L145" t="s">
        <v>1877</v>
      </c>
      <c r="M145" t="s">
        <v>2625</v>
      </c>
      <c r="O145" t="str">
        <f t="shared" si="40"/>
        <v>Matthew Slater</v>
      </c>
      <c r="P145" t="str">
        <f>IFERROR(VLOOKUP(O:O,'Name Bridge'!A:B,2,FALSE),O:O)</f>
        <v>Matthew Slater</v>
      </c>
      <c r="Q145" s="12">
        <f>VLOOKUP($K145,'20 Defensive Stats'!$AC:$AH,2,FALSE)</f>
        <v>6.5079787234042552</v>
      </c>
      <c r="R145" s="12">
        <f>VLOOKUP($K145,'20 Defensive Stats'!$AC:$AH,4,FALSE)</f>
        <v>4.7661870503597124</v>
      </c>
      <c r="S145" s="12">
        <f>VLOOKUP($K145,'20 Defensive Stats'!$AC:$AH,6,FALSE)</f>
        <v>10.324894514767932</v>
      </c>
      <c r="T145" s="12">
        <f>IFERROR(VLOOKUP($P145,'20 Passing'!$C:$AF,9,FALSE)/VLOOKUP($P145,'20 Passing'!$C:$AF,5,FALSE),0)</f>
        <v>0</v>
      </c>
      <c r="U145" s="12">
        <f>IFERROR(VLOOKUP($P145,'20 Passing'!$C:$AF,11,FALSE)/VLOOKUP($P145,'20 Passing'!$C:$AF,5,FALSE),0)</f>
        <v>0</v>
      </c>
      <c r="V145" s="12">
        <f>IFERROR(VLOOKUP($P145,'20 Passing'!$C:$AF,18,FALSE),0)</f>
        <v>0</v>
      </c>
      <c r="W145" s="12">
        <f>IFERROR(VLOOKUP($P145,'20 Passing'!$C:$AF,12,FALSE)/VLOOKUP($P145,'20 Passing'!$C:$AF,5,FALSE),0)</f>
        <v>0</v>
      </c>
      <c r="X145" s="12">
        <f>IFERROR(IF(OR($B145="D",$B145="K"),0,VLOOKUP($P145,'20 Receiving'!$C:$T,7,FALSE)/VLOOKUP($P145,'20 Receiving'!$C:$T,5,FALSE)),0)*$AJ145</f>
        <v>0</v>
      </c>
      <c r="Y145" s="21">
        <f>IFERROR(VLOOKUP($P145,'20 Receiving'!$C:$T,8,FALSE)/VLOOKUP($P145,'20 Receiving'!$C:$T,5,FALSE),0)</f>
        <v>0</v>
      </c>
      <c r="Z145" s="21">
        <f>IFERROR(VLOOKUP($P145,'20 Receiving'!$C:$T,10,FALSE)/VLOOKUP($P145,'20 Receiving'!$C:$T,5,FALSE),0)</f>
        <v>0</v>
      </c>
      <c r="AA145" s="21">
        <f>IFERROR(VLOOKUP($P145,'20 Receiving'!$C:$T,11,FALSE),0)</f>
        <v>0</v>
      </c>
      <c r="AB145" s="21">
        <f>IFERROR(VLOOKUP($P145,'20 Receiving'!$C:$T,14,FALSE),0)</f>
        <v>0</v>
      </c>
      <c r="AC145" s="21">
        <f>IFERROR(VLOOKUP($P145,'20 Receiving'!$C:$T,11,FALSE)/VLOOKUP($P145,'20 Receiving'!$C:$T,5,FALSE),0)</f>
        <v>0</v>
      </c>
      <c r="AD145" s="12">
        <f>IFERROR(VLOOKUP($P145,'20 Rushing'!$C:$P,7,FALSE)/VLOOKUP($P145,'20 Rushing'!$C:$P,5,FALSE),0)</f>
        <v>0</v>
      </c>
      <c r="AE145" s="12">
        <f>IFERROR(VLOOKUP($P145,'20 Rushing'!$C:$P,8,FALSE)/VLOOKUP($P145,'20 Rushing'!$C:$P,5,FALSE),0)</f>
        <v>0</v>
      </c>
      <c r="AF145" s="12">
        <f>IFERROR(VLOOKUP($P145,'20 Rushing'!$C:$P,12,FALSE),0)</f>
        <v>0</v>
      </c>
      <c r="AG145" s="12">
        <f>IFERROR(VLOOKUP($P145,'20 Rushing'!$C:$P,9,FALSE)/VLOOKUP($P145,'20 Rushing'!$C:$P,5,FALSE),0)</f>
        <v>0</v>
      </c>
      <c r="AH145" s="12">
        <f>VLOOKUP($J145,'Vegas Odds'!$B:$S,18,FALSE)</f>
        <v>29.794677517930324</v>
      </c>
      <c r="AI145" s="12">
        <f>VLOOKUP($J145,'Vegas Odds'!$B:$S,17,FALSE)</f>
        <v>35.30532248206967</v>
      </c>
      <c r="AJ145">
        <v>1</v>
      </c>
      <c r="AK145" s="12">
        <f t="shared" si="41"/>
        <v>0</v>
      </c>
      <c r="AL145" s="12">
        <f t="shared" si="42"/>
        <v>0</v>
      </c>
      <c r="AM145" s="12">
        <f>V145/Team_Defense_Table20[[#Totals],[Passing yds/att]]*'Fanduel Export'!Q121</f>
        <v>0</v>
      </c>
      <c r="AN145" s="12">
        <f t="shared" si="57"/>
        <v>0</v>
      </c>
      <c r="AO145" s="12">
        <f>IFERROR(IF(OR($B145="D",$B145="K"),0,VLOOKUP($P145,'20 Receiving'!$C:$T,7,FALSE)/VLOOKUP($P145,'20 Receiving'!$C:$T,5,FALSE)),0)*$AJ145</f>
        <v>0</v>
      </c>
      <c r="AP145" s="21">
        <f t="shared" si="43"/>
        <v>31.252958152958154</v>
      </c>
      <c r="AQ145" s="21">
        <f t="shared" si="44"/>
        <v>0</v>
      </c>
      <c r="AR145" s="22">
        <f t="shared" si="45"/>
        <v>0</v>
      </c>
      <c r="AS145" s="22">
        <f t="shared" si="46"/>
        <v>0</v>
      </c>
      <c r="AT145" s="22">
        <f>AA145/Team_Defense_Table20[[#Totals],[Yards per completion]]*'Fanduel Export'!S121</f>
        <v>0</v>
      </c>
      <c r="AU145" s="12">
        <f t="shared" si="58"/>
        <v>0</v>
      </c>
      <c r="AV145" s="12">
        <f t="shared" si="47"/>
        <v>0</v>
      </c>
      <c r="AW145" s="21">
        <f t="shared" si="48"/>
        <v>39.221464646464653</v>
      </c>
      <c r="AX145" s="12">
        <f t="shared" si="49"/>
        <v>0</v>
      </c>
      <c r="AY145" s="12">
        <f>AF145/Team_Defense_Table20[[#Totals],[Rushing Y/A]]*R145</f>
        <v>0</v>
      </c>
      <c r="AZ145" s="12">
        <f t="shared" si="59"/>
        <v>0</v>
      </c>
      <c r="BA145" s="22">
        <f t="shared" si="50"/>
        <v>0</v>
      </c>
      <c r="BB145" s="22">
        <f t="shared" si="51"/>
        <v>0</v>
      </c>
      <c r="BC145" s="21">
        <f t="shared" si="52"/>
        <v>0</v>
      </c>
      <c r="BD145" t="str">
        <f t="shared" si="53"/>
        <v>Matthew Slater</v>
      </c>
      <c r="BE145">
        <f t="shared" si="54"/>
        <v>4500</v>
      </c>
      <c r="BF145" t="str">
        <f t="shared" si="55"/>
        <v>WR</v>
      </c>
      <c r="BG145" s="22">
        <f t="shared" si="56"/>
        <v>0</v>
      </c>
    </row>
    <row r="146" spans="1:59" x14ac:dyDescent="0.3">
      <c r="A146" t="s">
        <v>3918</v>
      </c>
      <c r="B146" t="s">
        <v>49</v>
      </c>
      <c r="C146" t="s">
        <v>3326</v>
      </c>
      <c r="D146" t="s">
        <v>1964</v>
      </c>
      <c r="E146" t="s">
        <v>3327</v>
      </c>
      <c r="F146">
        <v>0</v>
      </c>
      <c r="G146">
        <v>2</v>
      </c>
      <c r="H146">
        <v>4500</v>
      </c>
      <c r="I146" t="s">
        <v>3639</v>
      </c>
      <c r="J146" t="s">
        <v>116</v>
      </c>
      <c r="K146" t="s">
        <v>80</v>
      </c>
      <c r="O146" t="str">
        <f t="shared" si="40"/>
        <v>Jermiah Braswell</v>
      </c>
      <c r="P146" t="str">
        <f>IFERROR(VLOOKUP(O:O,'Name Bridge'!A:B,2,FALSE),O:O)</f>
        <v>Jermiah Braswell</v>
      </c>
      <c r="Q146" s="12">
        <f>VLOOKUP($K146,'20 Defensive Stats'!$AC:$AH,2,FALSE)</f>
        <v>5.654040404040404</v>
      </c>
      <c r="R146" s="12">
        <f>VLOOKUP($K146,'20 Defensive Stats'!$AC:$AH,4,FALSE)</f>
        <v>3.8679245283018866</v>
      </c>
      <c r="S146" s="12">
        <f>VLOOKUP($K146,'20 Defensive Stats'!$AC:$AH,6,FALSE)</f>
        <v>8.9203187250996017</v>
      </c>
      <c r="T146" s="12">
        <f>IFERROR(VLOOKUP($P146,'20 Passing'!$C:$AF,9,FALSE)/VLOOKUP($P146,'20 Passing'!$C:$AF,5,FALSE),0)</f>
        <v>0</v>
      </c>
      <c r="U146" s="12">
        <f>IFERROR(VLOOKUP($P146,'20 Passing'!$C:$AF,11,FALSE)/VLOOKUP($P146,'20 Passing'!$C:$AF,5,FALSE),0)</f>
        <v>0</v>
      </c>
      <c r="V146" s="12">
        <f>IFERROR(VLOOKUP($P146,'20 Passing'!$C:$AF,18,FALSE),0)</f>
        <v>0</v>
      </c>
      <c r="W146" s="12">
        <f>IFERROR(VLOOKUP($P146,'20 Passing'!$C:$AF,12,FALSE)/VLOOKUP($P146,'20 Passing'!$C:$AF,5,FALSE),0)</f>
        <v>0</v>
      </c>
      <c r="X146" s="12">
        <f>IFERROR(IF(OR($B146="D",$B146="K"),0,VLOOKUP($P146,'20 Receiving'!$C:$T,7,FALSE)/VLOOKUP($P146,'20 Receiving'!$C:$T,5,FALSE)),0)*$AJ146</f>
        <v>0</v>
      </c>
      <c r="Y146" s="21">
        <f>IFERROR(VLOOKUP($P146,'20 Receiving'!$C:$T,8,FALSE)/VLOOKUP($P146,'20 Receiving'!$C:$T,5,FALSE),0)</f>
        <v>0</v>
      </c>
      <c r="Z146" s="21">
        <f>IFERROR(VLOOKUP($P146,'20 Receiving'!$C:$T,10,FALSE)/VLOOKUP($P146,'20 Receiving'!$C:$T,5,FALSE),0)</f>
        <v>0</v>
      </c>
      <c r="AA146" s="21">
        <f>IFERROR(VLOOKUP($P146,'20 Receiving'!$C:$T,11,FALSE),0)</f>
        <v>0</v>
      </c>
      <c r="AB146" s="21">
        <f>IFERROR(VLOOKUP($P146,'20 Receiving'!$C:$T,14,FALSE),0)</f>
        <v>0</v>
      </c>
      <c r="AC146" s="21">
        <f>IFERROR(VLOOKUP($P146,'20 Receiving'!$C:$T,11,FALSE)/VLOOKUP($P146,'20 Receiving'!$C:$T,5,FALSE),0)</f>
        <v>0</v>
      </c>
      <c r="AD146" s="12">
        <f>IFERROR(VLOOKUP($P146,'20 Rushing'!$C:$P,7,FALSE)/VLOOKUP($P146,'20 Rushing'!$C:$P,5,FALSE),0)</f>
        <v>0</v>
      </c>
      <c r="AE146" s="12">
        <f>IFERROR(VLOOKUP($P146,'20 Rushing'!$C:$P,8,FALSE)/VLOOKUP($P146,'20 Rushing'!$C:$P,5,FALSE),0)</f>
        <v>0</v>
      </c>
      <c r="AF146" s="12">
        <f>IFERROR(VLOOKUP($P146,'20 Rushing'!$C:$P,12,FALSE),0)</f>
        <v>0</v>
      </c>
      <c r="AG146" s="12">
        <f>IFERROR(VLOOKUP($P146,'20 Rushing'!$C:$P,9,FALSE)/VLOOKUP($P146,'20 Rushing'!$C:$P,5,FALSE),0)</f>
        <v>0</v>
      </c>
      <c r="AH146" s="12">
        <f>VLOOKUP($J146,'Vegas Odds'!$B:$S,18,FALSE)</f>
        <v>37.965155310939636</v>
      </c>
      <c r="AI146" s="12">
        <f>VLOOKUP($J146,'Vegas Odds'!$B:$S,17,FALSE)</f>
        <v>30.434844689060373</v>
      </c>
      <c r="AJ146">
        <v>1</v>
      </c>
      <c r="AK146" s="12">
        <f t="shared" si="41"/>
        <v>0</v>
      </c>
      <c r="AL146" s="12">
        <f t="shared" si="42"/>
        <v>0</v>
      </c>
      <c r="AM146" s="12">
        <f>V146/Team_Defense_Table20[[#Totals],[Passing yds/att]]*'Fanduel Export'!Q97</f>
        <v>0</v>
      </c>
      <c r="AN146" s="12">
        <f t="shared" si="57"/>
        <v>0</v>
      </c>
      <c r="AO146" s="12">
        <f>IFERROR(IF(OR($B146="D",$B146="K"),0,VLOOKUP($P146,'20 Receiving'!$C:$T,7,FALSE)/VLOOKUP($P146,'20 Receiving'!$C:$T,5,FALSE)),0)*$AJ146</f>
        <v>0</v>
      </c>
      <c r="AP146" s="21">
        <f t="shared" si="43"/>
        <v>31.103030303030305</v>
      </c>
      <c r="AQ146" s="21">
        <f t="shared" si="44"/>
        <v>0</v>
      </c>
      <c r="AR146" s="22">
        <f t="shared" si="45"/>
        <v>0</v>
      </c>
      <c r="AS146" s="22">
        <f t="shared" si="46"/>
        <v>0</v>
      </c>
      <c r="AT146" s="22">
        <f>AA146/Team_Defense_Table20[[#Totals],[Yards per completion]]*'Fanduel Export'!S97</f>
        <v>0</v>
      </c>
      <c r="AU146" s="12">
        <f t="shared" si="58"/>
        <v>0</v>
      </c>
      <c r="AV146" s="12">
        <f t="shared" si="47"/>
        <v>0</v>
      </c>
      <c r="AW146" s="21">
        <f t="shared" si="48"/>
        <v>32.439393939393938</v>
      </c>
      <c r="AX146" s="12">
        <f t="shared" si="49"/>
        <v>0</v>
      </c>
      <c r="AY146" s="12">
        <f>AF146/Team_Defense_Table20[[#Totals],[Rushing Y/A]]*R146</f>
        <v>0</v>
      </c>
      <c r="AZ146" s="12">
        <f t="shared" si="59"/>
        <v>0</v>
      </c>
      <c r="BA146" s="22">
        <f t="shared" si="50"/>
        <v>0</v>
      </c>
      <c r="BB146" s="22">
        <f t="shared" si="51"/>
        <v>0</v>
      </c>
      <c r="BC146" s="21">
        <f t="shared" si="52"/>
        <v>0</v>
      </c>
      <c r="BD146" t="str">
        <f t="shared" si="53"/>
        <v>Jermiah Braswell</v>
      </c>
      <c r="BE146">
        <f t="shared" si="54"/>
        <v>4500</v>
      </c>
      <c r="BF146" t="str">
        <f t="shared" si="55"/>
        <v>WR</v>
      </c>
      <c r="BG146" s="22">
        <f t="shared" si="56"/>
        <v>0</v>
      </c>
    </row>
    <row r="147" spans="1:59" x14ac:dyDescent="0.3">
      <c r="A147" t="s">
        <v>3919</v>
      </c>
      <c r="B147" t="s">
        <v>34</v>
      </c>
      <c r="C147" t="s">
        <v>3162</v>
      </c>
      <c r="D147" t="s">
        <v>582</v>
      </c>
      <c r="E147" t="s">
        <v>2981</v>
      </c>
      <c r="F147">
        <v>2.1499999364217102</v>
      </c>
      <c r="G147">
        <v>6</v>
      </c>
      <c r="H147">
        <v>4500</v>
      </c>
      <c r="I147" t="s">
        <v>3644</v>
      </c>
      <c r="J147" t="s">
        <v>1079</v>
      </c>
      <c r="K147" t="s">
        <v>56</v>
      </c>
      <c r="L147" t="s">
        <v>1877</v>
      </c>
      <c r="M147" t="s">
        <v>2625</v>
      </c>
      <c r="O147" t="str">
        <f t="shared" si="40"/>
        <v>Jakob Johnson</v>
      </c>
      <c r="P147" t="str">
        <f>IFERROR(VLOOKUP(O:O,'Name Bridge'!A:B,2,FALSE),O:O)</f>
        <v>Jakob Johnson</v>
      </c>
      <c r="Q147" s="12">
        <f>VLOOKUP($K147,'20 Defensive Stats'!$AC:$AH,2,FALSE)</f>
        <v>6.5079787234042552</v>
      </c>
      <c r="R147" s="12">
        <f>VLOOKUP($K147,'20 Defensive Stats'!$AC:$AH,4,FALSE)</f>
        <v>4.7661870503597124</v>
      </c>
      <c r="S147" s="12">
        <f>VLOOKUP($K147,'20 Defensive Stats'!$AC:$AH,6,FALSE)</f>
        <v>10.324894514767932</v>
      </c>
      <c r="T147" s="12">
        <f>IFERROR(VLOOKUP($P147,'20 Passing'!$C:$AF,9,FALSE)/VLOOKUP($P147,'20 Passing'!$C:$AF,5,FALSE),0)</f>
        <v>0</v>
      </c>
      <c r="U147" s="12">
        <f>IFERROR(VLOOKUP($P147,'20 Passing'!$C:$AF,11,FALSE)/VLOOKUP($P147,'20 Passing'!$C:$AF,5,FALSE),0)</f>
        <v>0</v>
      </c>
      <c r="V147" s="12">
        <f>IFERROR(VLOOKUP($P147,'20 Passing'!$C:$AF,18,FALSE),0)</f>
        <v>0</v>
      </c>
      <c r="W147" s="12">
        <f>IFERROR(VLOOKUP($P147,'20 Passing'!$C:$AF,12,FALSE)/VLOOKUP($P147,'20 Passing'!$C:$AF,5,FALSE),0)</f>
        <v>0</v>
      </c>
      <c r="X147" s="12">
        <f>IFERROR(IF(OR($B147="D",$B147="K"),0,VLOOKUP($P147,'20 Receiving'!$C:$T,7,FALSE)/VLOOKUP($P147,'20 Receiving'!$C:$T,5,FALSE)),0)*$AJ147</f>
        <v>0.63636363636363635</v>
      </c>
      <c r="Y147" s="21">
        <f>IFERROR(VLOOKUP($P147,'20 Receiving'!$C:$T,8,FALSE)/VLOOKUP($P147,'20 Receiving'!$C:$T,5,FALSE),0)</f>
        <v>0.63636363636363635</v>
      </c>
      <c r="Z147" s="21">
        <f>IFERROR(VLOOKUP($P147,'20 Receiving'!$C:$T,10,FALSE)/VLOOKUP($P147,'20 Receiving'!$C:$T,5,FALSE),0)</f>
        <v>3.0909090909090908</v>
      </c>
      <c r="AA147" s="21">
        <f>IFERROR(VLOOKUP($P147,'20 Receiving'!$C:$T,11,FALSE),0)</f>
        <v>4.9000000000000004</v>
      </c>
      <c r="AB147" s="21">
        <f>IFERROR(VLOOKUP($P147,'20 Receiving'!$C:$T,14,FALSE),0)</f>
        <v>12</v>
      </c>
      <c r="AC147" s="21">
        <f>IFERROR(VLOOKUP($P147,'20 Receiving'!$C:$T,11,FALSE)/VLOOKUP($P147,'20 Receiving'!$C:$T,5,FALSE),0)</f>
        <v>0.44545454545454549</v>
      </c>
      <c r="AD147" s="12">
        <f>IFERROR(VLOOKUP($P147,'20 Rushing'!$C:$P,7,FALSE)/VLOOKUP($P147,'20 Rushing'!$C:$P,5,FALSE),0)</f>
        <v>0</v>
      </c>
      <c r="AE147" s="12">
        <f>IFERROR(VLOOKUP($P147,'20 Rushing'!$C:$P,8,FALSE)/VLOOKUP($P147,'20 Rushing'!$C:$P,5,FALSE),0)</f>
        <v>0</v>
      </c>
      <c r="AF147" s="12">
        <f>IFERROR(VLOOKUP($P147,'20 Rushing'!$C:$P,12,FALSE),0)</f>
        <v>0</v>
      </c>
      <c r="AG147" s="12">
        <f>IFERROR(VLOOKUP($P147,'20 Rushing'!$C:$P,9,FALSE)/VLOOKUP($P147,'20 Rushing'!$C:$P,5,FALSE),0)</f>
        <v>0</v>
      </c>
      <c r="AH147" s="12">
        <f>VLOOKUP($J147,'Vegas Odds'!$B:$S,18,FALSE)</f>
        <v>29.794677517930324</v>
      </c>
      <c r="AI147" s="12">
        <f>VLOOKUP($J147,'Vegas Odds'!$B:$S,17,FALSE)</f>
        <v>35.30532248206967</v>
      </c>
      <c r="AJ147">
        <v>1</v>
      </c>
      <c r="AK147" s="12">
        <f t="shared" si="41"/>
        <v>0</v>
      </c>
      <c r="AL147" s="12">
        <f t="shared" si="42"/>
        <v>0</v>
      </c>
      <c r="AM147" s="12">
        <f>V147/Team_Defense_Table20[[#Totals],[Passing yds/att]]*'Fanduel Export'!Q106</f>
        <v>0</v>
      </c>
      <c r="AN147" s="12">
        <f t="shared" si="57"/>
        <v>0</v>
      </c>
      <c r="AO147" s="12">
        <f>IFERROR(IF(OR($B147="D",$B147="K"),0,VLOOKUP($P147,'20 Receiving'!$C:$T,7,FALSE)/VLOOKUP($P147,'20 Receiving'!$C:$T,5,FALSE)),0)*$AJ147</f>
        <v>0.63636363636363635</v>
      </c>
      <c r="AP147" s="21">
        <f t="shared" si="43"/>
        <v>31.252958152958154</v>
      </c>
      <c r="AQ147" s="21">
        <f t="shared" si="44"/>
        <v>0.60667055056986341</v>
      </c>
      <c r="AR147" s="22">
        <f t="shared" si="45"/>
        <v>0.63636363636363635</v>
      </c>
      <c r="AS147" s="22">
        <f t="shared" si="46"/>
        <v>0.60667055056986341</v>
      </c>
      <c r="AT147" s="22">
        <f>AA147/Team_Defense_Table20[[#Totals],[Yards per completion]]*'Fanduel Export'!S106</f>
        <v>4.7805763842935818</v>
      </c>
      <c r="AU147" s="12">
        <f t="shared" si="58"/>
        <v>2.9002349071006743</v>
      </c>
      <c r="AV147" s="12">
        <f t="shared" si="47"/>
        <v>0</v>
      </c>
      <c r="AW147" s="21">
        <f t="shared" si="48"/>
        <v>39.221464646464653</v>
      </c>
      <c r="AX147" s="12">
        <f t="shared" si="49"/>
        <v>0</v>
      </c>
      <c r="AY147" s="12">
        <f>AF147/Team_Defense_Table20[[#Totals],[Rushing Y/A]]*R147</f>
        <v>0</v>
      </c>
      <c r="AZ147" s="12">
        <f t="shared" si="59"/>
        <v>0</v>
      </c>
      <c r="BA147" s="22">
        <f t="shared" si="50"/>
        <v>0.60820530889188562</v>
      </c>
      <c r="BB147" s="22">
        <f t="shared" si="51"/>
        <v>0.13515673530930791</v>
      </c>
      <c r="BC147" s="21">
        <f t="shared" si="52"/>
        <v>0.14141414141414141</v>
      </c>
      <c r="BD147" t="str">
        <f t="shared" si="53"/>
        <v>Jakob Johnson</v>
      </c>
      <c r="BE147">
        <f t="shared" si="54"/>
        <v>4500</v>
      </c>
      <c r="BF147" t="str">
        <f t="shared" si="55"/>
        <v>RB</v>
      </c>
      <c r="BG147" s="22">
        <f t="shared" si="56"/>
        <v>0.60820530889188562</v>
      </c>
    </row>
    <row r="148" spans="1:59" x14ac:dyDescent="0.3">
      <c r="A148" t="s">
        <v>3920</v>
      </c>
      <c r="B148" t="s">
        <v>34</v>
      </c>
      <c r="C148" t="s">
        <v>3709</v>
      </c>
      <c r="D148" t="s">
        <v>3735</v>
      </c>
      <c r="E148" t="s">
        <v>3736</v>
      </c>
      <c r="F148">
        <v>0</v>
      </c>
      <c r="G148">
        <v>1</v>
      </c>
      <c r="H148">
        <v>4500</v>
      </c>
      <c r="I148" t="s">
        <v>3637</v>
      </c>
      <c r="J148" t="s">
        <v>76</v>
      </c>
      <c r="K148" t="s">
        <v>1080</v>
      </c>
      <c r="O148" t="str">
        <f t="shared" si="40"/>
        <v>Elijah Holyfield</v>
      </c>
      <c r="P148" t="str">
        <f>IFERROR(VLOOKUP(O:O,'Name Bridge'!A:B,2,FALSE),O:O)</f>
        <v>Elijah Holyfield</v>
      </c>
      <c r="Q148" s="12">
        <f>VLOOKUP($K148,'20 Defensive Stats'!$AC:$AH,2,FALSE)</f>
        <v>6.9262295081967213</v>
      </c>
      <c r="R148" s="12">
        <f>VLOOKUP($K148,'20 Defensive Stats'!$AC:$AH,4,FALSE)</f>
        <v>4.625</v>
      </c>
      <c r="S148" s="12">
        <f>VLOOKUP($K148,'20 Defensive Stats'!$AC:$AH,6,FALSE)</f>
        <v>10.432098765432098</v>
      </c>
      <c r="T148" s="12">
        <f>IFERROR(VLOOKUP($P148,'20 Passing'!$C:$AF,9,FALSE)/VLOOKUP($P148,'20 Passing'!$C:$AF,5,FALSE),0)</f>
        <v>0</v>
      </c>
      <c r="U148" s="12">
        <f>IFERROR(VLOOKUP($P148,'20 Passing'!$C:$AF,11,FALSE)/VLOOKUP($P148,'20 Passing'!$C:$AF,5,FALSE),0)</f>
        <v>0</v>
      </c>
      <c r="V148" s="12">
        <f>IFERROR(VLOOKUP($P148,'20 Passing'!$C:$AF,18,FALSE),0)</f>
        <v>0</v>
      </c>
      <c r="W148" s="12">
        <f>IFERROR(VLOOKUP($P148,'20 Passing'!$C:$AF,12,FALSE)/VLOOKUP($P148,'20 Passing'!$C:$AF,5,FALSE),0)</f>
        <v>0</v>
      </c>
      <c r="X148" s="12">
        <f>IFERROR(IF(OR($B148="D",$B148="K"),0,VLOOKUP($P148,'20 Receiving'!$C:$T,7,FALSE)/VLOOKUP($P148,'20 Receiving'!$C:$T,5,FALSE)),0)*$AJ148</f>
        <v>0</v>
      </c>
      <c r="Y148" s="21">
        <f>IFERROR(VLOOKUP($P148,'20 Receiving'!$C:$T,8,FALSE)/VLOOKUP($P148,'20 Receiving'!$C:$T,5,FALSE),0)</f>
        <v>0</v>
      </c>
      <c r="Z148" s="21">
        <f>IFERROR(VLOOKUP($P148,'20 Receiving'!$C:$T,10,FALSE)/VLOOKUP($P148,'20 Receiving'!$C:$T,5,FALSE),0)</f>
        <v>0</v>
      </c>
      <c r="AA148" s="21">
        <f>IFERROR(VLOOKUP($P148,'20 Receiving'!$C:$T,11,FALSE),0)</f>
        <v>0</v>
      </c>
      <c r="AB148" s="21">
        <f>IFERROR(VLOOKUP($P148,'20 Receiving'!$C:$T,14,FALSE),0)</f>
        <v>0</v>
      </c>
      <c r="AC148" s="21">
        <f>IFERROR(VLOOKUP($P148,'20 Receiving'!$C:$T,11,FALSE)/VLOOKUP($P148,'20 Receiving'!$C:$T,5,FALSE),0)</f>
        <v>0</v>
      </c>
      <c r="AD148" s="12">
        <f>IFERROR(VLOOKUP($P148,'20 Rushing'!$C:$P,7,FALSE)/VLOOKUP($P148,'20 Rushing'!$C:$P,5,FALSE),0)</f>
        <v>0</v>
      </c>
      <c r="AE148" s="12">
        <f>IFERROR(VLOOKUP($P148,'20 Rushing'!$C:$P,8,FALSE)/VLOOKUP($P148,'20 Rushing'!$C:$P,5,FALSE),0)</f>
        <v>0</v>
      </c>
      <c r="AF148" s="12">
        <f>IFERROR(VLOOKUP($P148,'20 Rushing'!$C:$P,12,FALSE),0)</f>
        <v>0</v>
      </c>
      <c r="AG148" s="12">
        <f>IFERROR(VLOOKUP($P148,'20 Rushing'!$C:$P,9,FALSE)/VLOOKUP($P148,'20 Rushing'!$C:$P,5,FALSE),0)</f>
        <v>0</v>
      </c>
      <c r="AH148" s="12">
        <f>VLOOKUP($J148,'Vegas Odds'!$B:$S,18,FALSE)</f>
        <v>42.740147670656746</v>
      </c>
      <c r="AI148" s="12">
        <f>VLOOKUP($J148,'Vegas Odds'!$B:$S,17,FALSE)</f>
        <v>19.159852329343252</v>
      </c>
      <c r="AJ148">
        <v>1</v>
      </c>
      <c r="AK148" s="12">
        <f t="shared" si="41"/>
        <v>0</v>
      </c>
      <c r="AL148" s="12">
        <f t="shared" si="42"/>
        <v>0</v>
      </c>
      <c r="AM148" s="12">
        <f>V148/Team_Defense_Table20[[#Totals],[Passing yds/att]]*'Fanduel Export'!Q159</f>
        <v>0</v>
      </c>
      <c r="AN148" s="12">
        <f t="shared" si="57"/>
        <v>0</v>
      </c>
      <c r="AO148" s="12">
        <f>IFERROR(IF(OR($B148="D",$B148="K"),0,VLOOKUP($P148,'20 Receiving'!$C:$T,7,FALSE)/VLOOKUP($P148,'20 Receiving'!$C:$T,5,FALSE)),0)*$AJ148</f>
        <v>0</v>
      </c>
      <c r="AP148" s="21">
        <f t="shared" si="43"/>
        <v>49.672943722943735</v>
      </c>
      <c r="AQ148" s="21">
        <f t="shared" si="44"/>
        <v>0</v>
      </c>
      <c r="AR148" s="22">
        <f t="shared" si="45"/>
        <v>0</v>
      </c>
      <c r="AS148" s="22">
        <f t="shared" si="46"/>
        <v>0</v>
      </c>
      <c r="AT148" s="22">
        <f>AA148/Team_Defense_Table20[[#Totals],[Yards per completion]]*'Fanduel Export'!S159</f>
        <v>0</v>
      </c>
      <c r="AU148" s="12">
        <f t="shared" si="58"/>
        <v>0</v>
      </c>
      <c r="AV148" s="12">
        <f t="shared" si="47"/>
        <v>0</v>
      </c>
      <c r="AW148" s="21">
        <f t="shared" si="48"/>
        <v>31.925757575757579</v>
      </c>
      <c r="AX148" s="12">
        <f t="shared" si="49"/>
        <v>0</v>
      </c>
      <c r="AY148" s="12">
        <f>AF148/Team_Defense_Table20[[#Totals],[Rushing Y/A]]*R148</f>
        <v>0</v>
      </c>
      <c r="AZ148" s="12">
        <f t="shared" si="59"/>
        <v>0</v>
      </c>
      <c r="BA148" s="22">
        <f t="shared" si="50"/>
        <v>0</v>
      </c>
      <c r="BB148" s="22">
        <f t="shared" si="51"/>
        <v>0</v>
      </c>
      <c r="BC148" s="21">
        <f t="shared" si="52"/>
        <v>0</v>
      </c>
      <c r="BD148" t="str">
        <f t="shared" si="53"/>
        <v>Elijah Holyfield</v>
      </c>
      <c r="BE148">
        <f t="shared" si="54"/>
        <v>4500</v>
      </c>
      <c r="BF148" t="str">
        <f t="shared" si="55"/>
        <v>RB</v>
      </c>
      <c r="BG148" s="22">
        <f t="shared" si="56"/>
        <v>0</v>
      </c>
    </row>
    <row r="149" spans="1:59" x14ac:dyDescent="0.3">
      <c r="A149" t="s">
        <v>3921</v>
      </c>
      <c r="B149" t="s">
        <v>34</v>
      </c>
      <c r="C149" t="s">
        <v>3019</v>
      </c>
      <c r="D149" t="s">
        <v>1993</v>
      </c>
      <c r="E149" t="s">
        <v>3020</v>
      </c>
      <c r="F149">
        <v>3.27999992370605</v>
      </c>
      <c r="G149">
        <v>5</v>
      </c>
      <c r="H149">
        <v>4500</v>
      </c>
      <c r="I149" t="s">
        <v>3644</v>
      </c>
      <c r="J149" t="s">
        <v>56</v>
      </c>
      <c r="K149" t="s">
        <v>1079</v>
      </c>
      <c r="O149" t="str">
        <f t="shared" si="40"/>
        <v>Gabe Nabers</v>
      </c>
      <c r="P149" t="str">
        <f>IFERROR(VLOOKUP(O:O,'Name Bridge'!A:B,2,FALSE),O:O)</f>
        <v>Gabe Nabers</v>
      </c>
      <c r="Q149" s="12">
        <f>VLOOKUP($K149,'20 Defensive Stats'!$AC:$AH,2,FALSE)</f>
        <v>7.9778481012658231</v>
      </c>
      <c r="R149" s="12">
        <f>VLOOKUP($K149,'20 Defensive Stats'!$AC:$AH,4,FALSE)</f>
        <v>4.3047619047619046</v>
      </c>
      <c r="S149" s="12">
        <f>VLOOKUP($K149,'20 Defensive Stats'!$AC:$AH,6,FALSE)</f>
        <v>11.564220183486238</v>
      </c>
      <c r="T149" s="12">
        <f>IFERROR(VLOOKUP($P149,'20 Passing'!$C:$AF,9,FALSE)/VLOOKUP($P149,'20 Passing'!$C:$AF,5,FALSE),0)</f>
        <v>0</v>
      </c>
      <c r="U149" s="12">
        <f>IFERROR(VLOOKUP($P149,'20 Passing'!$C:$AF,11,FALSE)/VLOOKUP($P149,'20 Passing'!$C:$AF,5,FALSE),0)</f>
        <v>0</v>
      </c>
      <c r="V149" s="12">
        <f>IFERROR(VLOOKUP($P149,'20 Passing'!$C:$AF,18,FALSE),0)</f>
        <v>0</v>
      </c>
      <c r="W149" s="12">
        <f>IFERROR(VLOOKUP($P149,'20 Passing'!$C:$AF,12,FALSE)/VLOOKUP($P149,'20 Passing'!$C:$AF,5,FALSE),0)</f>
        <v>0</v>
      </c>
      <c r="X149" s="12">
        <f>IFERROR(IF(OR($B149="D",$B149="K"),0,VLOOKUP($P149,'20 Receiving'!$C:$T,7,FALSE)/VLOOKUP($P149,'20 Receiving'!$C:$T,5,FALSE)),0)*$AJ149</f>
        <v>0.45454545454545453</v>
      </c>
      <c r="Y149" s="21">
        <f>IFERROR(VLOOKUP($P149,'20 Receiving'!$C:$T,8,FALSE)/VLOOKUP($P149,'20 Receiving'!$C:$T,5,FALSE),0)</f>
        <v>0.36363636363636365</v>
      </c>
      <c r="Z149" s="21">
        <f>IFERROR(VLOOKUP($P149,'20 Receiving'!$C:$T,10,FALSE)/VLOOKUP($P149,'20 Receiving'!$C:$T,5,FALSE),0)</f>
        <v>1.8181818181818181</v>
      </c>
      <c r="AA149" s="21">
        <f>IFERROR(VLOOKUP($P149,'20 Receiving'!$C:$T,11,FALSE),0)</f>
        <v>5</v>
      </c>
      <c r="AB149" s="21">
        <f>IFERROR(VLOOKUP($P149,'20 Receiving'!$C:$T,14,FALSE),0)</f>
        <v>9</v>
      </c>
      <c r="AC149" s="21">
        <f>IFERROR(VLOOKUP($P149,'20 Receiving'!$C:$T,11,FALSE)/VLOOKUP($P149,'20 Receiving'!$C:$T,5,FALSE),0)</f>
        <v>0.45454545454545453</v>
      </c>
      <c r="AD149" s="12">
        <f>IFERROR(VLOOKUP($P149,'20 Rushing'!$C:$P,7,FALSE)/VLOOKUP($P149,'20 Rushing'!$C:$P,5,FALSE),0)</f>
        <v>9.0909090909090912E-2</v>
      </c>
      <c r="AE149" s="12">
        <f>IFERROR(VLOOKUP($P149,'20 Rushing'!$C:$P,8,FALSE)/VLOOKUP($P149,'20 Rushing'!$C:$P,5,FALSE),0)</f>
        <v>0.36363636363636365</v>
      </c>
      <c r="AF149" s="12" t="str">
        <f>IFERROR(VLOOKUP($P149,'20 Rushing'!$C:$P,12,FALSE),0)</f>
        <v>4.0</v>
      </c>
      <c r="AG149" s="12">
        <f>IFERROR(VLOOKUP($P149,'20 Rushing'!$C:$P,9,FALSE)/VLOOKUP($P149,'20 Rushing'!$C:$P,5,FALSE),0)</f>
        <v>0</v>
      </c>
      <c r="AH149" s="12">
        <f>VLOOKUP($J149,'Vegas Odds'!$B:$S,18,FALSE)</f>
        <v>36.74599698367637</v>
      </c>
      <c r="AI149" s="12">
        <f>VLOOKUP($J149,'Vegas Odds'!$B:$S,17,FALSE)</f>
        <v>33.054003016323627</v>
      </c>
      <c r="AJ149">
        <v>1</v>
      </c>
      <c r="AK149" s="12">
        <f t="shared" si="41"/>
        <v>0</v>
      </c>
      <c r="AL149" s="12">
        <f t="shared" si="42"/>
        <v>0</v>
      </c>
      <c r="AM149" s="12">
        <f>V149/Team_Defense_Table20[[#Totals],[Passing yds/att]]*'Fanduel Export'!Q160</f>
        <v>0</v>
      </c>
      <c r="AN149" s="12">
        <f t="shared" si="57"/>
        <v>0</v>
      </c>
      <c r="AO149" s="12">
        <f>IFERROR(IF(OR($B149="D",$B149="K"),0,VLOOKUP($P149,'20 Receiving'!$C:$T,7,FALSE)/VLOOKUP($P149,'20 Receiving'!$C:$T,5,FALSE)),0)*$AJ149</f>
        <v>0.45454545454545453</v>
      </c>
      <c r="AP149" s="21">
        <f t="shared" si="43"/>
        <v>43.467099567099567</v>
      </c>
      <c r="AQ149" s="21">
        <f t="shared" si="44"/>
        <v>0.38426133945025037</v>
      </c>
      <c r="AR149" s="22">
        <f t="shared" si="45"/>
        <v>0.36363636363636365</v>
      </c>
      <c r="AS149" s="22">
        <f t="shared" si="46"/>
        <v>0.30740907156020031</v>
      </c>
      <c r="AT149" s="22">
        <f>AA149/Team_Defense_Table20[[#Totals],[Yards per completion]]*'Fanduel Export'!S160</f>
        <v>4.6699190046701444</v>
      </c>
      <c r="AU149" s="12">
        <f t="shared" si="58"/>
        <v>1.4355754654869839</v>
      </c>
      <c r="AV149" s="12">
        <f t="shared" si="47"/>
        <v>9.0909090909090912E-2</v>
      </c>
      <c r="AW149" s="21">
        <f t="shared" si="48"/>
        <v>39.04170274170275</v>
      </c>
      <c r="AX149" s="12">
        <f t="shared" si="49"/>
        <v>7.6966657550788853E-2</v>
      </c>
      <c r="AY149" s="12">
        <f>AF149/Team_Defense_Table20[[#Totals],[Rushing Y/A]]*R149</f>
        <v>4.0102585430096349</v>
      </c>
      <c r="AZ149" s="12">
        <f t="shared" si="59"/>
        <v>0.30865619596994803</v>
      </c>
      <c r="BA149" s="22">
        <f t="shared" si="50"/>
        <v>0.35624134796387502</v>
      </c>
      <c r="BB149" s="22">
        <f t="shared" si="51"/>
        <v>7.9164743991972222E-2</v>
      </c>
      <c r="BC149" s="21">
        <f t="shared" si="52"/>
        <v>0.10101010101010101</v>
      </c>
      <c r="BD149" t="str">
        <f t="shared" si="53"/>
        <v>Gabe Nabers</v>
      </c>
      <c r="BE149">
        <f t="shared" si="54"/>
        <v>4500</v>
      </c>
      <c r="BF149" t="str">
        <f t="shared" si="55"/>
        <v>RB</v>
      </c>
      <c r="BG149" s="22">
        <f t="shared" si="56"/>
        <v>0.35624134796387502</v>
      </c>
    </row>
    <row r="150" spans="1:59" x14ac:dyDescent="0.3">
      <c r="A150" t="s">
        <v>3922</v>
      </c>
      <c r="B150" t="s">
        <v>49</v>
      </c>
      <c r="C150" t="s">
        <v>3328</v>
      </c>
      <c r="D150" t="s">
        <v>736</v>
      </c>
      <c r="E150" t="s">
        <v>3329</v>
      </c>
      <c r="F150">
        <v>0</v>
      </c>
      <c r="G150">
        <v>0</v>
      </c>
      <c r="H150">
        <v>4500</v>
      </c>
      <c r="I150" t="s">
        <v>3638</v>
      </c>
      <c r="J150" t="s">
        <v>74</v>
      </c>
      <c r="K150" t="s">
        <v>61</v>
      </c>
      <c r="O150" t="str">
        <f t="shared" si="40"/>
        <v>Taquan Mizzell</v>
      </c>
      <c r="P150" t="str">
        <f>IFERROR(VLOOKUP(O:O,'Name Bridge'!A:B,2,FALSE),O:O)</f>
        <v>Taquan Mizzell</v>
      </c>
      <c r="Q150" s="12">
        <f>VLOOKUP($K150,'20 Defensive Stats'!$AC:$AH,2,FALSE)</f>
        <v>7.3665987780040734</v>
      </c>
      <c r="R150" s="12">
        <f>VLOOKUP($K150,'20 Defensive Stats'!$AC:$AH,4,FALSE)</f>
        <v>3.7056603773584906</v>
      </c>
      <c r="S150" s="12">
        <f>VLOOKUP($K150,'20 Defensive Stats'!$AC:$AH,6,FALSE)</f>
        <v>10.764880952380953</v>
      </c>
      <c r="T150" s="12">
        <f>IFERROR(VLOOKUP($P150,'20 Passing'!$C:$AF,9,FALSE)/VLOOKUP($P150,'20 Passing'!$C:$AF,5,FALSE),0)</f>
        <v>0</v>
      </c>
      <c r="U150" s="12">
        <f>IFERROR(VLOOKUP($P150,'20 Passing'!$C:$AF,11,FALSE)/VLOOKUP($P150,'20 Passing'!$C:$AF,5,FALSE),0)</f>
        <v>0</v>
      </c>
      <c r="V150" s="12">
        <f>IFERROR(VLOOKUP($P150,'20 Passing'!$C:$AF,18,FALSE),0)</f>
        <v>0</v>
      </c>
      <c r="W150" s="12">
        <f>IFERROR(VLOOKUP($P150,'20 Passing'!$C:$AF,12,FALSE)/VLOOKUP($P150,'20 Passing'!$C:$AF,5,FALSE),0)</f>
        <v>0</v>
      </c>
      <c r="X150" s="12">
        <f>IFERROR(IF(OR($B150="D",$B150="K"),0,VLOOKUP($P150,'20 Receiving'!$C:$T,7,FALSE)/VLOOKUP($P150,'20 Receiving'!$C:$T,5,FALSE)),0)*$AJ150</f>
        <v>0</v>
      </c>
      <c r="Y150" s="21">
        <f>IFERROR(VLOOKUP($P150,'20 Receiving'!$C:$T,8,FALSE)/VLOOKUP($P150,'20 Receiving'!$C:$T,5,FALSE),0)</f>
        <v>0</v>
      </c>
      <c r="Z150" s="21">
        <f>IFERROR(VLOOKUP($P150,'20 Receiving'!$C:$T,10,FALSE)/VLOOKUP($P150,'20 Receiving'!$C:$T,5,FALSE),0)</f>
        <v>0</v>
      </c>
      <c r="AA150" s="21">
        <f>IFERROR(VLOOKUP($P150,'20 Receiving'!$C:$T,11,FALSE),0)</f>
        <v>0</v>
      </c>
      <c r="AB150" s="21">
        <f>IFERROR(VLOOKUP($P150,'20 Receiving'!$C:$T,14,FALSE),0)</f>
        <v>0</v>
      </c>
      <c r="AC150" s="21">
        <f>IFERROR(VLOOKUP($P150,'20 Receiving'!$C:$T,11,FALSE)/VLOOKUP($P150,'20 Receiving'!$C:$T,5,FALSE),0)</f>
        <v>0</v>
      </c>
      <c r="AD150" s="12">
        <f>IFERROR(VLOOKUP($P150,'20 Rushing'!$C:$P,7,FALSE)/VLOOKUP($P150,'20 Rushing'!$C:$P,5,FALSE),0)</f>
        <v>0</v>
      </c>
      <c r="AE150" s="12">
        <f>IFERROR(VLOOKUP($P150,'20 Rushing'!$C:$P,8,FALSE)/VLOOKUP($P150,'20 Rushing'!$C:$P,5,FALSE),0)</f>
        <v>0</v>
      </c>
      <c r="AF150" s="12">
        <f>IFERROR(VLOOKUP($P150,'20 Rushing'!$C:$P,12,FALSE),0)</f>
        <v>0</v>
      </c>
      <c r="AG150" s="12">
        <f>IFERROR(VLOOKUP($P150,'20 Rushing'!$C:$P,9,FALSE)/VLOOKUP($P150,'20 Rushing'!$C:$P,5,FALSE),0)</f>
        <v>0</v>
      </c>
      <c r="AH150" s="12">
        <f>VLOOKUP($J150,'Vegas Odds'!$B:$S,18,FALSE)</f>
        <v>43.874288576406173</v>
      </c>
      <c r="AI150" s="12">
        <f>VLOOKUP($J150,'Vegas Odds'!$B:$S,17,FALSE)</f>
        <v>15.725711423593831</v>
      </c>
      <c r="AJ150">
        <v>1</v>
      </c>
      <c r="AK150" s="12">
        <f t="shared" si="41"/>
        <v>0</v>
      </c>
      <c r="AL150" s="12">
        <f t="shared" si="42"/>
        <v>0</v>
      </c>
      <c r="AM150" s="12">
        <f>V150/Team_Defense_Table20[[#Totals],[Passing yds/att]]*'Fanduel Export'!Q115</f>
        <v>0</v>
      </c>
      <c r="AN150" s="12">
        <f t="shared" si="57"/>
        <v>0</v>
      </c>
      <c r="AO150" s="12">
        <f>IFERROR(IF(OR($B150="D",$B150="K"),0,VLOOKUP($P150,'20 Receiving'!$C:$T,7,FALSE)/VLOOKUP($P150,'20 Receiving'!$C:$T,5,FALSE)),0)*$AJ150</f>
        <v>0</v>
      </c>
      <c r="AP150" s="21">
        <f t="shared" si="43"/>
        <v>34.49083694083695</v>
      </c>
      <c r="AQ150" s="21">
        <f t="shared" si="44"/>
        <v>0</v>
      </c>
      <c r="AR150" s="22">
        <f t="shared" si="45"/>
        <v>0</v>
      </c>
      <c r="AS150" s="22">
        <f t="shared" si="46"/>
        <v>0</v>
      </c>
      <c r="AT150" s="22">
        <f>AA150/Team_Defense_Table20[[#Totals],[Yards per completion]]*'Fanduel Export'!S115</f>
        <v>0</v>
      </c>
      <c r="AU150" s="12">
        <f t="shared" si="58"/>
        <v>0</v>
      </c>
      <c r="AV150" s="12">
        <f t="shared" si="47"/>
        <v>0</v>
      </c>
      <c r="AW150" s="21">
        <f t="shared" si="48"/>
        <v>24.907864357864359</v>
      </c>
      <c r="AX150" s="12">
        <f t="shared" si="49"/>
        <v>0</v>
      </c>
      <c r="AY150" s="12">
        <f>AF150/Team_Defense_Table20[[#Totals],[Rushing Y/A]]*R150</f>
        <v>0</v>
      </c>
      <c r="AZ150" s="12">
        <f t="shared" si="59"/>
        <v>0</v>
      </c>
      <c r="BA150" s="22">
        <f t="shared" si="50"/>
        <v>0</v>
      </c>
      <c r="BB150" s="22">
        <f t="shared" si="51"/>
        <v>0</v>
      </c>
      <c r="BC150" s="21">
        <f t="shared" si="52"/>
        <v>0</v>
      </c>
      <c r="BD150" t="str">
        <f t="shared" si="53"/>
        <v>Taquan Mizzell</v>
      </c>
      <c r="BE150">
        <f t="shared" si="54"/>
        <v>4500</v>
      </c>
      <c r="BF150" t="str">
        <f t="shared" si="55"/>
        <v>WR</v>
      </c>
      <c r="BG150" s="22">
        <f t="shared" si="56"/>
        <v>0</v>
      </c>
    </row>
    <row r="151" spans="1:59" x14ac:dyDescent="0.3">
      <c r="A151" t="s">
        <v>3923</v>
      </c>
      <c r="B151" t="s">
        <v>34</v>
      </c>
      <c r="C151" t="s">
        <v>3364</v>
      </c>
      <c r="D151" t="s">
        <v>514</v>
      </c>
      <c r="E151" t="s">
        <v>3365</v>
      </c>
      <c r="F151">
        <v>0.41999998092651297</v>
      </c>
      <c r="G151">
        <v>5</v>
      </c>
      <c r="H151">
        <v>4500</v>
      </c>
      <c r="I151" t="s">
        <v>3638</v>
      </c>
      <c r="J151" t="s">
        <v>74</v>
      </c>
      <c r="K151" t="s">
        <v>61</v>
      </c>
      <c r="O151" t="str">
        <f t="shared" si="40"/>
        <v>Elijhaa Penny</v>
      </c>
      <c r="P151" t="str">
        <f>IFERROR(VLOOKUP(O:O,'Name Bridge'!A:B,2,FALSE),O:O)</f>
        <v>Elijhaa Penny</v>
      </c>
      <c r="Q151" s="12">
        <f>VLOOKUP($K151,'20 Defensive Stats'!$AC:$AH,2,FALSE)</f>
        <v>7.3665987780040734</v>
      </c>
      <c r="R151" s="12">
        <f>VLOOKUP($K151,'20 Defensive Stats'!$AC:$AH,4,FALSE)</f>
        <v>3.7056603773584906</v>
      </c>
      <c r="S151" s="12">
        <f>VLOOKUP($K151,'20 Defensive Stats'!$AC:$AH,6,FALSE)</f>
        <v>10.764880952380953</v>
      </c>
      <c r="T151" s="12">
        <f>IFERROR(VLOOKUP($P151,'20 Passing'!$C:$AF,9,FALSE)/VLOOKUP($P151,'20 Passing'!$C:$AF,5,FALSE),0)</f>
        <v>0</v>
      </c>
      <c r="U151" s="12">
        <f>IFERROR(VLOOKUP($P151,'20 Passing'!$C:$AF,11,FALSE)/VLOOKUP($P151,'20 Passing'!$C:$AF,5,FALSE),0)</f>
        <v>0</v>
      </c>
      <c r="V151" s="12">
        <f>IFERROR(VLOOKUP($P151,'20 Passing'!$C:$AF,18,FALSE),0)</f>
        <v>0</v>
      </c>
      <c r="W151" s="12">
        <f>IFERROR(VLOOKUP($P151,'20 Passing'!$C:$AF,12,FALSE)/VLOOKUP($P151,'20 Passing'!$C:$AF,5,FALSE),0)</f>
        <v>0</v>
      </c>
      <c r="X151" s="12">
        <f>IFERROR(IF(OR($B151="D",$B151="K"),0,VLOOKUP($P151,'20 Receiving'!$C:$T,7,FALSE)/VLOOKUP($P151,'20 Receiving'!$C:$T,5,FALSE)),0)*$AJ151</f>
        <v>0.18181818181818182</v>
      </c>
      <c r="Y151" s="21">
        <f>IFERROR(VLOOKUP($P151,'20 Receiving'!$C:$T,8,FALSE)/VLOOKUP($P151,'20 Receiving'!$C:$T,5,FALSE),0)</f>
        <v>9.0909090909090912E-2</v>
      </c>
      <c r="Z151" s="21">
        <f>IFERROR(VLOOKUP($P151,'20 Receiving'!$C:$T,10,FALSE)/VLOOKUP($P151,'20 Receiving'!$C:$T,5,FALSE),0)</f>
        <v>1</v>
      </c>
      <c r="AA151" s="21">
        <f>IFERROR(VLOOKUP($P151,'20 Receiving'!$C:$T,11,FALSE),0)</f>
        <v>11</v>
      </c>
      <c r="AB151" s="21">
        <f>IFERROR(VLOOKUP($P151,'20 Receiving'!$C:$T,14,FALSE),0)</f>
        <v>11</v>
      </c>
      <c r="AC151" s="21">
        <f>IFERROR(VLOOKUP($P151,'20 Receiving'!$C:$T,11,FALSE)/VLOOKUP($P151,'20 Receiving'!$C:$T,5,FALSE),0)</f>
        <v>1</v>
      </c>
      <c r="AD151" s="12">
        <f>IFERROR(VLOOKUP($P151,'20 Rushing'!$C:$P,7,FALSE)/VLOOKUP($P151,'20 Rushing'!$C:$P,5,FALSE),0)</f>
        <v>0.27272727272727271</v>
      </c>
      <c r="AE151" s="12">
        <f>IFERROR(VLOOKUP($P151,'20 Rushing'!$C:$P,8,FALSE)/VLOOKUP($P151,'20 Rushing'!$C:$P,5,FALSE),0)</f>
        <v>0.45454545454545453</v>
      </c>
      <c r="AF151" s="12" t="str">
        <f>IFERROR(VLOOKUP($P151,'20 Rushing'!$C:$P,12,FALSE),0)</f>
        <v>1.7</v>
      </c>
      <c r="AG151" s="12">
        <f>IFERROR(VLOOKUP($P151,'20 Rushing'!$C:$P,9,FALSE)/VLOOKUP($P151,'20 Rushing'!$C:$P,5,FALSE),0)</f>
        <v>0</v>
      </c>
      <c r="AH151" s="12">
        <f>VLOOKUP($J151,'Vegas Odds'!$B:$S,18,FALSE)</f>
        <v>43.874288576406173</v>
      </c>
      <c r="AI151" s="12">
        <f>VLOOKUP($J151,'Vegas Odds'!$B:$S,17,FALSE)</f>
        <v>15.725711423593831</v>
      </c>
      <c r="AJ151">
        <v>1</v>
      </c>
      <c r="AK151" s="12">
        <f t="shared" si="41"/>
        <v>0</v>
      </c>
      <c r="AL151" s="12">
        <f t="shared" si="42"/>
        <v>0</v>
      </c>
      <c r="AM151" s="12">
        <f>V151/Team_Defense_Table20[[#Totals],[Passing yds/att]]*'Fanduel Export'!Q148</f>
        <v>0</v>
      </c>
      <c r="AN151" s="12">
        <f t="shared" si="57"/>
        <v>0</v>
      </c>
      <c r="AO151" s="12">
        <f>IFERROR(IF(OR($B151="D",$B151="K"),0,VLOOKUP($P151,'20 Receiving'!$C:$T,7,FALSE)/VLOOKUP($P151,'20 Receiving'!$C:$T,5,FALSE)),0)*$AJ151</f>
        <v>0.18181818181818182</v>
      </c>
      <c r="AP151" s="21">
        <f t="shared" si="43"/>
        <v>34.49083694083695</v>
      </c>
      <c r="AQ151" s="21">
        <f t="shared" si="44"/>
        <v>0.2312829749887427</v>
      </c>
      <c r="AR151" s="22">
        <f t="shared" si="45"/>
        <v>9.0909090909090912E-2</v>
      </c>
      <c r="AS151" s="22">
        <f t="shared" si="46"/>
        <v>0.11564148749437135</v>
      </c>
      <c r="AT151" s="22">
        <f>AA151/Team_Defense_Table20[[#Totals],[Yards per completion]]*'Fanduel Export'!S148</f>
        <v>10.979370187573993</v>
      </c>
      <c r="AU151" s="12">
        <f t="shared" si="58"/>
        <v>1.2696707002424115</v>
      </c>
      <c r="AV151" s="12">
        <f t="shared" si="47"/>
        <v>0.27272727272727271</v>
      </c>
      <c r="AW151" s="21">
        <f t="shared" si="48"/>
        <v>24.907864357864359</v>
      </c>
      <c r="AX151" s="12">
        <f t="shared" si="49"/>
        <v>0.17218780087417312</v>
      </c>
      <c r="AY151" s="12">
        <f>AF151/Team_Defense_Table20[[#Totals],[Rushing Y/A]]*R151</f>
        <v>1.4671610227678451</v>
      </c>
      <c r="AZ151" s="12">
        <f t="shared" si="59"/>
        <v>0.25262723003869791</v>
      </c>
      <c r="BA151" s="22">
        <f t="shared" si="50"/>
        <v>0.19768433848265637</v>
      </c>
      <c r="BB151" s="22">
        <f t="shared" si="51"/>
        <v>4.3929852996145859E-2</v>
      </c>
      <c r="BC151" s="21">
        <f t="shared" si="52"/>
        <v>4.0404040404040407E-2</v>
      </c>
      <c r="BD151" t="str">
        <f t="shared" si="53"/>
        <v>Elijhaa Penny</v>
      </c>
      <c r="BE151">
        <f t="shared" si="54"/>
        <v>4500</v>
      </c>
      <c r="BF151" t="str">
        <f t="shared" si="55"/>
        <v>RB</v>
      </c>
      <c r="BG151" s="22">
        <f t="shared" si="56"/>
        <v>0.19768433848265637</v>
      </c>
    </row>
    <row r="152" spans="1:59" x14ac:dyDescent="0.3">
      <c r="A152" t="s">
        <v>3924</v>
      </c>
      <c r="B152" t="s">
        <v>49</v>
      </c>
      <c r="C152" t="s">
        <v>3366</v>
      </c>
      <c r="D152" t="s">
        <v>1995</v>
      </c>
      <c r="E152" t="s">
        <v>3367</v>
      </c>
      <c r="F152">
        <v>0</v>
      </c>
      <c r="G152">
        <v>2</v>
      </c>
      <c r="H152">
        <v>4500</v>
      </c>
      <c r="I152" t="s">
        <v>3639</v>
      </c>
      <c r="J152" t="s">
        <v>116</v>
      </c>
      <c r="K152" t="s">
        <v>80</v>
      </c>
      <c r="O152" t="str">
        <f t="shared" si="40"/>
        <v>Rashad Medaris</v>
      </c>
      <c r="P152" t="str">
        <f>IFERROR(VLOOKUP(O:O,'Name Bridge'!A:B,2,FALSE),O:O)</f>
        <v>Rashad Medaris</v>
      </c>
      <c r="Q152" s="12">
        <f>VLOOKUP($K152,'20 Defensive Stats'!$AC:$AH,2,FALSE)</f>
        <v>5.654040404040404</v>
      </c>
      <c r="R152" s="12">
        <f>VLOOKUP($K152,'20 Defensive Stats'!$AC:$AH,4,FALSE)</f>
        <v>3.8679245283018866</v>
      </c>
      <c r="S152" s="12">
        <f>VLOOKUP($K152,'20 Defensive Stats'!$AC:$AH,6,FALSE)</f>
        <v>8.9203187250996017</v>
      </c>
      <c r="T152" s="12">
        <f>IFERROR(VLOOKUP($P152,'20 Passing'!$C:$AF,9,FALSE)/VLOOKUP($P152,'20 Passing'!$C:$AF,5,FALSE),0)</f>
        <v>0</v>
      </c>
      <c r="U152" s="12">
        <f>IFERROR(VLOOKUP($P152,'20 Passing'!$C:$AF,11,FALSE)/VLOOKUP($P152,'20 Passing'!$C:$AF,5,FALSE),0)</f>
        <v>0</v>
      </c>
      <c r="V152" s="12">
        <f>IFERROR(VLOOKUP($P152,'20 Passing'!$C:$AF,18,FALSE),0)</f>
        <v>0</v>
      </c>
      <c r="W152" s="12">
        <f>IFERROR(VLOOKUP($P152,'20 Passing'!$C:$AF,12,FALSE)/VLOOKUP($P152,'20 Passing'!$C:$AF,5,FALSE),0)</f>
        <v>0</v>
      </c>
      <c r="X152" s="12">
        <f>IFERROR(IF(OR($B152="D",$B152="K"),0,VLOOKUP($P152,'20 Receiving'!$C:$T,7,FALSE)/VLOOKUP($P152,'20 Receiving'!$C:$T,5,FALSE)),0)*$AJ152</f>
        <v>0</v>
      </c>
      <c r="Y152" s="21">
        <f>IFERROR(VLOOKUP($P152,'20 Receiving'!$C:$T,8,FALSE)/VLOOKUP($P152,'20 Receiving'!$C:$T,5,FALSE),0)</f>
        <v>0</v>
      </c>
      <c r="Z152" s="21">
        <f>IFERROR(VLOOKUP($P152,'20 Receiving'!$C:$T,10,FALSE)/VLOOKUP($P152,'20 Receiving'!$C:$T,5,FALSE),0)</f>
        <v>0</v>
      </c>
      <c r="AA152" s="21">
        <f>IFERROR(VLOOKUP($P152,'20 Receiving'!$C:$T,11,FALSE),0)</f>
        <v>0</v>
      </c>
      <c r="AB152" s="21">
        <f>IFERROR(VLOOKUP($P152,'20 Receiving'!$C:$T,14,FALSE),0)</f>
        <v>0</v>
      </c>
      <c r="AC152" s="21">
        <f>IFERROR(VLOOKUP($P152,'20 Receiving'!$C:$T,11,FALSE)/VLOOKUP($P152,'20 Receiving'!$C:$T,5,FALSE),0)</f>
        <v>0</v>
      </c>
      <c r="AD152" s="12">
        <f>IFERROR(VLOOKUP($P152,'20 Rushing'!$C:$P,7,FALSE)/VLOOKUP($P152,'20 Rushing'!$C:$P,5,FALSE),0)</f>
        <v>0</v>
      </c>
      <c r="AE152" s="12">
        <f>IFERROR(VLOOKUP($P152,'20 Rushing'!$C:$P,8,FALSE)/VLOOKUP($P152,'20 Rushing'!$C:$P,5,FALSE),0)</f>
        <v>0</v>
      </c>
      <c r="AF152" s="12">
        <f>IFERROR(VLOOKUP($P152,'20 Rushing'!$C:$P,12,FALSE),0)</f>
        <v>0</v>
      </c>
      <c r="AG152" s="12">
        <f>IFERROR(VLOOKUP($P152,'20 Rushing'!$C:$P,9,FALSE)/VLOOKUP($P152,'20 Rushing'!$C:$P,5,FALSE),0)</f>
        <v>0</v>
      </c>
      <c r="AH152" s="12">
        <f>VLOOKUP($J152,'Vegas Odds'!$B:$S,18,FALSE)</f>
        <v>37.965155310939636</v>
      </c>
      <c r="AI152" s="12">
        <f>VLOOKUP($J152,'Vegas Odds'!$B:$S,17,FALSE)</f>
        <v>30.434844689060373</v>
      </c>
      <c r="AJ152">
        <v>1</v>
      </c>
      <c r="AK152" s="12">
        <f t="shared" si="41"/>
        <v>0</v>
      </c>
      <c r="AL152" s="12">
        <f t="shared" si="42"/>
        <v>0</v>
      </c>
      <c r="AM152" s="12">
        <f>V152/Team_Defense_Table20[[#Totals],[Passing yds/att]]*'Fanduel Export'!Q149</f>
        <v>0</v>
      </c>
      <c r="AN152" s="12">
        <f t="shared" si="57"/>
        <v>0</v>
      </c>
      <c r="AO152" s="12">
        <f>IFERROR(IF(OR($B152="D",$B152="K"),0,VLOOKUP($P152,'20 Receiving'!$C:$T,7,FALSE)/VLOOKUP($P152,'20 Receiving'!$C:$T,5,FALSE)),0)*$AJ152</f>
        <v>0</v>
      </c>
      <c r="AP152" s="21">
        <f t="shared" si="43"/>
        <v>31.103030303030305</v>
      </c>
      <c r="AQ152" s="21">
        <f t="shared" si="44"/>
        <v>0</v>
      </c>
      <c r="AR152" s="22">
        <f t="shared" si="45"/>
        <v>0</v>
      </c>
      <c r="AS152" s="22">
        <f t="shared" si="46"/>
        <v>0</v>
      </c>
      <c r="AT152" s="22">
        <f>AA152/Team_Defense_Table20[[#Totals],[Yards per completion]]*'Fanduel Export'!S149</f>
        <v>0</v>
      </c>
      <c r="AU152" s="12">
        <f t="shared" si="58"/>
        <v>0</v>
      </c>
      <c r="AV152" s="12">
        <f t="shared" si="47"/>
        <v>0</v>
      </c>
      <c r="AW152" s="21">
        <f t="shared" si="48"/>
        <v>32.439393939393938</v>
      </c>
      <c r="AX152" s="12">
        <f t="shared" si="49"/>
        <v>0</v>
      </c>
      <c r="AY152" s="12">
        <f>AF152/Team_Defense_Table20[[#Totals],[Rushing Y/A]]*R152</f>
        <v>0</v>
      </c>
      <c r="AZ152" s="12">
        <f t="shared" si="59"/>
        <v>0</v>
      </c>
      <c r="BA152" s="22">
        <f t="shared" si="50"/>
        <v>0</v>
      </c>
      <c r="BB152" s="22">
        <f t="shared" si="51"/>
        <v>0</v>
      </c>
      <c r="BC152" s="21">
        <f t="shared" si="52"/>
        <v>0</v>
      </c>
      <c r="BD152" t="str">
        <f t="shared" si="53"/>
        <v>Rashad Medaris</v>
      </c>
      <c r="BE152">
        <f t="shared" si="54"/>
        <v>4500</v>
      </c>
      <c r="BF152" t="str">
        <f t="shared" si="55"/>
        <v>WR</v>
      </c>
      <c r="BG152" s="22">
        <f t="shared" si="56"/>
        <v>0</v>
      </c>
    </row>
    <row r="153" spans="1:59" hidden="1" x14ac:dyDescent="0.3">
      <c r="A153" t="s">
        <v>3925</v>
      </c>
      <c r="B153" t="s">
        <v>34</v>
      </c>
      <c r="C153" t="s">
        <v>3144</v>
      </c>
      <c r="D153" t="s">
        <v>231</v>
      </c>
      <c r="E153" t="s">
        <v>3145</v>
      </c>
      <c r="F153">
        <v>9.5099998474121001</v>
      </c>
      <c r="G153">
        <v>10</v>
      </c>
      <c r="H153">
        <v>4500</v>
      </c>
      <c r="I153" t="s">
        <v>3644</v>
      </c>
      <c r="J153" t="s">
        <v>1079</v>
      </c>
      <c r="K153" t="s">
        <v>56</v>
      </c>
      <c r="L153" t="s">
        <v>1927</v>
      </c>
      <c r="M153" t="s">
        <v>1917</v>
      </c>
      <c r="O153" t="str">
        <f t="shared" si="40"/>
        <v>Rex Burkhead</v>
      </c>
      <c r="P153" t="str">
        <f>IFERROR(VLOOKUP(O:O,'Name Bridge'!A:B,2,FALSE),O:O)</f>
        <v>Rex Burkhead</v>
      </c>
      <c r="Q153" s="12">
        <f>VLOOKUP($K153,'20 Defensive Stats'!$AC:$AH,2,FALSE)</f>
        <v>6.5079787234042552</v>
      </c>
      <c r="R153" s="12">
        <f>VLOOKUP($K153,'20 Defensive Stats'!$AC:$AH,4,FALSE)</f>
        <v>4.7661870503597124</v>
      </c>
      <c r="S153" s="12">
        <f>VLOOKUP($K153,'20 Defensive Stats'!$AC:$AH,6,FALSE)</f>
        <v>10.324894514767932</v>
      </c>
      <c r="T153" s="12">
        <f>IFERROR(VLOOKUP($P153,'20 Passing'!$C:$AF,9,FALSE)/VLOOKUP($P153,'20 Passing'!$C:$AF,5,FALSE),0)</f>
        <v>0</v>
      </c>
      <c r="U153" s="12">
        <f>IFERROR(VLOOKUP($P153,'20 Passing'!$C:$AF,11,FALSE)/VLOOKUP($P153,'20 Passing'!$C:$AF,5,FALSE),0)</f>
        <v>0</v>
      </c>
      <c r="V153" s="12">
        <f>IFERROR(VLOOKUP($P153,'20 Passing'!$C:$AF,18,FALSE),0)</f>
        <v>0</v>
      </c>
      <c r="W153" s="12">
        <f>IFERROR(VLOOKUP($P153,'20 Passing'!$C:$AF,12,FALSE)/VLOOKUP($P153,'20 Passing'!$C:$AF,5,FALSE),0)</f>
        <v>0</v>
      </c>
      <c r="X153" s="12">
        <f>IFERROR(IF(OR($B153="D",$B153="K"),0,VLOOKUP($P153,'20 Receiving'!$C:$T,7,FALSE)/VLOOKUP($P153,'20 Receiving'!$C:$T,5,FALSE)),0)*$AJ153</f>
        <v>0</v>
      </c>
      <c r="Y153" s="21">
        <f>IFERROR(VLOOKUP($P153,'20 Receiving'!$C:$T,8,FALSE)/VLOOKUP($P153,'20 Receiving'!$C:$T,5,FALSE),0)</f>
        <v>2.5</v>
      </c>
      <c r="Z153" s="21">
        <f>IFERROR(VLOOKUP($P153,'20 Receiving'!$C:$T,10,FALSE)/VLOOKUP($P153,'20 Receiving'!$C:$T,5,FALSE),0)</f>
        <v>19.2</v>
      </c>
      <c r="AA153" s="21">
        <f>IFERROR(VLOOKUP($P153,'20 Receiving'!$C:$T,11,FALSE),0)</f>
        <v>7.7</v>
      </c>
      <c r="AB153" s="21">
        <f>IFERROR(VLOOKUP($P153,'20 Receiving'!$C:$T,14,FALSE),0)</f>
        <v>24</v>
      </c>
      <c r="AC153" s="21">
        <f>IFERROR(VLOOKUP($P153,'20 Receiving'!$C:$T,11,FALSE)/VLOOKUP($P153,'20 Receiving'!$C:$T,5,FALSE),0)</f>
        <v>0.77</v>
      </c>
      <c r="AD153" s="12">
        <f>IFERROR(VLOOKUP($P153,'20 Rushing'!$C:$P,7,FALSE)/VLOOKUP($P153,'20 Rushing'!$C:$P,5,FALSE),0)</f>
        <v>6.7</v>
      </c>
      <c r="AE153" s="12">
        <f>IFERROR(VLOOKUP($P153,'20 Rushing'!$C:$P,8,FALSE)/VLOOKUP($P153,'20 Rushing'!$C:$P,5,FALSE),0)</f>
        <v>27.4</v>
      </c>
      <c r="AF153" s="12" t="str">
        <f>IFERROR(VLOOKUP($P153,'20 Rushing'!$C:$P,12,FALSE),0)</f>
        <v>4.1</v>
      </c>
      <c r="AG153" s="12">
        <f>IFERROR(VLOOKUP($P153,'20 Rushing'!$C:$P,9,FALSE)/VLOOKUP($P153,'20 Rushing'!$C:$P,5,FALSE),0)</f>
        <v>0.3</v>
      </c>
      <c r="AH153" s="12">
        <f>VLOOKUP($J153,'Vegas Odds'!$B:$S,18,FALSE)</f>
        <v>29.794677517930324</v>
      </c>
      <c r="AI153" s="12">
        <f>VLOOKUP($J153,'Vegas Odds'!$B:$S,17,FALSE)</f>
        <v>35.30532248206967</v>
      </c>
      <c r="AJ153">
        <v>0</v>
      </c>
      <c r="AK153" s="12">
        <f t="shared" si="41"/>
        <v>0</v>
      </c>
      <c r="AL153" s="12">
        <f t="shared" si="42"/>
        <v>0</v>
      </c>
      <c r="AM153" s="12">
        <f>V153/Team_Defense_Table20[[#Totals],[Passing yds/att]]*'Fanduel Export'!Q113</f>
        <v>0</v>
      </c>
      <c r="AN153" s="12">
        <f t="shared" si="57"/>
        <v>0</v>
      </c>
      <c r="AO153" s="12">
        <f>IFERROR(IF(OR($B153="D",$B153="K"),0,VLOOKUP($P153,'20 Receiving'!$C:$T,7,FALSE)/VLOOKUP($P153,'20 Receiving'!$C:$T,5,FALSE)),0)*$AJ153</f>
        <v>0</v>
      </c>
      <c r="AP153" s="21">
        <f t="shared" si="43"/>
        <v>31.252958152958154</v>
      </c>
      <c r="AQ153" s="21">
        <f t="shared" si="44"/>
        <v>0</v>
      </c>
      <c r="AR153" s="22">
        <f t="shared" si="45"/>
        <v>0</v>
      </c>
      <c r="AS153" s="22">
        <f t="shared" si="46"/>
        <v>0</v>
      </c>
      <c r="AT153" s="22">
        <f>AA153/Team_Defense_Table20[[#Totals],[Yards per completion]]*'Fanduel Export'!S113</f>
        <v>7.6065793760164526</v>
      </c>
      <c r="AU153" s="12">
        <f t="shared" si="58"/>
        <v>0</v>
      </c>
      <c r="AV153" s="12">
        <f t="shared" si="47"/>
        <v>0</v>
      </c>
      <c r="AW153" s="21">
        <f t="shared" si="48"/>
        <v>39.221464646464653</v>
      </c>
      <c r="AX153" s="12">
        <f t="shared" si="49"/>
        <v>0</v>
      </c>
      <c r="AY153" s="12">
        <f>AF153/Team_Defense_Table20[[#Totals],[Rushing Y/A]]*R153</f>
        <v>4.5511189301833648</v>
      </c>
      <c r="AZ153" s="12">
        <f t="shared" si="59"/>
        <v>0</v>
      </c>
      <c r="BA153" s="22">
        <f t="shared" si="50"/>
        <v>0</v>
      </c>
      <c r="BB153" s="22">
        <f t="shared" si="51"/>
        <v>0</v>
      </c>
      <c r="BC153" s="21">
        <f t="shared" si="52"/>
        <v>0</v>
      </c>
      <c r="BD153" t="str">
        <f t="shared" si="53"/>
        <v>Rex Burkhead</v>
      </c>
      <c r="BE153">
        <f t="shared" si="54"/>
        <v>4500</v>
      </c>
      <c r="BF153" t="str">
        <f t="shared" si="55"/>
        <v>RB</v>
      </c>
      <c r="BG153" s="22">
        <f t="shared" si="56"/>
        <v>0</v>
      </c>
    </row>
    <row r="154" spans="1:59" hidden="1" x14ac:dyDescent="0.3">
      <c r="A154" t="s">
        <v>3926</v>
      </c>
      <c r="B154" t="s">
        <v>49</v>
      </c>
      <c r="C154" t="s">
        <v>2821</v>
      </c>
      <c r="D154" t="s">
        <v>3707</v>
      </c>
      <c r="E154" t="s">
        <v>3708</v>
      </c>
      <c r="F154">
        <v>0</v>
      </c>
      <c r="G154">
        <v>1</v>
      </c>
      <c r="H154">
        <v>4500</v>
      </c>
      <c r="I154" t="s">
        <v>3638</v>
      </c>
      <c r="J154" t="s">
        <v>61</v>
      </c>
      <c r="K154" t="s">
        <v>74</v>
      </c>
      <c r="L154" t="s">
        <v>1927</v>
      </c>
      <c r="M154" t="s">
        <v>1897</v>
      </c>
      <c r="O154" t="str">
        <f t="shared" si="40"/>
        <v>Phillip Dorsett II</v>
      </c>
      <c r="P154" t="str">
        <f>IFERROR(VLOOKUP(O:O,'Name Bridge'!A:B,2,FALSE),O:O)</f>
        <v>Phillip Dorsett II</v>
      </c>
      <c r="Q154" s="12">
        <f>VLOOKUP($K154,'20 Defensive Stats'!$AC:$AH,2,FALSE)</f>
        <v>6.8849104859335037</v>
      </c>
      <c r="R154" s="12">
        <f>VLOOKUP($K154,'20 Defensive Stats'!$AC:$AH,4,FALSE)</f>
        <v>3.8851851851851853</v>
      </c>
      <c r="S154" s="12">
        <f>VLOOKUP($K154,'20 Defensive Stats'!$AC:$AH,6,FALSE)</f>
        <v>10.196969696969697</v>
      </c>
      <c r="T154" s="12">
        <f>IFERROR(VLOOKUP($P154,'20 Passing'!$C:$AF,9,FALSE)/VLOOKUP($P154,'20 Passing'!$C:$AF,5,FALSE),0)</f>
        <v>0</v>
      </c>
      <c r="U154" s="12">
        <f>IFERROR(VLOOKUP($P154,'20 Passing'!$C:$AF,11,FALSE)/VLOOKUP($P154,'20 Passing'!$C:$AF,5,FALSE),0)</f>
        <v>0</v>
      </c>
      <c r="V154" s="12">
        <f>IFERROR(VLOOKUP($P154,'20 Passing'!$C:$AF,18,FALSE),0)</f>
        <v>0</v>
      </c>
      <c r="W154" s="12">
        <f>IFERROR(VLOOKUP($P154,'20 Passing'!$C:$AF,12,FALSE)/VLOOKUP($P154,'20 Passing'!$C:$AF,5,FALSE),0)</f>
        <v>0</v>
      </c>
      <c r="X154" s="12">
        <f>IFERROR(IF(OR($B154="D",$B154="K"),0,VLOOKUP($P154,'20 Receiving'!$C:$T,7,FALSE)/VLOOKUP($P154,'20 Receiving'!$C:$T,5,FALSE)),0)*$AJ154</f>
        <v>0</v>
      </c>
      <c r="Y154" s="21">
        <f>IFERROR(VLOOKUP($P154,'20 Receiving'!$C:$T,8,FALSE)/VLOOKUP($P154,'20 Receiving'!$C:$T,5,FALSE),0)</f>
        <v>0</v>
      </c>
      <c r="Z154" s="21">
        <f>IFERROR(VLOOKUP($P154,'20 Receiving'!$C:$T,10,FALSE)/VLOOKUP($P154,'20 Receiving'!$C:$T,5,FALSE),0)</f>
        <v>0</v>
      </c>
      <c r="AA154" s="21">
        <f>IFERROR(VLOOKUP($P154,'20 Receiving'!$C:$T,11,FALSE),0)</f>
        <v>0</v>
      </c>
      <c r="AB154" s="21">
        <f>IFERROR(VLOOKUP($P154,'20 Receiving'!$C:$T,14,FALSE),0)</f>
        <v>0</v>
      </c>
      <c r="AC154" s="21">
        <f>IFERROR(VLOOKUP($P154,'20 Receiving'!$C:$T,11,FALSE)/VLOOKUP($P154,'20 Receiving'!$C:$T,5,FALSE),0)</f>
        <v>0</v>
      </c>
      <c r="AD154" s="12">
        <f>IFERROR(VLOOKUP($P154,'20 Rushing'!$C:$P,7,FALSE)/VLOOKUP($P154,'20 Rushing'!$C:$P,5,FALSE),0)</f>
        <v>0</v>
      </c>
      <c r="AE154" s="12">
        <f>IFERROR(VLOOKUP($P154,'20 Rushing'!$C:$P,8,FALSE)/VLOOKUP($P154,'20 Rushing'!$C:$P,5,FALSE),0)</f>
        <v>0</v>
      </c>
      <c r="AF154" s="12">
        <f>IFERROR(VLOOKUP($P154,'20 Rushing'!$C:$P,12,FALSE),0)</f>
        <v>0</v>
      </c>
      <c r="AG154" s="12">
        <f>IFERROR(VLOOKUP($P154,'20 Rushing'!$C:$P,9,FALSE)/VLOOKUP($P154,'20 Rushing'!$C:$P,5,FALSE),0)</f>
        <v>0</v>
      </c>
      <c r="AH154" s="12">
        <f>VLOOKUP($J154,'Vegas Odds'!$B:$S,18,FALSE)</f>
        <v>33.050526106749423</v>
      </c>
      <c r="AI154" s="12">
        <f>VLOOKUP($J154,'Vegas Odds'!$B:$S,17,FALSE)</f>
        <v>26.849473893250575</v>
      </c>
      <c r="AJ154">
        <v>0</v>
      </c>
      <c r="AK154" s="12">
        <f t="shared" si="41"/>
        <v>0</v>
      </c>
      <c r="AL154" s="12">
        <f t="shared" si="42"/>
        <v>0</v>
      </c>
      <c r="AM154" s="12">
        <f>V154/Team_Defense_Table20[[#Totals],[Passing yds/att]]*'Fanduel Export'!Q166</f>
        <v>0</v>
      </c>
      <c r="AN154" s="12">
        <f t="shared" si="57"/>
        <v>0</v>
      </c>
      <c r="AO154" s="12">
        <f>IFERROR(IF(OR($B154="D",$B154="K"),0,VLOOKUP($P154,'20 Receiving'!$C:$T,7,FALSE)/VLOOKUP($P154,'20 Receiving'!$C:$T,5,FALSE)),0)*$AJ154</f>
        <v>0</v>
      </c>
      <c r="AP154" s="21">
        <f t="shared" si="43"/>
        <v>33.730880230880231</v>
      </c>
      <c r="AQ154" s="21">
        <f t="shared" si="44"/>
        <v>0</v>
      </c>
      <c r="AR154" s="22">
        <f t="shared" si="45"/>
        <v>0</v>
      </c>
      <c r="AS154" s="22">
        <f t="shared" si="46"/>
        <v>0</v>
      </c>
      <c r="AT154" s="22">
        <f>AA154/Team_Defense_Table20[[#Totals],[Yards per completion]]*'Fanduel Export'!S166</f>
        <v>0</v>
      </c>
      <c r="AU154" s="12">
        <f t="shared" si="58"/>
        <v>0</v>
      </c>
      <c r="AV154" s="12">
        <f t="shared" si="47"/>
        <v>0</v>
      </c>
      <c r="AW154" s="21">
        <f t="shared" si="48"/>
        <v>42.586580086580092</v>
      </c>
      <c r="AX154" s="12">
        <f t="shared" si="49"/>
        <v>0</v>
      </c>
      <c r="AY154" s="12">
        <f>AF154/Team_Defense_Table20[[#Totals],[Rushing Y/A]]*R154</f>
        <v>0</v>
      </c>
      <c r="AZ154" s="12">
        <f t="shared" si="59"/>
        <v>0</v>
      </c>
      <c r="BA154" s="22">
        <f t="shared" si="50"/>
        <v>0</v>
      </c>
      <c r="BB154" s="22">
        <f t="shared" si="51"/>
        <v>0</v>
      </c>
      <c r="BC154" s="21">
        <f t="shared" si="52"/>
        <v>0</v>
      </c>
      <c r="BD154" t="str">
        <f t="shared" si="53"/>
        <v>Phillip Dorsett II</v>
      </c>
      <c r="BE154">
        <f t="shared" si="54"/>
        <v>4500</v>
      </c>
      <c r="BF154" t="str">
        <f t="shared" si="55"/>
        <v>WR</v>
      </c>
      <c r="BG154" s="22">
        <f t="shared" si="56"/>
        <v>0</v>
      </c>
    </row>
    <row r="155" spans="1:59" x14ac:dyDescent="0.3">
      <c r="A155" t="s">
        <v>3927</v>
      </c>
      <c r="B155" t="s">
        <v>49</v>
      </c>
      <c r="C155" t="s">
        <v>2996</v>
      </c>
      <c r="D155" t="s">
        <v>3037</v>
      </c>
      <c r="E155" t="s">
        <v>3038</v>
      </c>
      <c r="F155">
        <v>0</v>
      </c>
      <c r="G155">
        <v>0</v>
      </c>
      <c r="H155">
        <v>4500</v>
      </c>
      <c r="I155" t="s">
        <v>3644</v>
      </c>
      <c r="J155" t="s">
        <v>56</v>
      </c>
      <c r="K155" t="s">
        <v>1079</v>
      </c>
      <c r="O155" t="str">
        <f t="shared" si="40"/>
        <v>John Hurst</v>
      </c>
      <c r="P155" t="str">
        <f>IFERROR(VLOOKUP(O:O,'Name Bridge'!A:B,2,FALSE),O:O)</f>
        <v>John Hurst</v>
      </c>
      <c r="Q155" s="12">
        <f>VLOOKUP($K155,'20 Defensive Stats'!$AC:$AH,2,FALSE)</f>
        <v>7.9778481012658231</v>
      </c>
      <c r="R155" s="12">
        <f>VLOOKUP($K155,'20 Defensive Stats'!$AC:$AH,4,FALSE)</f>
        <v>4.3047619047619046</v>
      </c>
      <c r="S155" s="12">
        <f>VLOOKUP($K155,'20 Defensive Stats'!$AC:$AH,6,FALSE)</f>
        <v>11.564220183486238</v>
      </c>
      <c r="T155" s="12">
        <f>IFERROR(VLOOKUP($P155,'20 Passing'!$C:$AF,9,FALSE)/VLOOKUP($P155,'20 Passing'!$C:$AF,5,FALSE),0)</f>
        <v>0</v>
      </c>
      <c r="U155" s="12">
        <f>IFERROR(VLOOKUP($P155,'20 Passing'!$C:$AF,11,FALSE)/VLOOKUP($P155,'20 Passing'!$C:$AF,5,FALSE),0)</f>
        <v>0</v>
      </c>
      <c r="V155" s="12">
        <f>IFERROR(VLOOKUP($P155,'20 Passing'!$C:$AF,18,FALSE),0)</f>
        <v>0</v>
      </c>
      <c r="W155" s="12">
        <f>IFERROR(VLOOKUP($P155,'20 Passing'!$C:$AF,12,FALSE)/VLOOKUP($P155,'20 Passing'!$C:$AF,5,FALSE),0)</f>
        <v>0</v>
      </c>
      <c r="X155" s="12">
        <f>IFERROR(IF(OR($B155="D",$B155="K"),0,VLOOKUP($P155,'20 Receiving'!$C:$T,7,FALSE)/VLOOKUP($P155,'20 Receiving'!$C:$T,5,FALSE)),0)*$AJ155</f>
        <v>0</v>
      </c>
      <c r="Y155" s="21">
        <f>IFERROR(VLOOKUP($P155,'20 Receiving'!$C:$T,8,FALSE)/VLOOKUP($P155,'20 Receiving'!$C:$T,5,FALSE),0)</f>
        <v>0</v>
      </c>
      <c r="Z155" s="21">
        <f>IFERROR(VLOOKUP($P155,'20 Receiving'!$C:$T,10,FALSE)/VLOOKUP($P155,'20 Receiving'!$C:$T,5,FALSE),0)</f>
        <v>0</v>
      </c>
      <c r="AA155" s="21">
        <f>IFERROR(VLOOKUP($P155,'20 Receiving'!$C:$T,11,FALSE),0)</f>
        <v>0</v>
      </c>
      <c r="AB155" s="21">
        <f>IFERROR(VLOOKUP($P155,'20 Receiving'!$C:$T,14,FALSE),0)</f>
        <v>0</v>
      </c>
      <c r="AC155" s="21">
        <f>IFERROR(VLOOKUP($P155,'20 Receiving'!$C:$T,11,FALSE)/VLOOKUP($P155,'20 Receiving'!$C:$T,5,FALSE),0)</f>
        <v>0</v>
      </c>
      <c r="AD155" s="12">
        <f>IFERROR(VLOOKUP($P155,'20 Rushing'!$C:$P,7,FALSE)/VLOOKUP($P155,'20 Rushing'!$C:$P,5,FALSE),0)</f>
        <v>0</v>
      </c>
      <c r="AE155" s="12">
        <f>IFERROR(VLOOKUP($P155,'20 Rushing'!$C:$P,8,FALSE)/VLOOKUP($P155,'20 Rushing'!$C:$P,5,FALSE),0)</f>
        <v>0</v>
      </c>
      <c r="AF155" s="12">
        <f>IFERROR(VLOOKUP($P155,'20 Rushing'!$C:$P,12,FALSE),0)</f>
        <v>0</v>
      </c>
      <c r="AG155" s="12">
        <f>IFERROR(VLOOKUP($P155,'20 Rushing'!$C:$P,9,FALSE)/VLOOKUP($P155,'20 Rushing'!$C:$P,5,FALSE),0)</f>
        <v>0</v>
      </c>
      <c r="AH155" s="12">
        <f>VLOOKUP($J155,'Vegas Odds'!$B:$S,18,FALSE)</f>
        <v>36.74599698367637</v>
      </c>
      <c r="AI155" s="12">
        <f>VLOOKUP($J155,'Vegas Odds'!$B:$S,17,FALSE)</f>
        <v>33.054003016323627</v>
      </c>
      <c r="AJ155">
        <v>1</v>
      </c>
      <c r="AK155" s="12">
        <f t="shared" si="41"/>
        <v>0</v>
      </c>
      <c r="AL155" s="12">
        <f t="shared" si="42"/>
        <v>0</v>
      </c>
      <c r="AM155" s="12">
        <f>V155/Team_Defense_Table20[[#Totals],[Passing yds/att]]*'Fanduel Export'!Q141</f>
        <v>0</v>
      </c>
      <c r="AN155" s="12">
        <f t="shared" si="57"/>
        <v>0</v>
      </c>
      <c r="AO155" s="12">
        <f>IFERROR(IF(OR($B155="D",$B155="K"),0,VLOOKUP($P155,'20 Receiving'!$C:$T,7,FALSE)/VLOOKUP($P155,'20 Receiving'!$C:$T,5,FALSE)),0)*$AJ155</f>
        <v>0</v>
      </c>
      <c r="AP155" s="21">
        <f t="shared" si="43"/>
        <v>43.467099567099567</v>
      </c>
      <c r="AQ155" s="21">
        <f t="shared" si="44"/>
        <v>0</v>
      </c>
      <c r="AR155" s="22">
        <f t="shared" si="45"/>
        <v>0</v>
      </c>
      <c r="AS155" s="22">
        <f t="shared" si="46"/>
        <v>0</v>
      </c>
      <c r="AT155" s="22">
        <f>AA155/Team_Defense_Table20[[#Totals],[Yards per completion]]*'Fanduel Export'!S141</f>
        <v>0</v>
      </c>
      <c r="AU155" s="12">
        <f t="shared" si="58"/>
        <v>0</v>
      </c>
      <c r="AV155" s="12">
        <f t="shared" si="47"/>
        <v>0</v>
      </c>
      <c r="AW155" s="21">
        <f t="shared" si="48"/>
        <v>39.04170274170275</v>
      </c>
      <c r="AX155" s="12">
        <f t="shared" si="49"/>
        <v>0</v>
      </c>
      <c r="AY155" s="12">
        <f>AF155/Team_Defense_Table20[[#Totals],[Rushing Y/A]]*R155</f>
        <v>0</v>
      </c>
      <c r="AZ155" s="12">
        <f t="shared" si="59"/>
        <v>0</v>
      </c>
      <c r="BA155" s="22">
        <f t="shared" si="50"/>
        <v>0</v>
      </c>
      <c r="BB155" s="22">
        <f t="shared" si="51"/>
        <v>0</v>
      </c>
      <c r="BC155" s="21">
        <f t="shared" si="52"/>
        <v>0</v>
      </c>
      <c r="BD155" t="str">
        <f t="shared" si="53"/>
        <v>John Hurst</v>
      </c>
      <c r="BE155">
        <f t="shared" si="54"/>
        <v>4500</v>
      </c>
      <c r="BF155" t="str">
        <f t="shared" si="55"/>
        <v>WR</v>
      </c>
      <c r="BG155" s="22">
        <f t="shared" si="56"/>
        <v>0</v>
      </c>
    </row>
    <row r="156" spans="1:59" x14ac:dyDescent="0.3">
      <c r="A156" t="s">
        <v>3928</v>
      </c>
      <c r="B156" t="s">
        <v>34</v>
      </c>
      <c r="C156" t="s">
        <v>2898</v>
      </c>
      <c r="D156" t="s">
        <v>3369</v>
      </c>
      <c r="E156" t="s">
        <v>1868</v>
      </c>
      <c r="F156">
        <v>0</v>
      </c>
      <c r="G156">
        <v>3</v>
      </c>
      <c r="H156">
        <v>4500</v>
      </c>
      <c r="I156" t="s">
        <v>3639</v>
      </c>
      <c r="J156" t="s">
        <v>80</v>
      </c>
      <c r="K156" t="s">
        <v>116</v>
      </c>
      <c r="O156" t="str">
        <f t="shared" si="40"/>
        <v>Xavier Jones</v>
      </c>
      <c r="P156" t="str">
        <f>IFERROR(VLOOKUP(O:O,'Name Bridge'!A:B,2,FALSE),O:O)</f>
        <v>Xavier Jones</v>
      </c>
      <c r="Q156" s="12">
        <f>VLOOKUP($K156,'20 Defensive Stats'!$AC:$AH,2,FALSE)</f>
        <v>6.3265822784810126</v>
      </c>
      <c r="R156" s="12">
        <f>VLOOKUP($K156,'20 Defensive Stats'!$AC:$AH,4,FALSE)</f>
        <v>4.5384615384615383</v>
      </c>
      <c r="S156" s="12">
        <f>VLOOKUP($K156,'20 Defensive Stats'!$AC:$AH,6,FALSE)</f>
        <v>9.76171875</v>
      </c>
      <c r="T156" s="12">
        <f>IFERROR(VLOOKUP($P156,'20 Passing'!$C:$AF,9,FALSE)/VLOOKUP($P156,'20 Passing'!$C:$AF,5,FALSE),0)</f>
        <v>0</v>
      </c>
      <c r="U156" s="12">
        <f>IFERROR(VLOOKUP($P156,'20 Passing'!$C:$AF,11,FALSE)/VLOOKUP($P156,'20 Passing'!$C:$AF,5,FALSE),0)</f>
        <v>0</v>
      </c>
      <c r="V156" s="12">
        <f>IFERROR(VLOOKUP($P156,'20 Passing'!$C:$AF,18,FALSE),0)</f>
        <v>0</v>
      </c>
      <c r="W156" s="12">
        <f>IFERROR(VLOOKUP($P156,'20 Passing'!$C:$AF,12,FALSE)/VLOOKUP($P156,'20 Passing'!$C:$AF,5,FALSE),0)</f>
        <v>0</v>
      </c>
      <c r="X156" s="12">
        <f>IFERROR(IF(OR($B156="D",$B156="K"),0,VLOOKUP($P156,'20 Receiving'!$C:$T,7,FALSE)/VLOOKUP($P156,'20 Receiving'!$C:$T,5,FALSE)),0)*$AJ156</f>
        <v>0</v>
      </c>
      <c r="Y156" s="21">
        <f>IFERROR(VLOOKUP($P156,'20 Receiving'!$C:$T,8,FALSE)/VLOOKUP($P156,'20 Receiving'!$C:$T,5,FALSE),0)</f>
        <v>0</v>
      </c>
      <c r="Z156" s="21">
        <f>IFERROR(VLOOKUP($P156,'20 Receiving'!$C:$T,10,FALSE)/VLOOKUP($P156,'20 Receiving'!$C:$T,5,FALSE),0)</f>
        <v>0</v>
      </c>
      <c r="AA156" s="21">
        <f>IFERROR(VLOOKUP($P156,'20 Receiving'!$C:$T,11,FALSE),0)</f>
        <v>0</v>
      </c>
      <c r="AB156" s="21">
        <f>IFERROR(VLOOKUP($P156,'20 Receiving'!$C:$T,14,FALSE),0)</f>
        <v>0</v>
      </c>
      <c r="AC156" s="21">
        <f>IFERROR(VLOOKUP($P156,'20 Receiving'!$C:$T,11,FALSE)/VLOOKUP($P156,'20 Receiving'!$C:$T,5,FALSE),0)</f>
        <v>0</v>
      </c>
      <c r="AD156" s="12">
        <f>IFERROR(VLOOKUP($P156,'20 Rushing'!$C:$P,7,FALSE)/VLOOKUP($P156,'20 Rushing'!$C:$P,5,FALSE),0)</f>
        <v>0</v>
      </c>
      <c r="AE156" s="12">
        <f>IFERROR(VLOOKUP($P156,'20 Rushing'!$C:$P,8,FALSE)/VLOOKUP($P156,'20 Rushing'!$C:$P,5,FALSE),0)</f>
        <v>0</v>
      </c>
      <c r="AF156" s="12">
        <f>IFERROR(VLOOKUP($P156,'20 Rushing'!$C:$P,12,FALSE),0)</f>
        <v>0</v>
      </c>
      <c r="AG156" s="12">
        <f>IFERROR(VLOOKUP($P156,'20 Rushing'!$C:$P,9,FALSE)/VLOOKUP($P156,'20 Rushing'!$C:$P,5,FALSE),0)</f>
        <v>0</v>
      </c>
      <c r="AH156" s="12">
        <f>VLOOKUP($J156,'Vegas Odds'!$B:$S,18,FALSE)</f>
        <v>34.064617153174844</v>
      </c>
      <c r="AI156" s="12">
        <f>VLOOKUP($J156,'Vegas Odds'!$B:$S,17,FALSE)</f>
        <v>34.535382846825151</v>
      </c>
      <c r="AJ156">
        <v>1</v>
      </c>
      <c r="AK156" s="12">
        <f t="shared" si="41"/>
        <v>0</v>
      </c>
      <c r="AL156" s="12">
        <f t="shared" si="42"/>
        <v>0</v>
      </c>
      <c r="AM156" s="12">
        <f>V156/Team_Defense_Table20[[#Totals],[Passing yds/att]]*'Fanduel Export'!Q95</f>
        <v>0</v>
      </c>
      <c r="AN156" s="12">
        <f t="shared" si="57"/>
        <v>0</v>
      </c>
      <c r="AO156" s="12">
        <f>IFERROR(IF(OR($B156="D",$B156="K"),0,VLOOKUP($P156,'20 Receiving'!$C:$T,7,FALSE)/VLOOKUP($P156,'20 Receiving'!$C:$T,5,FALSE)),0)*$AJ156</f>
        <v>0</v>
      </c>
      <c r="AP156" s="21">
        <f t="shared" si="43"/>
        <v>35.487878787878785</v>
      </c>
      <c r="AQ156" s="21">
        <f t="shared" si="44"/>
        <v>0</v>
      </c>
      <c r="AR156" s="22">
        <f t="shared" si="45"/>
        <v>0</v>
      </c>
      <c r="AS156" s="22">
        <f t="shared" si="46"/>
        <v>0</v>
      </c>
      <c r="AT156" s="22">
        <f>AA156/Team_Defense_Table20[[#Totals],[Yards per completion]]*'Fanduel Export'!S95</f>
        <v>0</v>
      </c>
      <c r="AU156" s="12">
        <f t="shared" si="58"/>
        <v>0</v>
      </c>
      <c r="AV156" s="12">
        <f t="shared" si="47"/>
        <v>0</v>
      </c>
      <c r="AW156" s="21">
        <f t="shared" si="48"/>
        <v>31.019191919191922</v>
      </c>
      <c r="AX156" s="12">
        <f t="shared" si="49"/>
        <v>0</v>
      </c>
      <c r="AY156" s="12">
        <f>AF156/Team_Defense_Table20[[#Totals],[Rushing Y/A]]*R156</f>
        <v>0</v>
      </c>
      <c r="AZ156" s="12">
        <f t="shared" si="59"/>
        <v>0</v>
      </c>
      <c r="BA156" s="22">
        <f t="shared" si="50"/>
        <v>0</v>
      </c>
      <c r="BB156" s="22">
        <f t="shared" si="51"/>
        <v>0</v>
      </c>
      <c r="BC156" s="21">
        <f t="shared" si="52"/>
        <v>0</v>
      </c>
      <c r="BD156" t="str">
        <f t="shared" si="53"/>
        <v>Xavier Jones</v>
      </c>
      <c r="BE156">
        <f t="shared" si="54"/>
        <v>4500</v>
      </c>
      <c r="BF156" t="str">
        <f t="shared" si="55"/>
        <v>RB</v>
      </c>
      <c r="BG156" s="22">
        <f t="shared" si="56"/>
        <v>0</v>
      </c>
    </row>
    <row r="157" spans="1:59" x14ac:dyDescent="0.3">
      <c r="A157" t="s">
        <v>3929</v>
      </c>
      <c r="B157" t="s">
        <v>34</v>
      </c>
      <c r="C157" t="s">
        <v>3709</v>
      </c>
      <c r="D157" t="s">
        <v>3710</v>
      </c>
      <c r="E157" t="s">
        <v>3711</v>
      </c>
      <c r="F157">
        <v>0</v>
      </c>
      <c r="G157">
        <v>0</v>
      </c>
      <c r="H157">
        <v>4500</v>
      </c>
      <c r="I157" t="s">
        <v>3637</v>
      </c>
      <c r="J157" t="s">
        <v>1080</v>
      </c>
      <c r="K157" t="s">
        <v>76</v>
      </c>
      <c r="O157" t="str">
        <f t="shared" si="40"/>
        <v>Elijah Wellman</v>
      </c>
      <c r="P157" t="str">
        <f>IFERROR(VLOOKUP(O:O,'Name Bridge'!A:B,2,FALSE),O:O)</f>
        <v>Elijah Wellman</v>
      </c>
      <c r="Q157" s="12">
        <f>VLOOKUP($K157,'20 Defensive Stats'!$AC:$AH,2,FALSE)</f>
        <v>6.4568245125348191</v>
      </c>
      <c r="R157" s="12">
        <f>VLOOKUP($K157,'20 Defensive Stats'!$AC:$AH,4,FALSE)</f>
        <v>4.0869565217391308</v>
      </c>
      <c r="S157" s="12">
        <f>VLOOKUP($K157,'20 Defensive Stats'!$AC:$AH,6,FALSE)</f>
        <v>9.6987447698744766</v>
      </c>
      <c r="T157" s="12">
        <f>IFERROR(VLOOKUP($P157,'20 Passing'!$C:$AF,9,FALSE)/VLOOKUP($P157,'20 Passing'!$C:$AF,5,FALSE),0)</f>
        <v>0</v>
      </c>
      <c r="U157" s="12">
        <f>IFERROR(VLOOKUP($P157,'20 Passing'!$C:$AF,11,FALSE)/VLOOKUP($P157,'20 Passing'!$C:$AF,5,FALSE),0)</f>
        <v>0</v>
      </c>
      <c r="V157" s="12">
        <f>IFERROR(VLOOKUP($P157,'20 Passing'!$C:$AF,18,FALSE),0)</f>
        <v>0</v>
      </c>
      <c r="W157" s="12">
        <f>IFERROR(VLOOKUP($P157,'20 Passing'!$C:$AF,12,FALSE)/VLOOKUP($P157,'20 Passing'!$C:$AF,5,FALSE),0)</f>
        <v>0</v>
      </c>
      <c r="X157" s="12">
        <f>IFERROR(IF(OR($B157="D",$B157="K"),0,VLOOKUP($P157,'20 Receiving'!$C:$T,7,FALSE)/VLOOKUP($P157,'20 Receiving'!$C:$T,5,FALSE)),0)*$AJ157</f>
        <v>0</v>
      </c>
      <c r="Y157" s="21">
        <f>IFERROR(VLOOKUP($P157,'20 Receiving'!$C:$T,8,FALSE)/VLOOKUP($P157,'20 Receiving'!$C:$T,5,FALSE),0)</f>
        <v>0</v>
      </c>
      <c r="Z157" s="21">
        <f>IFERROR(VLOOKUP($P157,'20 Receiving'!$C:$T,10,FALSE)/VLOOKUP($P157,'20 Receiving'!$C:$T,5,FALSE),0)</f>
        <v>0</v>
      </c>
      <c r="AA157" s="21">
        <f>IFERROR(VLOOKUP($P157,'20 Receiving'!$C:$T,11,FALSE),0)</f>
        <v>0</v>
      </c>
      <c r="AB157" s="21">
        <f>IFERROR(VLOOKUP($P157,'20 Receiving'!$C:$T,14,FALSE),0)</f>
        <v>0</v>
      </c>
      <c r="AC157" s="21">
        <f>IFERROR(VLOOKUP($P157,'20 Receiving'!$C:$T,11,FALSE)/VLOOKUP($P157,'20 Receiving'!$C:$T,5,FALSE),0)</f>
        <v>0</v>
      </c>
      <c r="AD157" s="12">
        <f>IFERROR(VLOOKUP($P157,'20 Rushing'!$C:$P,7,FALSE)/VLOOKUP($P157,'20 Rushing'!$C:$P,5,FALSE),0)</f>
        <v>0</v>
      </c>
      <c r="AE157" s="12">
        <f>IFERROR(VLOOKUP($P157,'20 Rushing'!$C:$P,8,FALSE)/VLOOKUP($P157,'20 Rushing'!$C:$P,5,FALSE),0)</f>
        <v>0</v>
      </c>
      <c r="AF157" s="12">
        <f>IFERROR(VLOOKUP($P157,'20 Rushing'!$C:$P,12,FALSE),0)</f>
        <v>0</v>
      </c>
      <c r="AG157" s="12">
        <f>IFERROR(VLOOKUP($P157,'20 Rushing'!$C:$P,9,FALSE)/VLOOKUP($P157,'20 Rushing'!$C:$P,5,FALSE),0)</f>
        <v>0</v>
      </c>
      <c r="AH157" s="12">
        <f>VLOOKUP($J157,'Vegas Odds'!$B:$S,18,FALSE)</f>
        <v>26.137494147398847</v>
      </c>
      <c r="AI157" s="12">
        <f>VLOOKUP($J157,'Vegas Odds'!$B:$S,17,FALSE)</f>
        <v>35.962505852601154</v>
      </c>
      <c r="AJ157">
        <v>1</v>
      </c>
      <c r="AK157" s="12">
        <f t="shared" si="41"/>
        <v>0</v>
      </c>
      <c r="AL157" s="12">
        <f t="shared" si="42"/>
        <v>0</v>
      </c>
      <c r="AM157" s="12">
        <f>V157/Team_Defense_Table20[[#Totals],[Passing yds/att]]*'Fanduel Export'!Q171</f>
        <v>0</v>
      </c>
      <c r="AN157" s="12">
        <f t="shared" si="57"/>
        <v>0</v>
      </c>
      <c r="AO157" s="12">
        <f>IFERROR(IF(OR($B157="D",$B157="K"),0,VLOOKUP($P157,'20 Receiving'!$C:$T,7,FALSE)/VLOOKUP($P157,'20 Receiving'!$C:$T,5,FALSE)),0)*$AJ157</f>
        <v>0</v>
      </c>
      <c r="AP157" s="21">
        <f t="shared" si="43"/>
        <v>41.406493506493518</v>
      </c>
      <c r="AQ157" s="21">
        <f t="shared" si="44"/>
        <v>0</v>
      </c>
      <c r="AR157" s="22">
        <f t="shared" si="45"/>
        <v>0</v>
      </c>
      <c r="AS157" s="22">
        <f t="shared" si="46"/>
        <v>0</v>
      </c>
      <c r="AT157" s="22">
        <f>AA157/Team_Defense_Table20[[#Totals],[Yards per completion]]*'Fanduel Export'!S171</f>
        <v>0</v>
      </c>
      <c r="AU157" s="12">
        <f t="shared" si="58"/>
        <v>0</v>
      </c>
      <c r="AV157" s="12">
        <f t="shared" si="47"/>
        <v>0</v>
      </c>
      <c r="AW157" s="21">
        <f t="shared" si="48"/>
        <v>29.644444444444446</v>
      </c>
      <c r="AX157" s="12">
        <f t="shared" si="49"/>
        <v>0</v>
      </c>
      <c r="AY157" s="12">
        <f>AF157/Team_Defense_Table20[[#Totals],[Rushing Y/A]]*R157</f>
        <v>0</v>
      </c>
      <c r="AZ157" s="12">
        <f t="shared" si="59"/>
        <v>0</v>
      </c>
      <c r="BA157" s="22">
        <f t="shared" si="50"/>
        <v>0</v>
      </c>
      <c r="BB157" s="22">
        <f t="shared" si="51"/>
        <v>0</v>
      </c>
      <c r="BC157" s="21">
        <f t="shared" si="52"/>
        <v>0</v>
      </c>
      <c r="BD157" t="str">
        <f t="shared" si="53"/>
        <v>Elijah Wellman</v>
      </c>
      <c r="BE157">
        <f t="shared" si="54"/>
        <v>4500</v>
      </c>
      <c r="BF157" t="str">
        <f t="shared" si="55"/>
        <v>RB</v>
      </c>
      <c r="BG157" s="22">
        <f t="shared" si="56"/>
        <v>0</v>
      </c>
    </row>
    <row r="158" spans="1:59" x14ac:dyDescent="0.3">
      <c r="A158" t="s">
        <v>3930</v>
      </c>
      <c r="B158" t="s">
        <v>49</v>
      </c>
      <c r="C158" t="s">
        <v>3163</v>
      </c>
      <c r="D158" t="s">
        <v>3164</v>
      </c>
      <c r="E158" t="s">
        <v>3165</v>
      </c>
      <c r="F158">
        <v>0</v>
      </c>
      <c r="G158">
        <v>1</v>
      </c>
      <c r="H158">
        <v>4500</v>
      </c>
      <c r="I158" t="s">
        <v>3644</v>
      </c>
      <c r="J158" t="s">
        <v>1079</v>
      </c>
      <c r="K158" t="s">
        <v>56</v>
      </c>
      <c r="O158" t="str">
        <f t="shared" si="40"/>
        <v>Kristian Wilkerson</v>
      </c>
      <c r="P158" t="str">
        <f>IFERROR(VLOOKUP(O:O,'Name Bridge'!A:B,2,FALSE),O:O)</f>
        <v>Kristian Wilkerson</v>
      </c>
      <c r="Q158" s="12">
        <f>VLOOKUP($K158,'20 Defensive Stats'!$AC:$AH,2,FALSE)</f>
        <v>6.5079787234042552</v>
      </c>
      <c r="R158" s="12">
        <f>VLOOKUP($K158,'20 Defensive Stats'!$AC:$AH,4,FALSE)</f>
        <v>4.7661870503597124</v>
      </c>
      <c r="S158" s="12">
        <f>VLOOKUP($K158,'20 Defensive Stats'!$AC:$AH,6,FALSE)</f>
        <v>10.324894514767932</v>
      </c>
      <c r="T158" s="12">
        <f>IFERROR(VLOOKUP($P158,'20 Passing'!$C:$AF,9,FALSE)/VLOOKUP($P158,'20 Passing'!$C:$AF,5,FALSE),0)</f>
        <v>0</v>
      </c>
      <c r="U158" s="12">
        <f>IFERROR(VLOOKUP($P158,'20 Passing'!$C:$AF,11,FALSE)/VLOOKUP($P158,'20 Passing'!$C:$AF,5,FALSE),0)</f>
        <v>0</v>
      </c>
      <c r="V158" s="12">
        <f>IFERROR(VLOOKUP($P158,'20 Passing'!$C:$AF,18,FALSE),0)</f>
        <v>0</v>
      </c>
      <c r="W158" s="12">
        <f>IFERROR(VLOOKUP($P158,'20 Passing'!$C:$AF,12,FALSE)/VLOOKUP($P158,'20 Passing'!$C:$AF,5,FALSE),0)</f>
        <v>0</v>
      </c>
      <c r="X158" s="12">
        <f>IFERROR(IF(OR($B158="D",$B158="K"),0,VLOOKUP($P158,'20 Receiving'!$C:$T,7,FALSE)/VLOOKUP($P158,'20 Receiving'!$C:$T,5,FALSE)),0)*$AJ158</f>
        <v>0</v>
      </c>
      <c r="Y158" s="21">
        <f>IFERROR(VLOOKUP($P158,'20 Receiving'!$C:$T,8,FALSE)/VLOOKUP($P158,'20 Receiving'!$C:$T,5,FALSE),0)</f>
        <v>0</v>
      </c>
      <c r="Z158" s="21">
        <f>IFERROR(VLOOKUP($P158,'20 Receiving'!$C:$T,10,FALSE)/VLOOKUP($P158,'20 Receiving'!$C:$T,5,FALSE),0)</f>
        <v>0</v>
      </c>
      <c r="AA158" s="21">
        <f>IFERROR(VLOOKUP($P158,'20 Receiving'!$C:$T,11,FALSE),0)</f>
        <v>0</v>
      </c>
      <c r="AB158" s="21">
        <f>IFERROR(VLOOKUP($P158,'20 Receiving'!$C:$T,14,FALSE),0)</f>
        <v>0</v>
      </c>
      <c r="AC158" s="21">
        <f>IFERROR(VLOOKUP($P158,'20 Receiving'!$C:$T,11,FALSE)/VLOOKUP($P158,'20 Receiving'!$C:$T,5,FALSE),0)</f>
        <v>0</v>
      </c>
      <c r="AD158" s="12">
        <f>IFERROR(VLOOKUP($P158,'20 Rushing'!$C:$P,7,FALSE)/VLOOKUP($P158,'20 Rushing'!$C:$P,5,FALSE),0)</f>
        <v>0</v>
      </c>
      <c r="AE158" s="12">
        <f>IFERROR(VLOOKUP($P158,'20 Rushing'!$C:$P,8,FALSE)/VLOOKUP($P158,'20 Rushing'!$C:$P,5,FALSE),0)</f>
        <v>0</v>
      </c>
      <c r="AF158" s="12">
        <f>IFERROR(VLOOKUP($P158,'20 Rushing'!$C:$P,12,FALSE),0)</f>
        <v>0</v>
      </c>
      <c r="AG158" s="12">
        <f>IFERROR(VLOOKUP($P158,'20 Rushing'!$C:$P,9,FALSE)/VLOOKUP($P158,'20 Rushing'!$C:$P,5,FALSE),0)</f>
        <v>0</v>
      </c>
      <c r="AH158" s="12">
        <f>VLOOKUP($J158,'Vegas Odds'!$B:$S,18,FALSE)</f>
        <v>29.794677517930324</v>
      </c>
      <c r="AI158" s="12">
        <f>VLOOKUP($J158,'Vegas Odds'!$B:$S,17,FALSE)</f>
        <v>35.30532248206967</v>
      </c>
      <c r="AJ158">
        <v>1</v>
      </c>
      <c r="AK158" s="12">
        <f t="shared" si="41"/>
        <v>0</v>
      </c>
      <c r="AL158" s="12">
        <f t="shared" si="42"/>
        <v>0</v>
      </c>
      <c r="AM158" s="12">
        <f>V158/Team_Defense_Table20[[#Totals],[Passing yds/att]]*'Fanduel Export'!Q107</f>
        <v>0</v>
      </c>
      <c r="AN158" s="12">
        <f t="shared" si="57"/>
        <v>0</v>
      </c>
      <c r="AO158" s="12">
        <f>IFERROR(IF(OR($B158="D",$B158="K"),0,VLOOKUP($P158,'20 Receiving'!$C:$T,7,FALSE)/VLOOKUP($P158,'20 Receiving'!$C:$T,5,FALSE)),0)*$AJ158</f>
        <v>0</v>
      </c>
      <c r="AP158" s="21">
        <f t="shared" si="43"/>
        <v>31.252958152958154</v>
      </c>
      <c r="AQ158" s="21">
        <f t="shared" si="44"/>
        <v>0</v>
      </c>
      <c r="AR158" s="22">
        <f t="shared" si="45"/>
        <v>0</v>
      </c>
      <c r="AS158" s="22">
        <f t="shared" si="46"/>
        <v>0</v>
      </c>
      <c r="AT158" s="22">
        <f>AA158/Team_Defense_Table20[[#Totals],[Yards per completion]]*'Fanduel Export'!S107</f>
        <v>0</v>
      </c>
      <c r="AU158" s="12">
        <f t="shared" si="58"/>
        <v>0</v>
      </c>
      <c r="AV158" s="12">
        <f t="shared" si="47"/>
        <v>0</v>
      </c>
      <c r="AW158" s="21">
        <f t="shared" si="48"/>
        <v>39.221464646464653</v>
      </c>
      <c r="AX158" s="12">
        <f t="shared" si="49"/>
        <v>0</v>
      </c>
      <c r="AY158" s="12">
        <f>AF158/Team_Defense_Table20[[#Totals],[Rushing Y/A]]*R158</f>
        <v>0</v>
      </c>
      <c r="AZ158" s="12">
        <f t="shared" si="59"/>
        <v>0</v>
      </c>
      <c r="BA158" s="22">
        <f t="shared" si="50"/>
        <v>0</v>
      </c>
      <c r="BB158" s="22">
        <f t="shared" si="51"/>
        <v>0</v>
      </c>
      <c r="BC158" s="21">
        <f t="shared" si="52"/>
        <v>0</v>
      </c>
      <c r="BD158" t="str">
        <f t="shared" si="53"/>
        <v>Kristian Wilkerson</v>
      </c>
      <c r="BE158">
        <f t="shared" si="54"/>
        <v>4500</v>
      </c>
      <c r="BF158" t="str">
        <f t="shared" si="55"/>
        <v>WR</v>
      </c>
      <c r="BG158" s="22">
        <f t="shared" si="56"/>
        <v>0</v>
      </c>
    </row>
    <row r="159" spans="1:59" x14ac:dyDescent="0.3">
      <c r="A159" t="s">
        <v>3931</v>
      </c>
      <c r="B159" t="s">
        <v>49</v>
      </c>
      <c r="C159" t="s">
        <v>2993</v>
      </c>
      <c r="D159" t="s">
        <v>3166</v>
      </c>
      <c r="E159" t="s">
        <v>3167</v>
      </c>
      <c r="F159">
        <v>0</v>
      </c>
      <c r="G159">
        <v>1</v>
      </c>
      <c r="H159">
        <v>4500</v>
      </c>
      <c r="I159" t="s">
        <v>3644</v>
      </c>
      <c r="J159" t="s">
        <v>1079</v>
      </c>
      <c r="K159" t="s">
        <v>56</v>
      </c>
      <c r="O159" t="str">
        <f t="shared" si="40"/>
        <v>Mason Kinsey</v>
      </c>
      <c r="P159" t="str">
        <f>IFERROR(VLOOKUP(O:O,'Name Bridge'!A:B,2,FALSE),O:O)</f>
        <v>Mason Kinsey</v>
      </c>
      <c r="Q159" s="12">
        <f>VLOOKUP($K159,'20 Defensive Stats'!$AC:$AH,2,FALSE)</f>
        <v>6.5079787234042552</v>
      </c>
      <c r="R159" s="12">
        <f>VLOOKUP($K159,'20 Defensive Stats'!$AC:$AH,4,FALSE)</f>
        <v>4.7661870503597124</v>
      </c>
      <c r="S159" s="12">
        <f>VLOOKUP($K159,'20 Defensive Stats'!$AC:$AH,6,FALSE)</f>
        <v>10.324894514767932</v>
      </c>
      <c r="T159" s="12">
        <f>IFERROR(VLOOKUP($P159,'20 Passing'!$C:$AF,9,FALSE)/VLOOKUP($P159,'20 Passing'!$C:$AF,5,FALSE),0)</f>
        <v>0</v>
      </c>
      <c r="U159" s="12">
        <f>IFERROR(VLOOKUP($P159,'20 Passing'!$C:$AF,11,FALSE)/VLOOKUP($P159,'20 Passing'!$C:$AF,5,FALSE),0)</f>
        <v>0</v>
      </c>
      <c r="V159" s="12">
        <f>IFERROR(VLOOKUP($P159,'20 Passing'!$C:$AF,18,FALSE),0)</f>
        <v>0</v>
      </c>
      <c r="W159" s="12">
        <f>IFERROR(VLOOKUP($P159,'20 Passing'!$C:$AF,12,FALSE)/VLOOKUP($P159,'20 Passing'!$C:$AF,5,FALSE),0)</f>
        <v>0</v>
      </c>
      <c r="X159" s="12">
        <f>IFERROR(IF(OR($B159="D",$B159="K"),0,VLOOKUP($P159,'20 Receiving'!$C:$T,7,FALSE)/VLOOKUP($P159,'20 Receiving'!$C:$T,5,FALSE)),0)*$AJ159</f>
        <v>0</v>
      </c>
      <c r="Y159" s="21">
        <f>IFERROR(VLOOKUP($P159,'20 Receiving'!$C:$T,8,FALSE)/VLOOKUP($P159,'20 Receiving'!$C:$T,5,FALSE),0)</f>
        <v>0</v>
      </c>
      <c r="Z159" s="21">
        <f>IFERROR(VLOOKUP($P159,'20 Receiving'!$C:$T,10,FALSE)/VLOOKUP($P159,'20 Receiving'!$C:$T,5,FALSE),0)</f>
        <v>0</v>
      </c>
      <c r="AA159" s="21">
        <f>IFERROR(VLOOKUP($P159,'20 Receiving'!$C:$T,11,FALSE),0)</f>
        <v>0</v>
      </c>
      <c r="AB159" s="21">
        <f>IFERROR(VLOOKUP($P159,'20 Receiving'!$C:$T,14,FALSE),0)</f>
        <v>0</v>
      </c>
      <c r="AC159" s="21">
        <f>IFERROR(VLOOKUP($P159,'20 Receiving'!$C:$T,11,FALSE)/VLOOKUP($P159,'20 Receiving'!$C:$T,5,FALSE),0)</f>
        <v>0</v>
      </c>
      <c r="AD159" s="12">
        <f>IFERROR(VLOOKUP($P159,'20 Rushing'!$C:$P,7,FALSE)/VLOOKUP($P159,'20 Rushing'!$C:$P,5,FALSE),0)</f>
        <v>0</v>
      </c>
      <c r="AE159" s="12">
        <f>IFERROR(VLOOKUP($P159,'20 Rushing'!$C:$P,8,FALSE)/VLOOKUP($P159,'20 Rushing'!$C:$P,5,FALSE),0)</f>
        <v>0</v>
      </c>
      <c r="AF159" s="12">
        <f>IFERROR(VLOOKUP($P159,'20 Rushing'!$C:$P,12,FALSE),0)</f>
        <v>0</v>
      </c>
      <c r="AG159" s="12">
        <f>IFERROR(VLOOKUP($P159,'20 Rushing'!$C:$P,9,FALSE)/VLOOKUP($P159,'20 Rushing'!$C:$P,5,FALSE),0)</f>
        <v>0</v>
      </c>
      <c r="AH159" s="12">
        <f>VLOOKUP($J159,'Vegas Odds'!$B:$S,18,FALSE)</f>
        <v>29.794677517930324</v>
      </c>
      <c r="AI159" s="12">
        <f>VLOOKUP($J159,'Vegas Odds'!$B:$S,17,FALSE)</f>
        <v>35.30532248206967</v>
      </c>
      <c r="AJ159">
        <v>1</v>
      </c>
      <c r="AK159" s="12">
        <f t="shared" si="41"/>
        <v>0</v>
      </c>
      <c r="AL159" s="12">
        <f t="shared" si="42"/>
        <v>0</v>
      </c>
      <c r="AM159" s="12">
        <f>V159/Team_Defense_Table20[[#Totals],[Passing yds/att]]*'Fanduel Export'!Q120</f>
        <v>0</v>
      </c>
      <c r="AN159" s="12">
        <f t="shared" si="57"/>
        <v>0</v>
      </c>
      <c r="AO159" s="12">
        <f>IFERROR(IF(OR($B159="D",$B159="K"),0,VLOOKUP($P159,'20 Receiving'!$C:$T,7,FALSE)/VLOOKUP($P159,'20 Receiving'!$C:$T,5,FALSE)),0)*$AJ159</f>
        <v>0</v>
      </c>
      <c r="AP159" s="21">
        <f t="shared" si="43"/>
        <v>31.252958152958154</v>
      </c>
      <c r="AQ159" s="21">
        <f t="shared" si="44"/>
        <v>0</v>
      </c>
      <c r="AR159" s="22">
        <f t="shared" si="45"/>
        <v>0</v>
      </c>
      <c r="AS159" s="22">
        <f t="shared" si="46"/>
        <v>0</v>
      </c>
      <c r="AT159" s="22">
        <f>AA159/Team_Defense_Table20[[#Totals],[Yards per completion]]*'Fanduel Export'!S120</f>
        <v>0</v>
      </c>
      <c r="AU159" s="12">
        <f t="shared" si="58"/>
        <v>0</v>
      </c>
      <c r="AV159" s="12">
        <f t="shared" si="47"/>
        <v>0</v>
      </c>
      <c r="AW159" s="21">
        <f t="shared" si="48"/>
        <v>39.221464646464653</v>
      </c>
      <c r="AX159" s="12">
        <f t="shared" si="49"/>
        <v>0</v>
      </c>
      <c r="AY159" s="12">
        <f>AF159/Team_Defense_Table20[[#Totals],[Rushing Y/A]]*R159</f>
        <v>0</v>
      </c>
      <c r="AZ159" s="12">
        <f t="shared" si="59"/>
        <v>0</v>
      </c>
      <c r="BA159" s="22">
        <f t="shared" si="50"/>
        <v>0</v>
      </c>
      <c r="BB159" s="22">
        <f t="shared" si="51"/>
        <v>0</v>
      </c>
      <c r="BC159" s="21">
        <f t="shared" si="52"/>
        <v>0</v>
      </c>
      <c r="BD159" t="str">
        <f t="shared" si="53"/>
        <v>Mason Kinsey</v>
      </c>
      <c r="BE159">
        <f t="shared" si="54"/>
        <v>4500</v>
      </c>
      <c r="BF159" t="str">
        <f t="shared" si="55"/>
        <v>WR</v>
      </c>
      <c r="BG159" s="22">
        <f t="shared" si="56"/>
        <v>0</v>
      </c>
    </row>
    <row r="160" spans="1:59" x14ac:dyDescent="0.3">
      <c r="A160" t="s">
        <v>3932</v>
      </c>
      <c r="B160" t="s">
        <v>34</v>
      </c>
      <c r="C160" t="s">
        <v>1907</v>
      </c>
      <c r="D160" t="s">
        <v>3330</v>
      </c>
      <c r="E160" t="s">
        <v>3042</v>
      </c>
      <c r="F160">
        <v>0</v>
      </c>
      <c r="G160">
        <v>2</v>
      </c>
      <c r="H160">
        <v>4500</v>
      </c>
      <c r="I160" t="s">
        <v>3639</v>
      </c>
      <c r="J160" t="s">
        <v>80</v>
      </c>
      <c r="K160" t="s">
        <v>116</v>
      </c>
      <c r="O160" t="str">
        <f t="shared" si="40"/>
        <v>James Gilbert</v>
      </c>
      <c r="P160" t="str">
        <f>IFERROR(VLOOKUP(O:O,'Name Bridge'!A:B,2,FALSE),O:O)</f>
        <v>James Gilbert</v>
      </c>
      <c r="Q160" s="12">
        <f>VLOOKUP($K160,'20 Defensive Stats'!$AC:$AH,2,FALSE)</f>
        <v>6.3265822784810126</v>
      </c>
      <c r="R160" s="12">
        <f>VLOOKUP($K160,'20 Defensive Stats'!$AC:$AH,4,FALSE)</f>
        <v>4.5384615384615383</v>
      </c>
      <c r="S160" s="12">
        <f>VLOOKUP($K160,'20 Defensive Stats'!$AC:$AH,6,FALSE)</f>
        <v>9.76171875</v>
      </c>
      <c r="T160" s="12">
        <f>IFERROR(VLOOKUP($P160,'20 Passing'!$C:$AF,9,FALSE)/VLOOKUP($P160,'20 Passing'!$C:$AF,5,FALSE),0)</f>
        <v>0</v>
      </c>
      <c r="U160" s="12">
        <f>IFERROR(VLOOKUP($P160,'20 Passing'!$C:$AF,11,FALSE)/VLOOKUP($P160,'20 Passing'!$C:$AF,5,FALSE),0)</f>
        <v>0</v>
      </c>
      <c r="V160" s="12">
        <f>IFERROR(VLOOKUP($P160,'20 Passing'!$C:$AF,18,FALSE),0)</f>
        <v>0</v>
      </c>
      <c r="W160" s="12">
        <f>IFERROR(VLOOKUP($P160,'20 Passing'!$C:$AF,12,FALSE)/VLOOKUP($P160,'20 Passing'!$C:$AF,5,FALSE),0)</f>
        <v>0</v>
      </c>
      <c r="X160" s="12">
        <f>IFERROR(IF(OR($B160="D",$B160="K"),0,VLOOKUP($P160,'20 Receiving'!$C:$T,7,FALSE)/VLOOKUP($P160,'20 Receiving'!$C:$T,5,FALSE)),0)*$AJ160</f>
        <v>0</v>
      </c>
      <c r="Y160" s="21">
        <f>IFERROR(VLOOKUP($P160,'20 Receiving'!$C:$T,8,FALSE)/VLOOKUP($P160,'20 Receiving'!$C:$T,5,FALSE),0)</f>
        <v>0</v>
      </c>
      <c r="Z160" s="21">
        <f>IFERROR(VLOOKUP($P160,'20 Receiving'!$C:$T,10,FALSE)/VLOOKUP($P160,'20 Receiving'!$C:$T,5,FALSE),0)</f>
        <v>0</v>
      </c>
      <c r="AA160" s="21">
        <f>IFERROR(VLOOKUP($P160,'20 Receiving'!$C:$T,11,FALSE),0)</f>
        <v>0</v>
      </c>
      <c r="AB160" s="21">
        <f>IFERROR(VLOOKUP($P160,'20 Receiving'!$C:$T,14,FALSE),0)</f>
        <v>0</v>
      </c>
      <c r="AC160" s="21">
        <f>IFERROR(VLOOKUP($P160,'20 Receiving'!$C:$T,11,FALSE)/VLOOKUP($P160,'20 Receiving'!$C:$T,5,FALSE),0)</f>
        <v>0</v>
      </c>
      <c r="AD160" s="12">
        <f>IFERROR(VLOOKUP($P160,'20 Rushing'!$C:$P,7,FALSE)/VLOOKUP($P160,'20 Rushing'!$C:$P,5,FALSE),0)</f>
        <v>0</v>
      </c>
      <c r="AE160" s="12">
        <f>IFERROR(VLOOKUP($P160,'20 Rushing'!$C:$P,8,FALSE)/VLOOKUP($P160,'20 Rushing'!$C:$P,5,FALSE),0)</f>
        <v>0</v>
      </c>
      <c r="AF160" s="12">
        <f>IFERROR(VLOOKUP($P160,'20 Rushing'!$C:$P,12,FALSE),0)</f>
        <v>0</v>
      </c>
      <c r="AG160" s="12">
        <f>IFERROR(VLOOKUP($P160,'20 Rushing'!$C:$P,9,FALSE)/VLOOKUP($P160,'20 Rushing'!$C:$P,5,FALSE),0)</f>
        <v>0</v>
      </c>
      <c r="AH160" s="12">
        <f>VLOOKUP($J160,'Vegas Odds'!$B:$S,18,FALSE)</f>
        <v>34.064617153174844</v>
      </c>
      <c r="AI160" s="12">
        <f>VLOOKUP($J160,'Vegas Odds'!$B:$S,17,FALSE)</f>
        <v>34.535382846825151</v>
      </c>
      <c r="AJ160">
        <v>1</v>
      </c>
      <c r="AK160" s="12">
        <f t="shared" si="41"/>
        <v>0</v>
      </c>
      <c r="AL160" s="12">
        <f t="shared" si="42"/>
        <v>0</v>
      </c>
      <c r="AM160" s="12">
        <f>V160/Team_Defense_Table20[[#Totals],[Passing yds/att]]*'Fanduel Export'!Q156</f>
        <v>0</v>
      </c>
      <c r="AN160" s="12">
        <f t="shared" si="57"/>
        <v>0</v>
      </c>
      <c r="AO160" s="12">
        <f>IFERROR(IF(OR($B160="D",$B160="K"),0,VLOOKUP($P160,'20 Receiving'!$C:$T,7,FALSE)/VLOOKUP($P160,'20 Receiving'!$C:$T,5,FALSE)),0)*$AJ160</f>
        <v>0</v>
      </c>
      <c r="AP160" s="21">
        <f t="shared" si="43"/>
        <v>35.487878787878785</v>
      </c>
      <c r="AQ160" s="21">
        <f t="shared" si="44"/>
        <v>0</v>
      </c>
      <c r="AR160" s="22">
        <f t="shared" si="45"/>
        <v>0</v>
      </c>
      <c r="AS160" s="22">
        <f t="shared" si="46"/>
        <v>0</v>
      </c>
      <c r="AT160" s="22">
        <f>AA160/Team_Defense_Table20[[#Totals],[Yards per completion]]*'Fanduel Export'!S156</f>
        <v>0</v>
      </c>
      <c r="AU160" s="12">
        <f t="shared" si="58"/>
        <v>0</v>
      </c>
      <c r="AV160" s="12">
        <f t="shared" si="47"/>
        <v>0</v>
      </c>
      <c r="AW160" s="21">
        <f t="shared" si="48"/>
        <v>31.019191919191922</v>
      </c>
      <c r="AX160" s="12">
        <f t="shared" si="49"/>
        <v>0</v>
      </c>
      <c r="AY160" s="12">
        <f>AF160/Team_Defense_Table20[[#Totals],[Rushing Y/A]]*R160</f>
        <v>0</v>
      </c>
      <c r="AZ160" s="12">
        <f t="shared" si="59"/>
        <v>0</v>
      </c>
      <c r="BA160" s="22">
        <f t="shared" si="50"/>
        <v>0</v>
      </c>
      <c r="BB160" s="22">
        <f t="shared" si="51"/>
        <v>0</v>
      </c>
      <c r="BC160" s="21">
        <f t="shared" si="52"/>
        <v>0</v>
      </c>
      <c r="BD160" t="str">
        <f t="shared" si="53"/>
        <v>James Gilbert</v>
      </c>
      <c r="BE160">
        <f t="shared" si="54"/>
        <v>4500</v>
      </c>
      <c r="BF160" t="str">
        <f t="shared" si="55"/>
        <v>RB</v>
      </c>
      <c r="BG160" s="22">
        <f t="shared" si="56"/>
        <v>0</v>
      </c>
    </row>
    <row r="161" spans="1:59" x14ac:dyDescent="0.3">
      <c r="A161" t="s">
        <v>3933</v>
      </c>
      <c r="B161" t="s">
        <v>1928</v>
      </c>
      <c r="C161" t="s">
        <v>2857</v>
      </c>
      <c r="D161" t="s">
        <v>1058</v>
      </c>
      <c r="E161" t="s">
        <v>3331</v>
      </c>
      <c r="F161">
        <v>8.3636363636363598</v>
      </c>
      <c r="G161">
        <v>11</v>
      </c>
      <c r="H161">
        <v>4500</v>
      </c>
      <c r="I161" t="s">
        <v>3639</v>
      </c>
      <c r="J161" t="s">
        <v>80</v>
      </c>
      <c r="K161" t="s">
        <v>116</v>
      </c>
      <c r="O161" t="str">
        <f t="shared" si="40"/>
        <v>Los Angeles Rams</v>
      </c>
      <c r="P161" t="str">
        <f>IFERROR(VLOOKUP(O:O,'Name Bridge'!A:B,2,FALSE),O:O)</f>
        <v>LAR</v>
      </c>
      <c r="Q161" s="12">
        <f>VLOOKUP($K161,'20 Defensive Stats'!$AC:$AH,2,FALSE)</f>
        <v>6.3265822784810126</v>
      </c>
      <c r="R161" s="12">
        <f>VLOOKUP($K161,'20 Defensive Stats'!$AC:$AH,4,FALSE)</f>
        <v>4.5384615384615383</v>
      </c>
      <c r="S161" s="12">
        <f>VLOOKUP($K161,'20 Defensive Stats'!$AC:$AH,6,FALSE)</f>
        <v>9.76171875</v>
      </c>
      <c r="T161" s="12">
        <f>IFERROR(VLOOKUP($P161,'20 Passing'!$C:$AF,9,FALSE)/VLOOKUP($P161,'20 Passing'!$C:$AF,5,FALSE),0)</f>
        <v>0</v>
      </c>
      <c r="U161" s="12">
        <f>IFERROR(VLOOKUP($P161,'20 Passing'!$C:$AF,11,FALSE)/VLOOKUP($P161,'20 Passing'!$C:$AF,5,FALSE),0)</f>
        <v>0</v>
      </c>
      <c r="V161" s="12">
        <f>IFERROR(VLOOKUP($P161,'20 Passing'!$C:$AF,18,FALSE),0)</f>
        <v>0</v>
      </c>
      <c r="W161" s="12">
        <f>IFERROR(VLOOKUP($P161,'20 Passing'!$C:$AF,12,FALSE)/VLOOKUP($P161,'20 Passing'!$C:$AF,5,FALSE),0)</f>
        <v>0</v>
      </c>
      <c r="X161" s="12">
        <f>IFERROR(IF(OR($B161="D",$B161="K"),0,VLOOKUP($P161,'20 Receiving'!$C:$T,7,FALSE)/VLOOKUP($P161,'20 Receiving'!$C:$T,5,FALSE)),0)*$AJ161</f>
        <v>0</v>
      </c>
      <c r="Y161" s="21">
        <f>IFERROR(VLOOKUP($P161,'20 Receiving'!$C:$T,8,FALSE)/VLOOKUP($P161,'20 Receiving'!$C:$T,5,FALSE),0)</f>
        <v>0</v>
      </c>
      <c r="Z161" s="21">
        <f>IFERROR(VLOOKUP($P161,'20 Receiving'!$C:$T,10,FALSE)/VLOOKUP($P161,'20 Receiving'!$C:$T,5,FALSE),0)</f>
        <v>0</v>
      </c>
      <c r="AA161" s="21">
        <f>IFERROR(VLOOKUP($P161,'20 Receiving'!$C:$T,11,FALSE),0)</f>
        <v>0</v>
      </c>
      <c r="AB161" s="21">
        <f>IFERROR(VLOOKUP($P161,'20 Receiving'!$C:$T,14,FALSE),0)</f>
        <v>0</v>
      </c>
      <c r="AC161" s="21">
        <f>IFERROR(VLOOKUP($P161,'20 Receiving'!$C:$T,11,FALSE)/VLOOKUP($P161,'20 Receiving'!$C:$T,5,FALSE),0)</f>
        <v>0</v>
      </c>
      <c r="AD161" s="12">
        <f>IFERROR(VLOOKUP($P161,'20 Rushing'!$C:$P,7,FALSE)/VLOOKUP($P161,'20 Rushing'!$C:$P,5,FALSE),0)</f>
        <v>0</v>
      </c>
      <c r="AE161" s="12">
        <f>IFERROR(VLOOKUP($P161,'20 Rushing'!$C:$P,8,FALSE)/VLOOKUP($P161,'20 Rushing'!$C:$P,5,FALSE),0)</f>
        <v>0</v>
      </c>
      <c r="AF161" s="12">
        <f>IFERROR(VLOOKUP($P161,'20 Rushing'!$C:$P,12,FALSE),0)</f>
        <v>0</v>
      </c>
      <c r="AG161" s="12">
        <f>IFERROR(VLOOKUP($P161,'20 Rushing'!$C:$P,9,FALSE)/VLOOKUP($P161,'20 Rushing'!$C:$P,5,FALSE),0)</f>
        <v>0</v>
      </c>
      <c r="AH161" s="12">
        <f>VLOOKUP($J161,'Vegas Odds'!$B:$S,18,FALSE)</f>
        <v>34.064617153174844</v>
      </c>
      <c r="AI161" s="12">
        <f>VLOOKUP($J161,'Vegas Odds'!$B:$S,17,FALSE)</f>
        <v>34.535382846825151</v>
      </c>
      <c r="AJ161">
        <v>1</v>
      </c>
      <c r="AK161" s="12">
        <f t="shared" si="41"/>
        <v>0</v>
      </c>
      <c r="AL161" s="12">
        <f t="shared" si="42"/>
        <v>0</v>
      </c>
      <c r="AM161" s="12">
        <f>V161/Team_Defense_Table20[[#Totals],[Passing yds/att]]*'Fanduel Export'!Q84</f>
        <v>0</v>
      </c>
      <c r="AN161" s="12">
        <f t="shared" si="57"/>
        <v>0</v>
      </c>
      <c r="AO161" s="12">
        <f>IFERROR(IF(OR($B161="D",$B161="K"),0,VLOOKUP($P161,'20 Receiving'!$C:$T,7,FALSE)/VLOOKUP($P161,'20 Receiving'!$C:$T,5,FALSE)),0)*$AJ161</f>
        <v>0</v>
      </c>
      <c r="AP161" s="21">
        <f t="shared" si="43"/>
        <v>35.487878787878785</v>
      </c>
      <c r="AQ161" s="21">
        <f t="shared" si="44"/>
        <v>0</v>
      </c>
      <c r="AR161" s="22">
        <f t="shared" si="45"/>
        <v>0</v>
      </c>
      <c r="AS161" s="22">
        <f t="shared" si="46"/>
        <v>0</v>
      </c>
      <c r="AT161" s="22">
        <f>AA161/Team_Defense_Table20[[#Totals],[Yards per completion]]*'Fanduel Export'!S84</f>
        <v>0</v>
      </c>
      <c r="AU161" s="12">
        <f t="shared" si="58"/>
        <v>0</v>
      </c>
      <c r="AV161" s="12">
        <f t="shared" si="47"/>
        <v>0</v>
      </c>
      <c r="AW161" s="21">
        <f t="shared" si="48"/>
        <v>31.019191919191922</v>
      </c>
      <c r="AX161" s="12">
        <f t="shared" si="49"/>
        <v>0</v>
      </c>
      <c r="AY161" s="12">
        <f>AF161/Team_Defense_Table20[[#Totals],[Rushing Y/A]]*R161</f>
        <v>0</v>
      </c>
      <c r="AZ161" s="12">
        <f t="shared" si="59"/>
        <v>0</v>
      </c>
      <c r="BA161" s="22">
        <f t="shared" si="50"/>
        <v>0</v>
      </c>
      <c r="BB161" s="22">
        <f t="shared" si="51"/>
        <v>0</v>
      </c>
      <c r="BC161" s="21">
        <f t="shared" si="52"/>
        <v>0</v>
      </c>
      <c r="BD161" t="str">
        <f t="shared" si="53"/>
        <v>Los Angeles Rams</v>
      </c>
      <c r="BE161">
        <f t="shared" si="54"/>
        <v>4500</v>
      </c>
      <c r="BF161" t="str">
        <f t="shared" si="55"/>
        <v>D</v>
      </c>
      <c r="BG161" s="22">
        <f t="shared" si="56"/>
        <v>0</v>
      </c>
    </row>
    <row r="162" spans="1:59" x14ac:dyDescent="0.3">
      <c r="A162" t="s">
        <v>3934</v>
      </c>
      <c r="B162" t="s">
        <v>49</v>
      </c>
      <c r="C162" t="s">
        <v>3322</v>
      </c>
      <c r="D162" t="s">
        <v>480</v>
      </c>
      <c r="E162" t="s">
        <v>3370</v>
      </c>
      <c r="F162">
        <v>0.36666667461395203</v>
      </c>
      <c r="G162">
        <v>3</v>
      </c>
      <c r="H162">
        <v>4500</v>
      </c>
      <c r="I162" t="s">
        <v>3639</v>
      </c>
      <c r="J162" t="s">
        <v>116</v>
      </c>
      <c r="K162" t="s">
        <v>80</v>
      </c>
      <c r="O162" t="str">
        <f t="shared" si="40"/>
        <v>Trent Sherfield</v>
      </c>
      <c r="P162" t="str">
        <f>IFERROR(VLOOKUP(O:O,'Name Bridge'!A:B,2,FALSE),O:O)</f>
        <v>Trent Sherfield</v>
      </c>
      <c r="Q162" s="12">
        <f>VLOOKUP($K162,'20 Defensive Stats'!$AC:$AH,2,FALSE)</f>
        <v>5.654040404040404</v>
      </c>
      <c r="R162" s="12">
        <f>VLOOKUP($K162,'20 Defensive Stats'!$AC:$AH,4,FALSE)</f>
        <v>3.8679245283018866</v>
      </c>
      <c r="S162" s="12">
        <f>VLOOKUP($K162,'20 Defensive Stats'!$AC:$AH,6,FALSE)</f>
        <v>8.9203187250996017</v>
      </c>
      <c r="T162" s="12">
        <f>IFERROR(VLOOKUP($P162,'20 Passing'!$C:$AF,9,FALSE)/VLOOKUP($P162,'20 Passing'!$C:$AF,5,FALSE),0)</f>
        <v>0</v>
      </c>
      <c r="U162" s="12">
        <f>IFERROR(VLOOKUP($P162,'20 Passing'!$C:$AF,11,FALSE)/VLOOKUP($P162,'20 Passing'!$C:$AF,5,FALSE),0)</f>
        <v>0</v>
      </c>
      <c r="V162" s="12">
        <f>IFERROR(VLOOKUP($P162,'20 Passing'!$C:$AF,18,FALSE),0)</f>
        <v>0</v>
      </c>
      <c r="W162" s="12">
        <f>IFERROR(VLOOKUP($P162,'20 Passing'!$C:$AF,12,FALSE)/VLOOKUP($P162,'20 Passing'!$C:$AF,5,FALSE),0)</f>
        <v>0</v>
      </c>
      <c r="X162" s="12">
        <f>IFERROR(IF(OR($B162="D",$B162="K"),0,VLOOKUP($P162,'20 Receiving'!$C:$T,7,FALSE)/VLOOKUP($P162,'20 Receiving'!$C:$T,5,FALSE)),0)*$AJ162</f>
        <v>0.1</v>
      </c>
      <c r="Y162" s="21">
        <f>IFERROR(VLOOKUP($P162,'20 Receiving'!$C:$T,8,FALSE)/VLOOKUP($P162,'20 Receiving'!$C:$T,5,FALSE),0)</f>
        <v>0.1</v>
      </c>
      <c r="Z162" s="21">
        <f>IFERROR(VLOOKUP($P162,'20 Receiving'!$C:$T,10,FALSE)/VLOOKUP($P162,'20 Receiving'!$C:$T,5,FALSE),0)</f>
        <v>0.6</v>
      </c>
      <c r="AA162" s="21">
        <f>IFERROR(VLOOKUP($P162,'20 Receiving'!$C:$T,11,FALSE),0)</f>
        <v>6</v>
      </c>
      <c r="AB162" s="21">
        <f>IFERROR(VLOOKUP($P162,'20 Receiving'!$C:$T,14,FALSE),0)</f>
        <v>6</v>
      </c>
      <c r="AC162" s="21">
        <f>IFERROR(VLOOKUP($P162,'20 Receiving'!$C:$T,11,FALSE)/VLOOKUP($P162,'20 Receiving'!$C:$T,5,FALSE),0)</f>
        <v>0.6</v>
      </c>
      <c r="AD162" s="12">
        <f>IFERROR(VLOOKUP($P162,'20 Rushing'!$C:$P,7,FALSE)/VLOOKUP($P162,'20 Rushing'!$C:$P,5,FALSE),0)</f>
        <v>0</v>
      </c>
      <c r="AE162" s="12">
        <f>IFERROR(VLOOKUP($P162,'20 Rushing'!$C:$P,8,FALSE)/VLOOKUP($P162,'20 Rushing'!$C:$P,5,FALSE),0)</f>
        <v>0</v>
      </c>
      <c r="AF162" s="12">
        <f>IFERROR(VLOOKUP($P162,'20 Rushing'!$C:$P,12,FALSE),0)</f>
        <v>0</v>
      </c>
      <c r="AG162" s="12">
        <f>IFERROR(VLOOKUP($P162,'20 Rushing'!$C:$P,9,FALSE)/VLOOKUP($P162,'20 Rushing'!$C:$P,5,FALSE),0)</f>
        <v>0</v>
      </c>
      <c r="AH162" s="12">
        <f>VLOOKUP($J162,'Vegas Odds'!$B:$S,18,FALSE)</f>
        <v>37.965155310939636</v>
      </c>
      <c r="AI162" s="12">
        <f>VLOOKUP($J162,'Vegas Odds'!$B:$S,17,FALSE)</f>
        <v>30.434844689060373</v>
      </c>
      <c r="AJ162">
        <v>1</v>
      </c>
      <c r="AK162" s="12">
        <f t="shared" si="41"/>
        <v>0</v>
      </c>
      <c r="AL162" s="12">
        <f t="shared" si="42"/>
        <v>0</v>
      </c>
      <c r="AM162" s="12">
        <f>V162/Team_Defense_Table20[[#Totals],[Passing yds/att]]*'Fanduel Export'!Q155</f>
        <v>0</v>
      </c>
      <c r="AN162" s="12">
        <f t="shared" si="57"/>
        <v>0</v>
      </c>
      <c r="AO162" s="12">
        <f>IFERROR(IF(OR($B162="D",$B162="K"),0,VLOOKUP($P162,'20 Receiving'!$C:$T,7,FALSE)/VLOOKUP($P162,'20 Receiving'!$C:$T,5,FALSE)),0)*$AJ162</f>
        <v>0.1</v>
      </c>
      <c r="AP162" s="21">
        <f t="shared" si="43"/>
        <v>31.103030303030305</v>
      </c>
      <c r="AQ162" s="21">
        <f t="shared" si="44"/>
        <v>0.12206256091786905</v>
      </c>
      <c r="AR162" s="22">
        <f t="shared" si="45"/>
        <v>0.1</v>
      </c>
      <c r="AS162" s="22">
        <f t="shared" si="46"/>
        <v>0.12206256091786905</v>
      </c>
      <c r="AT162" s="22">
        <f>AA162/Team_Defense_Table20[[#Totals],[Yards per completion]]*'Fanduel Export'!S155</f>
        <v>6.6386634967190519</v>
      </c>
      <c r="AU162" s="12">
        <f t="shared" si="58"/>
        <v>0.81033226748150278</v>
      </c>
      <c r="AV162" s="12">
        <f t="shared" si="47"/>
        <v>0</v>
      </c>
      <c r="AW162" s="21">
        <f t="shared" si="48"/>
        <v>32.439393939393938</v>
      </c>
      <c r="AX162" s="12">
        <f t="shared" si="49"/>
        <v>0</v>
      </c>
      <c r="AY162" s="12">
        <f>AF162/Team_Defense_Table20[[#Totals],[Rushing Y/A]]*R162</f>
        <v>0</v>
      </c>
      <c r="AZ162" s="12">
        <f t="shared" si="59"/>
        <v>0</v>
      </c>
      <c r="BA162" s="22">
        <f t="shared" si="50"/>
        <v>0.13103322674815027</v>
      </c>
      <c r="BB162" s="22">
        <f t="shared" si="51"/>
        <v>2.9118494832922281E-2</v>
      </c>
      <c r="BC162" s="21">
        <f t="shared" si="52"/>
        <v>2.2222222222222223E-2</v>
      </c>
      <c r="BD162" t="str">
        <f t="shared" si="53"/>
        <v>Trent Sherfield</v>
      </c>
      <c r="BE162">
        <f t="shared" si="54"/>
        <v>4500</v>
      </c>
      <c r="BF162" t="str">
        <f t="shared" si="55"/>
        <v>WR</v>
      </c>
      <c r="BG162" s="22">
        <f t="shared" si="56"/>
        <v>0.13103322674815027</v>
      </c>
    </row>
    <row r="163" spans="1:59" x14ac:dyDescent="0.3">
      <c r="A163" t="s">
        <v>3935</v>
      </c>
      <c r="B163" t="s">
        <v>49</v>
      </c>
      <c r="C163" t="s">
        <v>3332</v>
      </c>
      <c r="D163" t="s">
        <v>1971</v>
      </c>
      <c r="E163" t="s">
        <v>3333</v>
      </c>
      <c r="F163">
        <v>0</v>
      </c>
      <c r="G163">
        <v>2</v>
      </c>
      <c r="H163">
        <v>4500</v>
      </c>
      <c r="I163" t="s">
        <v>3639</v>
      </c>
      <c r="J163" t="s">
        <v>116</v>
      </c>
      <c r="K163" t="s">
        <v>80</v>
      </c>
      <c r="O163" t="str">
        <f t="shared" si="40"/>
        <v>Shane Leatherbury</v>
      </c>
      <c r="P163" t="str">
        <f>IFERROR(VLOOKUP(O:O,'Name Bridge'!A:B,2,FALSE),O:O)</f>
        <v>Shane Leatherbury</v>
      </c>
      <c r="Q163" s="12">
        <f>VLOOKUP($K163,'20 Defensive Stats'!$AC:$AH,2,FALSE)</f>
        <v>5.654040404040404</v>
      </c>
      <c r="R163" s="12">
        <f>VLOOKUP($K163,'20 Defensive Stats'!$AC:$AH,4,FALSE)</f>
        <v>3.8679245283018866</v>
      </c>
      <c r="S163" s="12">
        <f>VLOOKUP($K163,'20 Defensive Stats'!$AC:$AH,6,FALSE)</f>
        <v>8.9203187250996017</v>
      </c>
      <c r="T163" s="12">
        <f>IFERROR(VLOOKUP($P163,'20 Passing'!$C:$AF,9,FALSE)/VLOOKUP($P163,'20 Passing'!$C:$AF,5,FALSE),0)</f>
        <v>0</v>
      </c>
      <c r="U163" s="12">
        <f>IFERROR(VLOOKUP($P163,'20 Passing'!$C:$AF,11,FALSE)/VLOOKUP($P163,'20 Passing'!$C:$AF,5,FALSE),0)</f>
        <v>0</v>
      </c>
      <c r="V163" s="12">
        <f>IFERROR(VLOOKUP($P163,'20 Passing'!$C:$AF,18,FALSE),0)</f>
        <v>0</v>
      </c>
      <c r="W163" s="12">
        <f>IFERROR(VLOOKUP($P163,'20 Passing'!$C:$AF,12,FALSE)/VLOOKUP($P163,'20 Passing'!$C:$AF,5,FALSE),0)</f>
        <v>0</v>
      </c>
      <c r="X163" s="12">
        <f>IFERROR(IF(OR($B163="D",$B163="K"),0,VLOOKUP($P163,'20 Receiving'!$C:$T,7,FALSE)/VLOOKUP($P163,'20 Receiving'!$C:$T,5,FALSE)),0)*$AJ163</f>
        <v>0</v>
      </c>
      <c r="Y163" s="21">
        <f>IFERROR(VLOOKUP($P163,'20 Receiving'!$C:$T,8,FALSE)/VLOOKUP($P163,'20 Receiving'!$C:$T,5,FALSE),0)</f>
        <v>0</v>
      </c>
      <c r="Z163" s="21">
        <f>IFERROR(VLOOKUP($P163,'20 Receiving'!$C:$T,10,FALSE)/VLOOKUP($P163,'20 Receiving'!$C:$T,5,FALSE),0)</f>
        <v>0</v>
      </c>
      <c r="AA163" s="21">
        <f>IFERROR(VLOOKUP($P163,'20 Receiving'!$C:$T,11,FALSE),0)</f>
        <v>0</v>
      </c>
      <c r="AB163" s="21">
        <f>IFERROR(VLOOKUP($P163,'20 Receiving'!$C:$T,14,FALSE),0)</f>
        <v>0</v>
      </c>
      <c r="AC163" s="21">
        <f>IFERROR(VLOOKUP($P163,'20 Receiving'!$C:$T,11,FALSE)/VLOOKUP($P163,'20 Receiving'!$C:$T,5,FALSE),0)</f>
        <v>0</v>
      </c>
      <c r="AD163" s="12">
        <f>IFERROR(VLOOKUP($P163,'20 Rushing'!$C:$P,7,FALSE)/VLOOKUP($P163,'20 Rushing'!$C:$P,5,FALSE),0)</f>
        <v>0</v>
      </c>
      <c r="AE163" s="12">
        <f>IFERROR(VLOOKUP($P163,'20 Rushing'!$C:$P,8,FALSE)/VLOOKUP($P163,'20 Rushing'!$C:$P,5,FALSE),0)</f>
        <v>0</v>
      </c>
      <c r="AF163" s="12">
        <f>IFERROR(VLOOKUP($P163,'20 Rushing'!$C:$P,12,FALSE),0)</f>
        <v>0</v>
      </c>
      <c r="AG163" s="12">
        <f>IFERROR(VLOOKUP($P163,'20 Rushing'!$C:$P,9,FALSE)/VLOOKUP($P163,'20 Rushing'!$C:$P,5,FALSE),0)</f>
        <v>0</v>
      </c>
      <c r="AH163" s="12">
        <f>VLOOKUP($J163,'Vegas Odds'!$B:$S,18,FALSE)</f>
        <v>37.965155310939636</v>
      </c>
      <c r="AI163" s="12">
        <f>VLOOKUP($J163,'Vegas Odds'!$B:$S,17,FALSE)</f>
        <v>30.434844689060373</v>
      </c>
      <c r="AJ163">
        <v>1</v>
      </c>
      <c r="AK163" s="12">
        <f t="shared" si="41"/>
        <v>0</v>
      </c>
      <c r="AL163" s="12">
        <f t="shared" si="42"/>
        <v>0</v>
      </c>
      <c r="AM163" s="12">
        <f>V163/Team_Defense_Table20[[#Totals],[Passing yds/att]]*'Fanduel Export'!Q103</f>
        <v>0</v>
      </c>
      <c r="AN163" s="12">
        <f t="shared" si="57"/>
        <v>0</v>
      </c>
      <c r="AO163" s="12">
        <f>IFERROR(IF(OR($B163="D",$B163="K"),0,VLOOKUP($P163,'20 Receiving'!$C:$T,7,FALSE)/VLOOKUP($P163,'20 Receiving'!$C:$T,5,FALSE)),0)*$AJ163</f>
        <v>0</v>
      </c>
      <c r="AP163" s="21">
        <f t="shared" si="43"/>
        <v>31.103030303030305</v>
      </c>
      <c r="AQ163" s="21">
        <f t="shared" si="44"/>
        <v>0</v>
      </c>
      <c r="AR163" s="22">
        <f t="shared" si="45"/>
        <v>0</v>
      </c>
      <c r="AS163" s="22">
        <f t="shared" si="46"/>
        <v>0</v>
      </c>
      <c r="AT163" s="22">
        <f>AA163/Team_Defense_Table20[[#Totals],[Yards per completion]]*'Fanduel Export'!S103</f>
        <v>0</v>
      </c>
      <c r="AU163" s="12">
        <f t="shared" si="58"/>
        <v>0</v>
      </c>
      <c r="AV163" s="12">
        <f t="shared" si="47"/>
        <v>0</v>
      </c>
      <c r="AW163" s="21">
        <f t="shared" si="48"/>
        <v>32.439393939393938</v>
      </c>
      <c r="AX163" s="12">
        <f t="shared" si="49"/>
        <v>0</v>
      </c>
      <c r="AY163" s="12">
        <f>AF163/Team_Defense_Table20[[#Totals],[Rushing Y/A]]*R163</f>
        <v>0</v>
      </c>
      <c r="AZ163" s="12">
        <f t="shared" si="59"/>
        <v>0</v>
      </c>
      <c r="BA163" s="22">
        <f t="shared" si="50"/>
        <v>0</v>
      </c>
      <c r="BB163" s="22">
        <f t="shared" si="51"/>
        <v>0</v>
      </c>
      <c r="BC163" s="21">
        <f t="shared" si="52"/>
        <v>0</v>
      </c>
      <c r="BD163" t="str">
        <f t="shared" si="53"/>
        <v>Shane Leatherbury</v>
      </c>
      <c r="BE163">
        <f t="shared" si="54"/>
        <v>4500</v>
      </c>
      <c r="BF163" t="str">
        <f t="shared" si="55"/>
        <v>WR</v>
      </c>
      <c r="BG163" s="22">
        <f t="shared" si="56"/>
        <v>0</v>
      </c>
    </row>
    <row r="164" spans="1:59" x14ac:dyDescent="0.3">
      <c r="A164" t="s">
        <v>3936</v>
      </c>
      <c r="B164" t="s">
        <v>49</v>
      </c>
      <c r="C164" t="s">
        <v>2999</v>
      </c>
      <c r="D164" t="s">
        <v>1972</v>
      </c>
      <c r="E164" t="s">
        <v>3334</v>
      </c>
      <c r="F164">
        <v>0</v>
      </c>
      <c r="G164">
        <v>2</v>
      </c>
      <c r="H164">
        <v>4500</v>
      </c>
      <c r="I164" t="s">
        <v>3639</v>
      </c>
      <c r="J164" t="s">
        <v>116</v>
      </c>
      <c r="K164" t="s">
        <v>80</v>
      </c>
      <c r="O164" t="str">
        <f t="shared" si="40"/>
        <v>Devin Phelps</v>
      </c>
      <c r="P164" t="str">
        <f>IFERROR(VLOOKUP(O:O,'Name Bridge'!A:B,2,FALSE),O:O)</f>
        <v>Devin Phelps</v>
      </c>
      <c r="Q164" s="12">
        <f>VLOOKUP($K164,'20 Defensive Stats'!$AC:$AH,2,FALSE)</f>
        <v>5.654040404040404</v>
      </c>
      <c r="R164" s="12">
        <f>VLOOKUP($K164,'20 Defensive Stats'!$AC:$AH,4,FALSE)</f>
        <v>3.8679245283018866</v>
      </c>
      <c r="S164" s="12">
        <f>VLOOKUP($K164,'20 Defensive Stats'!$AC:$AH,6,FALSE)</f>
        <v>8.9203187250996017</v>
      </c>
      <c r="T164" s="12">
        <f>IFERROR(VLOOKUP($P164,'20 Passing'!$C:$AF,9,FALSE)/VLOOKUP($P164,'20 Passing'!$C:$AF,5,FALSE),0)</f>
        <v>0</v>
      </c>
      <c r="U164" s="12">
        <f>IFERROR(VLOOKUP($P164,'20 Passing'!$C:$AF,11,FALSE)/VLOOKUP($P164,'20 Passing'!$C:$AF,5,FALSE),0)</f>
        <v>0</v>
      </c>
      <c r="V164" s="12">
        <f>IFERROR(VLOOKUP($P164,'20 Passing'!$C:$AF,18,FALSE),0)</f>
        <v>0</v>
      </c>
      <c r="W164" s="12">
        <f>IFERROR(VLOOKUP($P164,'20 Passing'!$C:$AF,12,FALSE)/VLOOKUP($P164,'20 Passing'!$C:$AF,5,FALSE),0)</f>
        <v>0</v>
      </c>
      <c r="X164" s="12">
        <f>IFERROR(IF(OR($B164="D",$B164="K"),0,VLOOKUP($P164,'20 Receiving'!$C:$T,7,FALSE)/VLOOKUP($P164,'20 Receiving'!$C:$T,5,FALSE)),0)*$AJ164</f>
        <v>0</v>
      </c>
      <c r="Y164" s="21">
        <f>IFERROR(VLOOKUP($P164,'20 Receiving'!$C:$T,8,FALSE)/VLOOKUP($P164,'20 Receiving'!$C:$T,5,FALSE),0)</f>
        <v>0</v>
      </c>
      <c r="Z164" s="21">
        <f>IFERROR(VLOOKUP($P164,'20 Receiving'!$C:$T,10,FALSE)/VLOOKUP($P164,'20 Receiving'!$C:$T,5,FALSE),0)</f>
        <v>0</v>
      </c>
      <c r="AA164" s="21">
        <f>IFERROR(VLOOKUP($P164,'20 Receiving'!$C:$T,11,FALSE),0)</f>
        <v>0</v>
      </c>
      <c r="AB164" s="21">
        <f>IFERROR(VLOOKUP($P164,'20 Receiving'!$C:$T,14,FALSE),0)</f>
        <v>0</v>
      </c>
      <c r="AC164" s="21">
        <f>IFERROR(VLOOKUP($P164,'20 Receiving'!$C:$T,11,FALSE)/VLOOKUP($P164,'20 Receiving'!$C:$T,5,FALSE),0)</f>
        <v>0</v>
      </c>
      <c r="AD164" s="12">
        <f>IFERROR(VLOOKUP($P164,'20 Rushing'!$C:$P,7,FALSE)/VLOOKUP($P164,'20 Rushing'!$C:$P,5,FALSE),0)</f>
        <v>0</v>
      </c>
      <c r="AE164" s="12">
        <f>IFERROR(VLOOKUP($P164,'20 Rushing'!$C:$P,8,FALSE)/VLOOKUP($P164,'20 Rushing'!$C:$P,5,FALSE),0)</f>
        <v>0</v>
      </c>
      <c r="AF164" s="12">
        <f>IFERROR(VLOOKUP($P164,'20 Rushing'!$C:$P,12,FALSE),0)</f>
        <v>0</v>
      </c>
      <c r="AG164" s="12">
        <f>IFERROR(VLOOKUP($P164,'20 Rushing'!$C:$P,9,FALSE)/VLOOKUP($P164,'20 Rushing'!$C:$P,5,FALSE),0)</f>
        <v>0</v>
      </c>
      <c r="AH164" s="12">
        <f>VLOOKUP($J164,'Vegas Odds'!$B:$S,18,FALSE)</f>
        <v>37.965155310939636</v>
      </c>
      <c r="AI164" s="12">
        <f>VLOOKUP($J164,'Vegas Odds'!$B:$S,17,FALSE)</f>
        <v>30.434844689060373</v>
      </c>
      <c r="AJ164">
        <v>1</v>
      </c>
      <c r="AK164" s="12">
        <f t="shared" si="41"/>
        <v>0</v>
      </c>
      <c r="AL164" s="12">
        <f t="shared" si="42"/>
        <v>0</v>
      </c>
      <c r="AM164" s="12">
        <f>V164/Team_Defense_Table20[[#Totals],[Passing yds/att]]*'Fanduel Export'!Q136</f>
        <v>0</v>
      </c>
      <c r="AN164" s="12">
        <f t="shared" si="57"/>
        <v>0</v>
      </c>
      <c r="AO164" s="12">
        <f>IFERROR(IF(OR($B164="D",$B164="K"),0,VLOOKUP($P164,'20 Receiving'!$C:$T,7,FALSE)/VLOOKUP($P164,'20 Receiving'!$C:$T,5,FALSE)),0)*$AJ164</f>
        <v>0</v>
      </c>
      <c r="AP164" s="21">
        <f t="shared" si="43"/>
        <v>31.103030303030305</v>
      </c>
      <c r="AQ164" s="21">
        <f t="shared" si="44"/>
        <v>0</v>
      </c>
      <c r="AR164" s="22">
        <f t="shared" si="45"/>
        <v>0</v>
      </c>
      <c r="AS164" s="22">
        <f t="shared" si="46"/>
        <v>0</v>
      </c>
      <c r="AT164" s="22">
        <f>AA164/Team_Defense_Table20[[#Totals],[Yards per completion]]*'Fanduel Export'!S136</f>
        <v>0</v>
      </c>
      <c r="AU164" s="12">
        <f t="shared" si="58"/>
        <v>0</v>
      </c>
      <c r="AV164" s="12">
        <f t="shared" si="47"/>
        <v>0</v>
      </c>
      <c r="AW164" s="21">
        <f t="shared" si="48"/>
        <v>32.439393939393938</v>
      </c>
      <c r="AX164" s="12">
        <f t="shared" si="49"/>
        <v>0</v>
      </c>
      <c r="AY164" s="12">
        <f>AF164/Team_Defense_Table20[[#Totals],[Rushing Y/A]]*R164</f>
        <v>0</v>
      </c>
      <c r="AZ164" s="12">
        <f t="shared" si="59"/>
        <v>0</v>
      </c>
      <c r="BA164" s="22">
        <f t="shared" si="50"/>
        <v>0</v>
      </c>
      <c r="BB164" s="22">
        <f t="shared" si="51"/>
        <v>0</v>
      </c>
      <c r="BC164" s="21">
        <f t="shared" si="52"/>
        <v>0</v>
      </c>
      <c r="BD164" t="str">
        <f t="shared" si="53"/>
        <v>Devin Phelps</v>
      </c>
      <c r="BE164">
        <f t="shared" si="54"/>
        <v>4500</v>
      </c>
      <c r="BF164" t="str">
        <f t="shared" si="55"/>
        <v>WR</v>
      </c>
      <c r="BG164" s="22">
        <f t="shared" si="56"/>
        <v>0</v>
      </c>
    </row>
    <row r="165" spans="1:59" x14ac:dyDescent="0.3">
      <c r="A165" t="s">
        <v>3937</v>
      </c>
      <c r="B165" t="s">
        <v>34</v>
      </c>
      <c r="C165" t="s">
        <v>3371</v>
      </c>
      <c r="D165" t="s">
        <v>3372</v>
      </c>
      <c r="E165" t="s">
        <v>3373</v>
      </c>
      <c r="F165">
        <v>0</v>
      </c>
      <c r="G165">
        <v>2</v>
      </c>
      <c r="H165">
        <v>4500</v>
      </c>
      <c r="I165" t="s">
        <v>3639</v>
      </c>
      <c r="J165" t="s">
        <v>116</v>
      </c>
      <c r="K165" t="s">
        <v>80</v>
      </c>
      <c r="O165" t="str">
        <f t="shared" si="40"/>
        <v>Sirgeo Hoffman</v>
      </c>
      <c r="P165" t="str">
        <f>IFERROR(VLOOKUP(O:O,'Name Bridge'!A:B,2,FALSE),O:O)</f>
        <v>Sirgeo Hoffman</v>
      </c>
      <c r="Q165" s="12">
        <f>VLOOKUP($K165,'20 Defensive Stats'!$AC:$AH,2,FALSE)</f>
        <v>5.654040404040404</v>
      </c>
      <c r="R165" s="12">
        <f>VLOOKUP($K165,'20 Defensive Stats'!$AC:$AH,4,FALSE)</f>
        <v>3.8679245283018866</v>
      </c>
      <c r="S165" s="12">
        <f>VLOOKUP($K165,'20 Defensive Stats'!$AC:$AH,6,FALSE)</f>
        <v>8.9203187250996017</v>
      </c>
      <c r="T165" s="12">
        <f>IFERROR(VLOOKUP($P165,'20 Passing'!$C:$AF,9,FALSE)/VLOOKUP($P165,'20 Passing'!$C:$AF,5,FALSE),0)</f>
        <v>0</v>
      </c>
      <c r="U165" s="12">
        <f>IFERROR(VLOOKUP($P165,'20 Passing'!$C:$AF,11,FALSE)/VLOOKUP($P165,'20 Passing'!$C:$AF,5,FALSE),0)</f>
        <v>0</v>
      </c>
      <c r="V165" s="12">
        <f>IFERROR(VLOOKUP($P165,'20 Passing'!$C:$AF,18,FALSE),0)</f>
        <v>0</v>
      </c>
      <c r="W165" s="12">
        <f>IFERROR(VLOOKUP($P165,'20 Passing'!$C:$AF,12,FALSE)/VLOOKUP($P165,'20 Passing'!$C:$AF,5,FALSE),0)</f>
        <v>0</v>
      </c>
      <c r="X165" s="12">
        <f>IFERROR(IF(OR($B165="D",$B165="K"),0,VLOOKUP($P165,'20 Receiving'!$C:$T,7,FALSE)/VLOOKUP($P165,'20 Receiving'!$C:$T,5,FALSE)),0)*$AJ165</f>
        <v>0</v>
      </c>
      <c r="Y165" s="21">
        <f>IFERROR(VLOOKUP($P165,'20 Receiving'!$C:$T,8,FALSE)/VLOOKUP($P165,'20 Receiving'!$C:$T,5,FALSE),0)</f>
        <v>0</v>
      </c>
      <c r="Z165" s="21">
        <f>IFERROR(VLOOKUP($P165,'20 Receiving'!$C:$T,10,FALSE)/VLOOKUP($P165,'20 Receiving'!$C:$T,5,FALSE),0)</f>
        <v>0</v>
      </c>
      <c r="AA165" s="21">
        <f>IFERROR(VLOOKUP($P165,'20 Receiving'!$C:$T,11,FALSE),0)</f>
        <v>0</v>
      </c>
      <c r="AB165" s="21">
        <f>IFERROR(VLOOKUP($P165,'20 Receiving'!$C:$T,14,FALSE),0)</f>
        <v>0</v>
      </c>
      <c r="AC165" s="21">
        <f>IFERROR(VLOOKUP($P165,'20 Receiving'!$C:$T,11,FALSE)/VLOOKUP($P165,'20 Receiving'!$C:$T,5,FALSE),0)</f>
        <v>0</v>
      </c>
      <c r="AD165" s="12">
        <f>IFERROR(VLOOKUP($P165,'20 Rushing'!$C:$P,7,FALSE)/VLOOKUP($P165,'20 Rushing'!$C:$P,5,FALSE),0)</f>
        <v>0</v>
      </c>
      <c r="AE165" s="12">
        <f>IFERROR(VLOOKUP($P165,'20 Rushing'!$C:$P,8,FALSE)/VLOOKUP($P165,'20 Rushing'!$C:$P,5,FALSE),0)</f>
        <v>0</v>
      </c>
      <c r="AF165" s="12">
        <f>IFERROR(VLOOKUP($P165,'20 Rushing'!$C:$P,12,FALSE),0)</f>
        <v>0</v>
      </c>
      <c r="AG165" s="12">
        <f>IFERROR(VLOOKUP($P165,'20 Rushing'!$C:$P,9,FALSE)/VLOOKUP($P165,'20 Rushing'!$C:$P,5,FALSE),0)</f>
        <v>0</v>
      </c>
      <c r="AH165" s="12">
        <f>VLOOKUP($J165,'Vegas Odds'!$B:$S,18,FALSE)</f>
        <v>37.965155310939636</v>
      </c>
      <c r="AI165" s="12">
        <f>VLOOKUP($J165,'Vegas Odds'!$B:$S,17,FALSE)</f>
        <v>30.434844689060373</v>
      </c>
      <c r="AJ165">
        <v>1</v>
      </c>
      <c r="AK165" s="12">
        <f t="shared" si="41"/>
        <v>0</v>
      </c>
      <c r="AL165" s="12">
        <f t="shared" si="42"/>
        <v>0</v>
      </c>
      <c r="AM165" s="12">
        <f>V165/Team_Defense_Table20[[#Totals],[Passing yds/att]]*'Fanduel Export'!Q91</f>
        <v>0</v>
      </c>
      <c r="AN165" s="12">
        <f t="shared" si="57"/>
        <v>0</v>
      </c>
      <c r="AO165" s="12">
        <f>IFERROR(IF(OR($B165="D",$B165="K"),0,VLOOKUP($P165,'20 Receiving'!$C:$T,7,FALSE)/VLOOKUP($P165,'20 Receiving'!$C:$T,5,FALSE)),0)*$AJ165</f>
        <v>0</v>
      </c>
      <c r="AP165" s="21">
        <f t="shared" si="43"/>
        <v>31.103030303030305</v>
      </c>
      <c r="AQ165" s="21">
        <f t="shared" si="44"/>
        <v>0</v>
      </c>
      <c r="AR165" s="22">
        <f t="shared" si="45"/>
        <v>0</v>
      </c>
      <c r="AS165" s="22">
        <f t="shared" si="46"/>
        <v>0</v>
      </c>
      <c r="AT165" s="22">
        <f>AA165/Team_Defense_Table20[[#Totals],[Yards per completion]]*'Fanduel Export'!S91</f>
        <v>0</v>
      </c>
      <c r="AU165" s="12">
        <f t="shared" si="58"/>
        <v>0</v>
      </c>
      <c r="AV165" s="12">
        <f t="shared" si="47"/>
        <v>0</v>
      </c>
      <c r="AW165" s="21">
        <f t="shared" si="48"/>
        <v>32.439393939393938</v>
      </c>
      <c r="AX165" s="12">
        <f t="shared" si="49"/>
        <v>0</v>
      </c>
      <c r="AY165" s="12">
        <f>AF165/Team_Defense_Table20[[#Totals],[Rushing Y/A]]*R165</f>
        <v>0</v>
      </c>
      <c r="AZ165" s="12">
        <f t="shared" si="59"/>
        <v>0</v>
      </c>
      <c r="BA165" s="22">
        <f t="shared" si="50"/>
        <v>0</v>
      </c>
      <c r="BB165" s="22">
        <f t="shared" si="51"/>
        <v>0</v>
      </c>
      <c r="BC165" s="21">
        <f t="shared" si="52"/>
        <v>0</v>
      </c>
      <c r="BD165" t="str">
        <f t="shared" si="53"/>
        <v>Sirgeo Hoffman</v>
      </c>
      <c r="BE165">
        <f t="shared" si="54"/>
        <v>4500</v>
      </c>
      <c r="BF165" t="str">
        <f t="shared" si="55"/>
        <v>RB</v>
      </c>
      <c r="BG165" s="22">
        <f t="shared" si="56"/>
        <v>0</v>
      </c>
    </row>
    <row r="166" spans="1:59" x14ac:dyDescent="0.3">
      <c r="A166" t="s">
        <v>3938</v>
      </c>
      <c r="B166" t="s">
        <v>34</v>
      </c>
      <c r="C166" t="s">
        <v>3374</v>
      </c>
      <c r="D166" t="s">
        <v>3375</v>
      </c>
      <c r="E166" t="s">
        <v>3357</v>
      </c>
      <c r="F166">
        <v>0</v>
      </c>
      <c r="G166">
        <v>2</v>
      </c>
      <c r="H166">
        <v>4500</v>
      </c>
      <c r="I166" t="s">
        <v>3639</v>
      </c>
      <c r="J166" t="s">
        <v>116</v>
      </c>
      <c r="K166" t="s">
        <v>80</v>
      </c>
      <c r="O166" t="str">
        <f t="shared" si="40"/>
        <v>Eno Benjamin</v>
      </c>
      <c r="P166" t="str">
        <f>IFERROR(VLOOKUP(O:O,'Name Bridge'!A:B,2,FALSE),O:O)</f>
        <v>Eno Benjamin</v>
      </c>
      <c r="Q166" s="12">
        <f>VLOOKUP($K166,'20 Defensive Stats'!$AC:$AH,2,FALSE)</f>
        <v>5.654040404040404</v>
      </c>
      <c r="R166" s="12">
        <f>VLOOKUP($K166,'20 Defensive Stats'!$AC:$AH,4,FALSE)</f>
        <v>3.8679245283018866</v>
      </c>
      <c r="S166" s="12">
        <f>VLOOKUP($K166,'20 Defensive Stats'!$AC:$AH,6,FALSE)</f>
        <v>8.9203187250996017</v>
      </c>
      <c r="T166" s="12">
        <f>IFERROR(VLOOKUP($P166,'20 Passing'!$C:$AF,9,FALSE)/VLOOKUP($P166,'20 Passing'!$C:$AF,5,FALSE),0)</f>
        <v>0</v>
      </c>
      <c r="U166" s="12">
        <f>IFERROR(VLOOKUP($P166,'20 Passing'!$C:$AF,11,FALSE)/VLOOKUP($P166,'20 Passing'!$C:$AF,5,FALSE),0)</f>
        <v>0</v>
      </c>
      <c r="V166" s="12">
        <f>IFERROR(VLOOKUP($P166,'20 Passing'!$C:$AF,18,FALSE),0)</f>
        <v>0</v>
      </c>
      <c r="W166" s="12">
        <f>IFERROR(VLOOKUP($P166,'20 Passing'!$C:$AF,12,FALSE)/VLOOKUP($P166,'20 Passing'!$C:$AF,5,FALSE),0)</f>
        <v>0</v>
      </c>
      <c r="X166" s="12">
        <f>IFERROR(IF(OR($B166="D",$B166="K"),0,VLOOKUP($P166,'20 Receiving'!$C:$T,7,FALSE)/VLOOKUP($P166,'20 Receiving'!$C:$T,5,FALSE)),0)*$AJ166</f>
        <v>0</v>
      </c>
      <c r="Y166" s="21">
        <f>IFERROR(VLOOKUP($P166,'20 Receiving'!$C:$T,8,FALSE)/VLOOKUP($P166,'20 Receiving'!$C:$T,5,FALSE),0)</f>
        <v>0</v>
      </c>
      <c r="Z166" s="21">
        <f>IFERROR(VLOOKUP($P166,'20 Receiving'!$C:$T,10,FALSE)/VLOOKUP($P166,'20 Receiving'!$C:$T,5,FALSE),0)</f>
        <v>0</v>
      </c>
      <c r="AA166" s="21">
        <f>IFERROR(VLOOKUP($P166,'20 Receiving'!$C:$T,11,FALSE),0)</f>
        <v>0</v>
      </c>
      <c r="AB166" s="21">
        <f>IFERROR(VLOOKUP($P166,'20 Receiving'!$C:$T,14,FALSE),0)</f>
        <v>0</v>
      </c>
      <c r="AC166" s="21">
        <f>IFERROR(VLOOKUP($P166,'20 Receiving'!$C:$T,11,FALSE)/VLOOKUP($P166,'20 Receiving'!$C:$T,5,FALSE),0)</f>
        <v>0</v>
      </c>
      <c r="AD166" s="12">
        <f>IFERROR(VLOOKUP($P166,'20 Rushing'!$C:$P,7,FALSE)/VLOOKUP($P166,'20 Rushing'!$C:$P,5,FALSE),0)</f>
        <v>0</v>
      </c>
      <c r="AE166" s="12">
        <f>IFERROR(VLOOKUP($P166,'20 Rushing'!$C:$P,8,FALSE)/VLOOKUP($P166,'20 Rushing'!$C:$P,5,FALSE),0)</f>
        <v>0</v>
      </c>
      <c r="AF166" s="12">
        <f>IFERROR(VLOOKUP($P166,'20 Rushing'!$C:$P,12,FALSE),0)</f>
        <v>0</v>
      </c>
      <c r="AG166" s="12">
        <f>IFERROR(VLOOKUP($P166,'20 Rushing'!$C:$P,9,FALSE)/VLOOKUP($P166,'20 Rushing'!$C:$P,5,FALSE),0)</f>
        <v>0</v>
      </c>
      <c r="AH166" s="12">
        <f>VLOOKUP($J166,'Vegas Odds'!$B:$S,18,FALSE)</f>
        <v>37.965155310939636</v>
      </c>
      <c r="AI166" s="12">
        <f>VLOOKUP($J166,'Vegas Odds'!$B:$S,17,FALSE)</f>
        <v>30.434844689060373</v>
      </c>
      <c r="AJ166">
        <v>1</v>
      </c>
      <c r="AK166" s="12">
        <f t="shared" si="41"/>
        <v>0</v>
      </c>
      <c r="AL166" s="12">
        <f t="shared" si="42"/>
        <v>0</v>
      </c>
      <c r="AM166" s="12">
        <f>V166/Team_Defense_Table20[[#Totals],[Passing yds/att]]*'Fanduel Export'!Q88</f>
        <v>0</v>
      </c>
      <c r="AN166" s="12">
        <f t="shared" si="57"/>
        <v>0</v>
      </c>
      <c r="AO166" s="12">
        <f>IFERROR(IF(OR($B166="D",$B166="K"),0,VLOOKUP($P166,'20 Receiving'!$C:$T,7,FALSE)/VLOOKUP($P166,'20 Receiving'!$C:$T,5,FALSE)),0)*$AJ166</f>
        <v>0</v>
      </c>
      <c r="AP166" s="21">
        <f t="shared" si="43"/>
        <v>31.103030303030305</v>
      </c>
      <c r="AQ166" s="21">
        <f t="shared" si="44"/>
        <v>0</v>
      </c>
      <c r="AR166" s="22">
        <f t="shared" si="45"/>
        <v>0</v>
      </c>
      <c r="AS166" s="22">
        <f t="shared" si="46"/>
        <v>0</v>
      </c>
      <c r="AT166" s="22">
        <f>AA166/Team_Defense_Table20[[#Totals],[Yards per completion]]*'Fanduel Export'!S88</f>
        <v>0</v>
      </c>
      <c r="AU166" s="12">
        <f t="shared" si="58"/>
        <v>0</v>
      </c>
      <c r="AV166" s="12">
        <f t="shared" si="47"/>
        <v>0</v>
      </c>
      <c r="AW166" s="21">
        <f t="shared" si="48"/>
        <v>32.439393939393938</v>
      </c>
      <c r="AX166" s="12">
        <f t="shared" si="49"/>
        <v>0</v>
      </c>
      <c r="AY166" s="12">
        <f>AF166/Team_Defense_Table20[[#Totals],[Rushing Y/A]]*R166</f>
        <v>0</v>
      </c>
      <c r="AZ166" s="12">
        <f t="shared" si="59"/>
        <v>0</v>
      </c>
      <c r="BA166" s="22">
        <f t="shared" si="50"/>
        <v>0</v>
      </c>
      <c r="BB166" s="22">
        <f t="shared" si="51"/>
        <v>0</v>
      </c>
      <c r="BC166" s="21">
        <f t="shared" si="52"/>
        <v>0</v>
      </c>
      <c r="BD166" t="str">
        <f t="shared" si="53"/>
        <v>Eno Benjamin</v>
      </c>
      <c r="BE166">
        <f t="shared" si="54"/>
        <v>4500</v>
      </c>
      <c r="BF166" t="str">
        <f t="shared" si="55"/>
        <v>RB</v>
      </c>
      <c r="BG166" s="22">
        <f t="shared" si="56"/>
        <v>0</v>
      </c>
    </row>
    <row r="167" spans="1:59" x14ac:dyDescent="0.3">
      <c r="A167" t="s">
        <v>3939</v>
      </c>
      <c r="B167" t="s">
        <v>49</v>
      </c>
      <c r="C167" t="s">
        <v>3043</v>
      </c>
      <c r="D167" t="s">
        <v>3044</v>
      </c>
      <c r="E167" t="s">
        <v>3335</v>
      </c>
      <c r="F167">
        <v>0</v>
      </c>
      <c r="G167">
        <v>2</v>
      </c>
      <c r="H167">
        <v>4500</v>
      </c>
      <c r="I167" t="s">
        <v>3639</v>
      </c>
      <c r="J167" t="s">
        <v>80</v>
      </c>
      <c r="K167" t="s">
        <v>116</v>
      </c>
      <c r="O167" t="str">
        <f t="shared" si="40"/>
        <v>J.J. Koski</v>
      </c>
      <c r="P167" t="str">
        <f>IFERROR(VLOOKUP(O:O,'Name Bridge'!A:B,2,FALSE),O:O)</f>
        <v>J.J. Koski</v>
      </c>
      <c r="Q167" s="12">
        <f>VLOOKUP($K167,'20 Defensive Stats'!$AC:$AH,2,FALSE)</f>
        <v>6.3265822784810126</v>
      </c>
      <c r="R167" s="12">
        <f>VLOOKUP($K167,'20 Defensive Stats'!$AC:$AH,4,FALSE)</f>
        <v>4.5384615384615383</v>
      </c>
      <c r="S167" s="12">
        <f>VLOOKUP($K167,'20 Defensive Stats'!$AC:$AH,6,FALSE)</f>
        <v>9.76171875</v>
      </c>
      <c r="T167" s="12">
        <f>IFERROR(VLOOKUP($P167,'20 Passing'!$C:$AF,9,FALSE)/VLOOKUP($P167,'20 Passing'!$C:$AF,5,FALSE),0)</f>
        <v>0</v>
      </c>
      <c r="U167" s="12">
        <f>IFERROR(VLOOKUP($P167,'20 Passing'!$C:$AF,11,FALSE)/VLOOKUP($P167,'20 Passing'!$C:$AF,5,FALSE),0)</f>
        <v>0</v>
      </c>
      <c r="V167" s="12">
        <f>IFERROR(VLOOKUP($P167,'20 Passing'!$C:$AF,18,FALSE),0)</f>
        <v>0</v>
      </c>
      <c r="W167" s="12">
        <f>IFERROR(VLOOKUP($P167,'20 Passing'!$C:$AF,12,FALSE)/VLOOKUP($P167,'20 Passing'!$C:$AF,5,FALSE),0)</f>
        <v>0</v>
      </c>
      <c r="X167" s="12">
        <f>IFERROR(IF(OR($B167="D",$B167="K"),0,VLOOKUP($P167,'20 Receiving'!$C:$T,7,FALSE)/VLOOKUP($P167,'20 Receiving'!$C:$T,5,FALSE)),0)*$AJ167</f>
        <v>0</v>
      </c>
      <c r="Y167" s="21">
        <f>IFERROR(VLOOKUP($P167,'20 Receiving'!$C:$T,8,FALSE)/VLOOKUP($P167,'20 Receiving'!$C:$T,5,FALSE),0)</f>
        <v>0</v>
      </c>
      <c r="Z167" s="21">
        <f>IFERROR(VLOOKUP($P167,'20 Receiving'!$C:$T,10,FALSE)/VLOOKUP($P167,'20 Receiving'!$C:$T,5,FALSE),0)</f>
        <v>0</v>
      </c>
      <c r="AA167" s="21">
        <f>IFERROR(VLOOKUP($P167,'20 Receiving'!$C:$T,11,FALSE),0)</f>
        <v>0</v>
      </c>
      <c r="AB167" s="21">
        <f>IFERROR(VLOOKUP($P167,'20 Receiving'!$C:$T,14,FALSE),0)</f>
        <v>0</v>
      </c>
      <c r="AC167" s="21">
        <f>IFERROR(VLOOKUP($P167,'20 Receiving'!$C:$T,11,FALSE)/VLOOKUP($P167,'20 Receiving'!$C:$T,5,FALSE),0)</f>
        <v>0</v>
      </c>
      <c r="AD167" s="12">
        <f>IFERROR(VLOOKUP($P167,'20 Rushing'!$C:$P,7,FALSE)/VLOOKUP($P167,'20 Rushing'!$C:$P,5,FALSE),0)</f>
        <v>0</v>
      </c>
      <c r="AE167" s="12">
        <f>IFERROR(VLOOKUP($P167,'20 Rushing'!$C:$P,8,FALSE)/VLOOKUP($P167,'20 Rushing'!$C:$P,5,FALSE),0)</f>
        <v>0</v>
      </c>
      <c r="AF167" s="12">
        <f>IFERROR(VLOOKUP($P167,'20 Rushing'!$C:$P,12,FALSE),0)</f>
        <v>0</v>
      </c>
      <c r="AG167" s="12">
        <f>IFERROR(VLOOKUP($P167,'20 Rushing'!$C:$P,9,FALSE)/VLOOKUP($P167,'20 Rushing'!$C:$P,5,FALSE),0)</f>
        <v>0</v>
      </c>
      <c r="AH167" s="12">
        <f>VLOOKUP($J167,'Vegas Odds'!$B:$S,18,FALSE)</f>
        <v>34.064617153174844</v>
      </c>
      <c r="AI167" s="12">
        <f>VLOOKUP($J167,'Vegas Odds'!$B:$S,17,FALSE)</f>
        <v>34.535382846825151</v>
      </c>
      <c r="AJ167">
        <v>1</v>
      </c>
      <c r="AK167" s="12">
        <f t="shared" si="41"/>
        <v>0</v>
      </c>
      <c r="AL167" s="12">
        <f t="shared" si="42"/>
        <v>0</v>
      </c>
      <c r="AM167" s="12">
        <f>V167/Team_Defense_Table20[[#Totals],[Passing yds/att]]*'Fanduel Export'!Q124</f>
        <v>0</v>
      </c>
      <c r="AN167" s="12">
        <f t="shared" si="57"/>
        <v>0</v>
      </c>
      <c r="AO167" s="12">
        <f>IFERROR(IF(OR($B167="D",$B167="K"),0,VLOOKUP($P167,'20 Receiving'!$C:$T,7,FALSE)/VLOOKUP($P167,'20 Receiving'!$C:$T,5,FALSE)),0)*$AJ167</f>
        <v>0</v>
      </c>
      <c r="AP167" s="21">
        <f t="shared" si="43"/>
        <v>35.487878787878785</v>
      </c>
      <c r="AQ167" s="21">
        <f t="shared" si="44"/>
        <v>0</v>
      </c>
      <c r="AR167" s="22">
        <f t="shared" si="45"/>
        <v>0</v>
      </c>
      <c r="AS167" s="22">
        <f t="shared" si="46"/>
        <v>0</v>
      </c>
      <c r="AT167" s="22">
        <f>AA167/Team_Defense_Table20[[#Totals],[Yards per completion]]*'Fanduel Export'!S124</f>
        <v>0</v>
      </c>
      <c r="AU167" s="12">
        <f t="shared" si="58"/>
        <v>0</v>
      </c>
      <c r="AV167" s="12">
        <f t="shared" si="47"/>
        <v>0</v>
      </c>
      <c r="AW167" s="21">
        <f t="shared" si="48"/>
        <v>31.019191919191922</v>
      </c>
      <c r="AX167" s="12">
        <f t="shared" si="49"/>
        <v>0</v>
      </c>
      <c r="AY167" s="12">
        <f>AF167/Team_Defense_Table20[[#Totals],[Rushing Y/A]]*R167</f>
        <v>0</v>
      </c>
      <c r="AZ167" s="12">
        <f t="shared" si="59"/>
        <v>0</v>
      </c>
      <c r="BA167" s="22">
        <f t="shared" si="50"/>
        <v>0</v>
      </c>
      <c r="BB167" s="22">
        <f t="shared" si="51"/>
        <v>0</v>
      </c>
      <c r="BC167" s="21">
        <f t="shared" si="52"/>
        <v>0</v>
      </c>
      <c r="BD167" t="str">
        <f t="shared" si="53"/>
        <v>J.J. Koski</v>
      </c>
      <c r="BE167">
        <f t="shared" si="54"/>
        <v>4500</v>
      </c>
      <c r="BF167" t="str">
        <f t="shared" si="55"/>
        <v>WR</v>
      </c>
      <c r="BG167" s="22">
        <f t="shared" si="56"/>
        <v>0</v>
      </c>
    </row>
    <row r="168" spans="1:59" x14ac:dyDescent="0.3">
      <c r="A168" t="s">
        <v>3940</v>
      </c>
      <c r="B168" t="s">
        <v>49</v>
      </c>
      <c r="C168" t="s">
        <v>3336</v>
      </c>
      <c r="D168" t="s">
        <v>3045</v>
      </c>
      <c r="E168" t="s">
        <v>3023</v>
      </c>
      <c r="F168">
        <v>0</v>
      </c>
      <c r="G168">
        <v>2</v>
      </c>
      <c r="H168">
        <v>4500</v>
      </c>
      <c r="I168" t="s">
        <v>3639</v>
      </c>
      <c r="J168" t="s">
        <v>80</v>
      </c>
      <c r="K168" t="s">
        <v>116</v>
      </c>
      <c r="O168" t="str">
        <f t="shared" si="40"/>
        <v>Earnest Edwards</v>
      </c>
      <c r="P168" t="str">
        <f>IFERROR(VLOOKUP(O:O,'Name Bridge'!A:B,2,FALSE),O:O)</f>
        <v>Earnest Edwards</v>
      </c>
      <c r="Q168" s="12">
        <f>VLOOKUP($K168,'20 Defensive Stats'!$AC:$AH,2,FALSE)</f>
        <v>6.3265822784810126</v>
      </c>
      <c r="R168" s="12">
        <f>VLOOKUP($K168,'20 Defensive Stats'!$AC:$AH,4,FALSE)</f>
        <v>4.5384615384615383</v>
      </c>
      <c r="S168" s="12">
        <f>VLOOKUP($K168,'20 Defensive Stats'!$AC:$AH,6,FALSE)</f>
        <v>9.76171875</v>
      </c>
      <c r="T168" s="12">
        <f>IFERROR(VLOOKUP($P168,'20 Passing'!$C:$AF,9,FALSE)/VLOOKUP($P168,'20 Passing'!$C:$AF,5,FALSE),0)</f>
        <v>0</v>
      </c>
      <c r="U168" s="12">
        <f>IFERROR(VLOOKUP($P168,'20 Passing'!$C:$AF,11,FALSE)/VLOOKUP($P168,'20 Passing'!$C:$AF,5,FALSE),0)</f>
        <v>0</v>
      </c>
      <c r="V168" s="12">
        <f>IFERROR(VLOOKUP($P168,'20 Passing'!$C:$AF,18,FALSE),0)</f>
        <v>0</v>
      </c>
      <c r="W168" s="12">
        <f>IFERROR(VLOOKUP($P168,'20 Passing'!$C:$AF,12,FALSE)/VLOOKUP($P168,'20 Passing'!$C:$AF,5,FALSE),0)</f>
        <v>0</v>
      </c>
      <c r="X168" s="12">
        <f>IFERROR(IF(OR($B168="D",$B168="K"),0,VLOOKUP($P168,'20 Receiving'!$C:$T,7,FALSE)/VLOOKUP($P168,'20 Receiving'!$C:$T,5,FALSE)),0)*$AJ168</f>
        <v>0</v>
      </c>
      <c r="Y168" s="21">
        <f>IFERROR(VLOOKUP($P168,'20 Receiving'!$C:$T,8,FALSE)/VLOOKUP($P168,'20 Receiving'!$C:$T,5,FALSE),0)</f>
        <v>0</v>
      </c>
      <c r="Z168" s="21">
        <f>IFERROR(VLOOKUP($P168,'20 Receiving'!$C:$T,10,FALSE)/VLOOKUP($P168,'20 Receiving'!$C:$T,5,FALSE),0)</f>
        <v>0</v>
      </c>
      <c r="AA168" s="21">
        <f>IFERROR(VLOOKUP($P168,'20 Receiving'!$C:$T,11,FALSE),0)</f>
        <v>0</v>
      </c>
      <c r="AB168" s="21">
        <f>IFERROR(VLOOKUP($P168,'20 Receiving'!$C:$T,14,FALSE),0)</f>
        <v>0</v>
      </c>
      <c r="AC168" s="21">
        <f>IFERROR(VLOOKUP($P168,'20 Receiving'!$C:$T,11,FALSE)/VLOOKUP($P168,'20 Receiving'!$C:$T,5,FALSE),0)</f>
        <v>0</v>
      </c>
      <c r="AD168" s="12">
        <f>IFERROR(VLOOKUP($P168,'20 Rushing'!$C:$P,7,FALSE)/VLOOKUP($P168,'20 Rushing'!$C:$P,5,FALSE),0)</f>
        <v>0</v>
      </c>
      <c r="AE168" s="12">
        <f>IFERROR(VLOOKUP($P168,'20 Rushing'!$C:$P,8,FALSE)/VLOOKUP($P168,'20 Rushing'!$C:$P,5,FALSE),0)</f>
        <v>0</v>
      </c>
      <c r="AF168" s="12">
        <f>IFERROR(VLOOKUP($P168,'20 Rushing'!$C:$P,12,FALSE),0)</f>
        <v>0</v>
      </c>
      <c r="AG168" s="12">
        <f>IFERROR(VLOOKUP($P168,'20 Rushing'!$C:$P,9,FALSE)/VLOOKUP($P168,'20 Rushing'!$C:$P,5,FALSE),0)</f>
        <v>0</v>
      </c>
      <c r="AH168" s="12">
        <f>VLOOKUP($J168,'Vegas Odds'!$B:$S,18,FALSE)</f>
        <v>34.064617153174844</v>
      </c>
      <c r="AI168" s="12">
        <f>VLOOKUP($J168,'Vegas Odds'!$B:$S,17,FALSE)</f>
        <v>34.535382846825151</v>
      </c>
      <c r="AJ168">
        <v>1</v>
      </c>
      <c r="AK168" s="12">
        <f t="shared" si="41"/>
        <v>0</v>
      </c>
      <c r="AL168" s="12">
        <f t="shared" si="42"/>
        <v>0</v>
      </c>
      <c r="AM168" s="12">
        <f>V168/Team_Defense_Table20[[#Totals],[Passing yds/att]]*'Fanduel Export'!Q126</f>
        <v>0</v>
      </c>
      <c r="AN168" s="12">
        <f t="shared" si="57"/>
        <v>0</v>
      </c>
      <c r="AO168" s="12">
        <f>IFERROR(IF(OR($B168="D",$B168="K"),0,VLOOKUP($P168,'20 Receiving'!$C:$T,7,FALSE)/VLOOKUP($P168,'20 Receiving'!$C:$T,5,FALSE)),0)*$AJ168</f>
        <v>0</v>
      </c>
      <c r="AP168" s="21">
        <f t="shared" si="43"/>
        <v>35.487878787878785</v>
      </c>
      <c r="AQ168" s="21">
        <f t="shared" si="44"/>
        <v>0</v>
      </c>
      <c r="AR168" s="22">
        <f t="shared" si="45"/>
        <v>0</v>
      </c>
      <c r="AS168" s="22">
        <f t="shared" si="46"/>
        <v>0</v>
      </c>
      <c r="AT168" s="22">
        <f>AA168/Team_Defense_Table20[[#Totals],[Yards per completion]]*'Fanduel Export'!S126</f>
        <v>0</v>
      </c>
      <c r="AU168" s="12">
        <f t="shared" si="58"/>
        <v>0</v>
      </c>
      <c r="AV168" s="12">
        <f t="shared" si="47"/>
        <v>0</v>
      </c>
      <c r="AW168" s="21">
        <f t="shared" si="48"/>
        <v>31.019191919191922</v>
      </c>
      <c r="AX168" s="12">
        <f t="shared" si="49"/>
        <v>0</v>
      </c>
      <c r="AY168" s="12">
        <f>AF168/Team_Defense_Table20[[#Totals],[Rushing Y/A]]*R168</f>
        <v>0</v>
      </c>
      <c r="AZ168" s="12">
        <f t="shared" si="59"/>
        <v>0</v>
      </c>
      <c r="BA168" s="22">
        <f t="shared" si="50"/>
        <v>0</v>
      </c>
      <c r="BB168" s="22">
        <f t="shared" si="51"/>
        <v>0</v>
      </c>
      <c r="BC168" s="21">
        <f t="shared" si="52"/>
        <v>0</v>
      </c>
      <c r="BD168" t="str">
        <f t="shared" si="53"/>
        <v>Earnest Edwards</v>
      </c>
      <c r="BE168">
        <f t="shared" si="54"/>
        <v>4500</v>
      </c>
      <c r="BF168" t="str">
        <f t="shared" si="55"/>
        <v>WR</v>
      </c>
      <c r="BG168" s="22">
        <f t="shared" si="56"/>
        <v>0</v>
      </c>
    </row>
    <row r="169" spans="1:59" hidden="1" x14ac:dyDescent="0.3">
      <c r="A169" t="s">
        <v>3941</v>
      </c>
      <c r="B169" t="s">
        <v>49</v>
      </c>
      <c r="C169" t="s">
        <v>3376</v>
      </c>
      <c r="D169" t="s">
        <v>541</v>
      </c>
      <c r="E169" t="s">
        <v>1937</v>
      </c>
      <c r="F169">
        <v>0</v>
      </c>
      <c r="G169">
        <v>1</v>
      </c>
      <c r="H169">
        <v>4500</v>
      </c>
      <c r="I169" t="s">
        <v>3638</v>
      </c>
      <c r="J169" t="s">
        <v>74</v>
      </c>
      <c r="K169" t="s">
        <v>61</v>
      </c>
      <c r="L169" t="s">
        <v>1927</v>
      </c>
      <c r="M169" t="s">
        <v>1931</v>
      </c>
      <c r="O169" t="str">
        <f t="shared" si="40"/>
        <v>Da'Mari Scott</v>
      </c>
      <c r="P169" t="str">
        <f>IFERROR(VLOOKUP(O:O,'Name Bridge'!A:B,2,FALSE),O:O)</f>
        <v>Da'Mari Scott</v>
      </c>
      <c r="Q169" s="12">
        <f>VLOOKUP($K169,'20 Defensive Stats'!$AC:$AH,2,FALSE)</f>
        <v>7.3665987780040734</v>
      </c>
      <c r="R169" s="12">
        <f>VLOOKUP($K169,'20 Defensive Stats'!$AC:$AH,4,FALSE)</f>
        <v>3.7056603773584906</v>
      </c>
      <c r="S169" s="12">
        <f>VLOOKUP($K169,'20 Defensive Stats'!$AC:$AH,6,FALSE)</f>
        <v>10.764880952380953</v>
      </c>
      <c r="T169" s="12">
        <f>IFERROR(VLOOKUP($P169,'20 Passing'!$C:$AF,9,FALSE)/VLOOKUP($P169,'20 Passing'!$C:$AF,5,FALSE),0)</f>
        <v>0</v>
      </c>
      <c r="U169" s="12">
        <f>IFERROR(VLOOKUP($P169,'20 Passing'!$C:$AF,11,FALSE)/VLOOKUP($P169,'20 Passing'!$C:$AF,5,FALSE),0)</f>
        <v>0</v>
      </c>
      <c r="V169" s="12">
        <f>IFERROR(VLOOKUP($P169,'20 Passing'!$C:$AF,18,FALSE),0)</f>
        <v>0</v>
      </c>
      <c r="W169" s="12">
        <f>IFERROR(VLOOKUP($P169,'20 Passing'!$C:$AF,12,FALSE)/VLOOKUP($P169,'20 Passing'!$C:$AF,5,FALSE),0)</f>
        <v>0</v>
      </c>
      <c r="X169" s="12">
        <f>IFERROR(IF(OR($B169="D",$B169="K"),0,VLOOKUP($P169,'20 Receiving'!$C:$T,7,FALSE)/VLOOKUP($P169,'20 Receiving'!$C:$T,5,FALSE)),0)*$AJ169</f>
        <v>0</v>
      </c>
      <c r="Y169" s="21">
        <f>IFERROR(VLOOKUP($P169,'20 Receiving'!$C:$T,8,FALSE)/VLOOKUP($P169,'20 Receiving'!$C:$T,5,FALSE),0)</f>
        <v>0</v>
      </c>
      <c r="Z169" s="21">
        <f>IFERROR(VLOOKUP($P169,'20 Receiving'!$C:$T,10,FALSE)/VLOOKUP($P169,'20 Receiving'!$C:$T,5,FALSE),0)</f>
        <v>0</v>
      </c>
      <c r="AA169" s="21">
        <f>IFERROR(VLOOKUP($P169,'20 Receiving'!$C:$T,11,FALSE),0)</f>
        <v>0</v>
      </c>
      <c r="AB169" s="21">
        <f>IFERROR(VLOOKUP($P169,'20 Receiving'!$C:$T,14,FALSE),0)</f>
        <v>0</v>
      </c>
      <c r="AC169" s="21">
        <f>IFERROR(VLOOKUP($P169,'20 Receiving'!$C:$T,11,FALSE)/VLOOKUP($P169,'20 Receiving'!$C:$T,5,FALSE),0)</f>
        <v>0</v>
      </c>
      <c r="AD169" s="12">
        <f>IFERROR(VLOOKUP($P169,'20 Rushing'!$C:$P,7,FALSE)/VLOOKUP($P169,'20 Rushing'!$C:$P,5,FALSE),0)</f>
        <v>0</v>
      </c>
      <c r="AE169" s="12">
        <f>IFERROR(VLOOKUP($P169,'20 Rushing'!$C:$P,8,FALSE)/VLOOKUP($P169,'20 Rushing'!$C:$P,5,FALSE),0)</f>
        <v>0</v>
      </c>
      <c r="AF169" s="12">
        <f>IFERROR(VLOOKUP($P169,'20 Rushing'!$C:$P,12,FALSE),0)</f>
        <v>0</v>
      </c>
      <c r="AG169" s="12">
        <f>IFERROR(VLOOKUP($P169,'20 Rushing'!$C:$P,9,FALSE)/VLOOKUP($P169,'20 Rushing'!$C:$P,5,FALSE),0)</f>
        <v>0</v>
      </c>
      <c r="AH169" s="12">
        <f>VLOOKUP($J169,'Vegas Odds'!$B:$S,18,FALSE)</f>
        <v>43.874288576406173</v>
      </c>
      <c r="AI169" s="12">
        <f>VLOOKUP($J169,'Vegas Odds'!$B:$S,17,FALSE)</f>
        <v>15.725711423593831</v>
      </c>
      <c r="AJ169">
        <v>0</v>
      </c>
      <c r="AK169" s="12">
        <f t="shared" si="41"/>
        <v>0</v>
      </c>
      <c r="AL169" s="12">
        <f t="shared" si="42"/>
        <v>0</v>
      </c>
      <c r="AM169" s="12">
        <f>V169/Team_Defense_Table20[[#Totals],[Passing yds/att]]*'Fanduel Export'!Q176</f>
        <v>0</v>
      </c>
      <c r="AN169" s="12">
        <f t="shared" si="57"/>
        <v>0</v>
      </c>
      <c r="AO169" s="12">
        <f>IFERROR(IF(OR($B169="D",$B169="K"),0,VLOOKUP($P169,'20 Receiving'!$C:$T,7,FALSE)/VLOOKUP($P169,'20 Receiving'!$C:$T,5,FALSE)),0)*$AJ169</f>
        <v>0</v>
      </c>
      <c r="AP169" s="21">
        <f t="shared" si="43"/>
        <v>34.49083694083695</v>
      </c>
      <c r="AQ169" s="21">
        <f t="shared" si="44"/>
        <v>0</v>
      </c>
      <c r="AR169" s="22">
        <f t="shared" si="45"/>
        <v>0</v>
      </c>
      <c r="AS169" s="22">
        <f t="shared" si="46"/>
        <v>0</v>
      </c>
      <c r="AT169" s="22">
        <f>AA169/Team_Defense_Table20[[#Totals],[Yards per completion]]*'Fanduel Export'!S176</f>
        <v>0</v>
      </c>
      <c r="AU169" s="12">
        <f t="shared" si="58"/>
        <v>0</v>
      </c>
      <c r="AV169" s="12">
        <f t="shared" si="47"/>
        <v>0</v>
      </c>
      <c r="AW169" s="21">
        <f t="shared" si="48"/>
        <v>24.907864357864359</v>
      </c>
      <c r="AX169" s="12">
        <f t="shared" si="49"/>
        <v>0</v>
      </c>
      <c r="AY169" s="12">
        <f>AF169/Team_Defense_Table20[[#Totals],[Rushing Y/A]]*R169</f>
        <v>0</v>
      </c>
      <c r="AZ169" s="12">
        <f t="shared" si="59"/>
        <v>0</v>
      </c>
      <c r="BA169" s="22">
        <f t="shared" si="50"/>
        <v>0</v>
      </c>
      <c r="BB169" s="22">
        <f t="shared" si="51"/>
        <v>0</v>
      </c>
      <c r="BC169" s="21">
        <f t="shared" si="52"/>
        <v>0</v>
      </c>
      <c r="BD169" t="str">
        <f t="shared" si="53"/>
        <v>Da'Mari Scott</v>
      </c>
      <c r="BE169">
        <f t="shared" si="54"/>
        <v>4500</v>
      </c>
      <c r="BF169" t="str">
        <f t="shared" si="55"/>
        <v>WR</v>
      </c>
      <c r="BG169" s="22">
        <f t="shared" si="56"/>
        <v>0</v>
      </c>
    </row>
    <row r="170" spans="1:59" hidden="1" x14ac:dyDescent="0.3">
      <c r="A170" t="s">
        <v>3942</v>
      </c>
      <c r="B170" t="s">
        <v>34</v>
      </c>
      <c r="C170" t="s">
        <v>1911</v>
      </c>
      <c r="D170" t="s">
        <v>463</v>
      </c>
      <c r="E170" t="s">
        <v>3171</v>
      </c>
      <c r="F170">
        <v>0</v>
      </c>
      <c r="G170">
        <v>1</v>
      </c>
      <c r="H170">
        <v>4500</v>
      </c>
      <c r="I170" t="s">
        <v>3644</v>
      </c>
      <c r="J170" t="s">
        <v>1079</v>
      </c>
      <c r="K170" t="s">
        <v>56</v>
      </c>
      <c r="L170" t="s">
        <v>1927</v>
      </c>
      <c r="M170" t="s">
        <v>1931</v>
      </c>
      <c r="O170" t="str">
        <f t="shared" si="40"/>
        <v>Danny Vitale</v>
      </c>
      <c r="P170" t="str">
        <f>IFERROR(VLOOKUP(O:O,'Name Bridge'!A:B,2,FALSE),O:O)</f>
        <v>Danny Vitale</v>
      </c>
      <c r="Q170" s="12">
        <f>VLOOKUP($K170,'20 Defensive Stats'!$AC:$AH,2,FALSE)</f>
        <v>6.5079787234042552</v>
      </c>
      <c r="R170" s="12">
        <f>VLOOKUP($K170,'20 Defensive Stats'!$AC:$AH,4,FALSE)</f>
        <v>4.7661870503597124</v>
      </c>
      <c r="S170" s="12">
        <f>VLOOKUP($K170,'20 Defensive Stats'!$AC:$AH,6,FALSE)</f>
        <v>10.324894514767932</v>
      </c>
      <c r="T170" s="12">
        <f>IFERROR(VLOOKUP($P170,'20 Passing'!$C:$AF,9,FALSE)/VLOOKUP($P170,'20 Passing'!$C:$AF,5,FALSE),0)</f>
        <v>0</v>
      </c>
      <c r="U170" s="12">
        <f>IFERROR(VLOOKUP($P170,'20 Passing'!$C:$AF,11,FALSE)/VLOOKUP($P170,'20 Passing'!$C:$AF,5,FALSE),0)</f>
        <v>0</v>
      </c>
      <c r="V170" s="12">
        <f>IFERROR(VLOOKUP($P170,'20 Passing'!$C:$AF,18,FALSE),0)</f>
        <v>0</v>
      </c>
      <c r="W170" s="12">
        <f>IFERROR(VLOOKUP($P170,'20 Passing'!$C:$AF,12,FALSE)/VLOOKUP($P170,'20 Passing'!$C:$AF,5,FALSE),0)</f>
        <v>0</v>
      </c>
      <c r="X170" s="12">
        <f>IFERROR(IF(OR($B170="D",$B170="K"),0,VLOOKUP($P170,'20 Receiving'!$C:$T,7,FALSE)/VLOOKUP($P170,'20 Receiving'!$C:$T,5,FALSE)),0)*$AJ170</f>
        <v>0</v>
      </c>
      <c r="Y170" s="21">
        <f>IFERROR(VLOOKUP($P170,'20 Receiving'!$C:$T,8,FALSE)/VLOOKUP($P170,'20 Receiving'!$C:$T,5,FALSE),0)</f>
        <v>0</v>
      </c>
      <c r="Z170" s="21">
        <f>IFERROR(VLOOKUP($P170,'20 Receiving'!$C:$T,10,FALSE)/VLOOKUP($P170,'20 Receiving'!$C:$T,5,FALSE),0)</f>
        <v>0</v>
      </c>
      <c r="AA170" s="21">
        <f>IFERROR(VLOOKUP($P170,'20 Receiving'!$C:$T,11,FALSE),0)</f>
        <v>0</v>
      </c>
      <c r="AB170" s="21">
        <f>IFERROR(VLOOKUP($P170,'20 Receiving'!$C:$T,14,FALSE),0)</f>
        <v>0</v>
      </c>
      <c r="AC170" s="21">
        <f>IFERROR(VLOOKUP($P170,'20 Receiving'!$C:$T,11,FALSE)/VLOOKUP($P170,'20 Receiving'!$C:$T,5,FALSE),0)</f>
        <v>0</v>
      </c>
      <c r="AD170" s="12">
        <f>IFERROR(VLOOKUP($P170,'20 Rushing'!$C:$P,7,FALSE)/VLOOKUP($P170,'20 Rushing'!$C:$P,5,FALSE),0)</f>
        <v>0</v>
      </c>
      <c r="AE170" s="12">
        <f>IFERROR(VLOOKUP($P170,'20 Rushing'!$C:$P,8,FALSE)/VLOOKUP($P170,'20 Rushing'!$C:$P,5,FALSE),0)</f>
        <v>0</v>
      </c>
      <c r="AF170" s="12">
        <f>IFERROR(VLOOKUP($P170,'20 Rushing'!$C:$P,12,FALSE),0)</f>
        <v>0</v>
      </c>
      <c r="AG170" s="12">
        <f>IFERROR(VLOOKUP($P170,'20 Rushing'!$C:$P,9,FALSE)/VLOOKUP($P170,'20 Rushing'!$C:$P,5,FALSE),0)</f>
        <v>0</v>
      </c>
      <c r="AH170" s="12">
        <f>VLOOKUP($J170,'Vegas Odds'!$B:$S,18,FALSE)</f>
        <v>29.794677517930324</v>
      </c>
      <c r="AI170" s="12">
        <f>VLOOKUP($J170,'Vegas Odds'!$B:$S,17,FALSE)</f>
        <v>35.30532248206967</v>
      </c>
      <c r="AJ170">
        <v>0</v>
      </c>
      <c r="AK170" s="12">
        <f t="shared" si="41"/>
        <v>0</v>
      </c>
      <c r="AL170" s="12">
        <f t="shared" si="42"/>
        <v>0</v>
      </c>
      <c r="AM170" s="12">
        <f>V170/Team_Defense_Table20[[#Totals],[Passing yds/att]]*'Fanduel Export'!Q169</f>
        <v>0</v>
      </c>
      <c r="AN170" s="12">
        <f t="shared" si="57"/>
        <v>0</v>
      </c>
      <c r="AO170" s="12">
        <f>IFERROR(IF(OR($B170="D",$B170="K"),0,VLOOKUP($P170,'20 Receiving'!$C:$T,7,FALSE)/VLOOKUP($P170,'20 Receiving'!$C:$T,5,FALSE)),0)*$AJ170</f>
        <v>0</v>
      </c>
      <c r="AP170" s="21">
        <f t="shared" si="43"/>
        <v>31.252958152958154</v>
      </c>
      <c r="AQ170" s="21">
        <f t="shared" si="44"/>
        <v>0</v>
      </c>
      <c r="AR170" s="22">
        <f t="shared" si="45"/>
        <v>0</v>
      </c>
      <c r="AS170" s="22">
        <f t="shared" si="46"/>
        <v>0</v>
      </c>
      <c r="AT170" s="22">
        <f>AA170/Team_Defense_Table20[[#Totals],[Yards per completion]]*'Fanduel Export'!S169</f>
        <v>0</v>
      </c>
      <c r="AU170" s="12">
        <f t="shared" si="58"/>
        <v>0</v>
      </c>
      <c r="AV170" s="12">
        <f t="shared" si="47"/>
        <v>0</v>
      </c>
      <c r="AW170" s="21">
        <f t="shared" si="48"/>
        <v>39.221464646464653</v>
      </c>
      <c r="AX170" s="12">
        <f t="shared" si="49"/>
        <v>0</v>
      </c>
      <c r="AY170" s="12">
        <f>AF170/Team_Defense_Table20[[#Totals],[Rushing Y/A]]*R170</f>
        <v>0</v>
      </c>
      <c r="AZ170" s="12">
        <f t="shared" si="59"/>
        <v>0</v>
      </c>
      <c r="BA170" s="22">
        <f t="shared" si="50"/>
        <v>0</v>
      </c>
      <c r="BB170" s="22">
        <f t="shared" si="51"/>
        <v>0</v>
      </c>
      <c r="BC170" s="21">
        <f t="shared" si="52"/>
        <v>0</v>
      </c>
      <c r="BD170" t="str">
        <f t="shared" si="53"/>
        <v>Danny Vitale</v>
      </c>
      <c r="BE170">
        <f t="shared" si="54"/>
        <v>4500</v>
      </c>
      <c r="BF170" t="str">
        <f t="shared" si="55"/>
        <v>RB</v>
      </c>
      <c r="BG170" s="22">
        <f t="shared" si="56"/>
        <v>0</v>
      </c>
    </row>
    <row r="171" spans="1:59" x14ac:dyDescent="0.3">
      <c r="A171" t="s">
        <v>3943</v>
      </c>
      <c r="B171" t="s">
        <v>49</v>
      </c>
      <c r="C171" t="s">
        <v>3712</v>
      </c>
      <c r="D171" t="s">
        <v>3047</v>
      </c>
      <c r="E171" t="s">
        <v>3713</v>
      </c>
      <c r="F171">
        <v>0</v>
      </c>
      <c r="G171">
        <v>1</v>
      </c>
      <c r="H171">
        <v>4500</v>
      </c>
      <c r="I171" t="s">
        <v>3637</v>
      </c>
      <c r="J171" t="s">
        <v>76</v>
      </c>
      <c r="K171" t="s">
        <v>1080</v>
      </c>
      <c r="O171" t="str">
        <f t="shared" si="40"/>
        <v>Manasseh Bailey</v>
      </c>
      <c r="P171" t="str">
        <f>IFERROR(VLOOKUP(O:O,'Name Bridge'!A:B,2,FALSE),O:O)</f>
        <v>Manasseh Bailey</v>
      </c>
      <c r="Q171" s="12">
        <f>VLOOKUP($K171,'20 Defensive Stats'!$AC:$AH,2,FALSE)</f>
        <v>6.9262295081967213</v>
      </c>
      <c r="R171" s="12">
        <f>VLOOKUP($K171,'20 Defensive Stats'!$AC:$AH,4,FALSE)</f>
        <v>4.625</v>
      </c>
      <c r="S171" s="12">
        <f>VLOOKUP($K171,'20 Defensive Stats'!$AC:$AH,6,FALSE)</f>
        <v>10.432098765432098</v>
      </c>
      <c r="T171" s="12">
        <f>IFERROR(VLOOKUP($P171,'20 Passing'!$C:$AF,9,FALSE)/VLOOKUP($P171,'20 Passing'!$C:$AF,5,FALSE),0)</f>
        <v>0</v>
      </c>
      <c r="U171" s="12">
        <f>IFERROR(VLOOKUP($P171,'20 Passing'!$C:$AF,11,FALSE)/VLOOKUP($P171,'20 Passing'!$C:$AF,5,FALSE),0)</f>
        <v>0</v>
      </c>
      <c r="V171" s="12">
        <f>IFERROR(VLOOKUP($P171,'20 Passing'!$C:$AF,18,FALSE),0)</f>
        <v>0</v>
      </c>
      <c r="W171" s="12">
        <f>IFERROR(VLOOKUP($P171,'20 Passing'!$C:$AF,12,FALSE)/VLOOKUP($P171,'20 Passing'!$C:$AF,5,FALSE),0)</f>
        <v>0</v>
      </c>
      <c r="X171" s="12">
        <f>IFERROR(IF(OR($B171="D",$B171="K"),0,VLOOKUP($P171,'20 Receiving'!$C:$T,7,FALSE)/VLOOKUP($P171,'20 Receiving'!$C:$T,5,FALSE)),0)*$AJ171</f>
        <v>0</v>
      </c>
      <c r="Y171" s="21">
        <f>IFERROR(VLOOKUP($P171,'20 Receiving'!$C:$T,8,FALSE)/VLOOKUP($P171,'20 Receiving'!$C:$T,5,FALSE),0)</f>
        <v>0</v>
      </c>
      <c r="Z171" s="21">
        <f>IFERROR(VLOOKUP($P171,'20 Receiving'!$C:$T,10,FALSE)/VLOOKUP($P171,'20 Receiving'!$C:$T,5,FALSE),0)</f>
        <v>0</v>
      </c>
      <c r="AA171" s="21">
        <f>IFERROR(VLOOKUP($P171,'20 Receiving'!$C:$T,11,FALSE),0)</f>
        <v>0</v>
      </c>
      <c r="AB171" s="21">
        <f>IFERROR(VLOOKUP($P171,'20 Receiving'!$C:$T,14,FALSE),0)</f>
        <v>0</v>
      </c>
      <c r="AC171" s="21">
        <f>IFERROR(VLOOKUP($P171,'20 Receiving'!$C:$T,11,FALSE)/VLOOKUP($P171,'20 Receiving'!$C:$T,5,FALSE),0)</f>
        <v>0</v>
      </c>
      <c r="AD171" s="12">
        <f>IFERROR(VLOOKUP($P171,'20 Rushing'!$C:$P,7,FALSE)/VLOOKUP($P171,'20 Rushing'!$C:$P,5,FALSE),0)</f>
        <v>0</v>
      </c>
      <c r="AE171" s="12">
        <f>IFERROR(VLOOKUP($P171,'20 Rushing'!$C:$P,8,FALSE)/VLOOKUP($P171,'20 Rushing'!$C:$P,5,FALSE),0)</f>
        <v>0</v>
      </c>
      <c r="AF171" s="12">
        <f>IFERROR(VLOOKUP($P171,'20 Rushing'!$C:$P,12,FALSE),0)</f>
        <v>0</v>
      </c>
      <c r="AG171" s="12">
        <f>IFERROR(VLOOKUP($P171,'20 Rushing'!$C:$P,9,FALSE)/VLOOKUP($P171,'20 Rushing'!$C:$P,5,FALSE),0)</f>
        <v>0</v>
      </c>
      <c r="AH171" s="12">
        <f>VLOOKUP($J171,'Vegas Odds'!$B:$S,18,FALSE)</f>
        <v>42.740147670656746</v>
      </c>
      <c r="AI171" s="12">
        <f>VLOOKUP($J171,'Vegas Odds'!$B:$S,17,FALSE)</f>
        <v>19.159852329343252</v>
      </c>
      <c r="AJ171">
        <v>1</v>
      </c>
      <c r="AK171" s="12">
        <f t="shared" si="41"/>
        <v>0</v>
      </c>
      <c r="AL171" s="12">
        <f t="shared" si="42"/>
        <v>0</v>
      </c>
      <c r="AM171" s="12">
        <f>V171/Team_Defense_Table20[[#Totals],[Passing yds/att]]*'Fanduel Export'!Q173</f>
        <v>0</v>
      </c>
      <c r="AN171" s="12">
        <f t="shared" si="57"/>
        <v>0</v>
      </c>
      <c r="AO171" s="12">
        <f>IFERROR(IF(OR($B171="D",$B171="K"),0,VLOOKUP($P171,'20 Receiving'!$C:$T,7,FALSE)/VLOOKUP($P171,'20 Receiving'!$C:$T,5,FALSE)),0)*$AJ171</f>
        <v>0</v>
      </c>
      <c r="AP171" s="21">
        <f t="shared" si="43"/>
        <v>49.672943722943735</v>
      </c>
      <c r="AQ171" s="21">
        <f t="shared" si="44"/>
        <v>0</v>
      </c>
      <c r="AR171" s="22">
        <f t="shared" si="45"/>
        <v>0</v>
      </c>
      <c r="AS171" s="22">
        <f t="shared" si="46"/>
        <v>0</v>
      </c>
      <c r="AT171" s="22">
        <f>AA171/Team_Defense_Table20[[#Totals],[Yards per completion]]*'Fanduel Export'!S173</f>
        <v>0</v>
      </c>
      <c r="AU171" s="12">
        <f t="shared" si="58"/>
        <v>0</v>
      </c>
      <c r="AV171" s="12">
        <f t="shared" si="47"/>
        <v>0</v>
      </c>
      <c r="AW171" s="21">
        <f t="shared" si="48"/>
        <v>31.925757575757579</v>
      </c>
      <c r="AX171" s="12">
        <f t="shared" si="49"/>
        <v>0</v>
      </c>
      <c r="AY171" s="12">
        <f>AF171/Team_Defense_Table20[[#Totals],[Rushing Y/A]]*R171</f>
        <v>0</v>
      </c>
      <c r="AZ171" s="12">
        <f t="shared" si="59"/>
        <v>0</v>
      </c>
      <c r="BA171" s="22">
        <f t="shared" si="50"/>
        <v>0</v>
      </c>
      <c r="BB171" s="22">
        <f t="shared" si="51"/>
        <v>0</v>
      </c>
      <c r="BC171" s="21">
        <f t="shared" si="52"/>
        <v>0</v>
      </c>
      <c r="BD171" t="str">
        <f t="shared" si="53"/>
        <v>Manasseh Bailey</v>
      </c>
      <c r="BE171">
        <f t="shared" si="54"/>
        <v>4500</v>
      </c>
      <c r="BF171" t="str">
        <f t="shared" si="55"/>
        <v>WR</v>
      </c>
      <c r="BG171" s="22">
        <f t="shared" si="56"/>
        <v>0</v>
      </c>
    </row>
    <row r="172" spans="1:59" x14ac:dyDescent="0.3">
      <c r="A172" t="s">
        <v>3944</v>
      </c>
      <c r="B172" t="s">
        <v>34</v>
      </c>
      <c r="C172" t="s">
        <v>1898</v>
      </c>
      <c r="D172" t="s">
        <v>3714</v>
      </c>
      <c r="E172" t="s">
        <v>1868</v>
      </c>
      <c r="F172">
        <v>0</v>
      </c>
      <c r="G172">
        <v>0</v>
      </c>
      <c r="H172">
        <v>4500</v>
      </c>
      <c r="I172" t="s">
        <v>3637</v>
      </c>
      <c r="J172" t="s">
        <v>1080</v>
      </c>
      <c r="K172" t="s">
        <v>76</v>
      </c>
      <c r="O172" t="str">
        <f t="shared" si="40"/>
        <v>Jordan Jones</v>
      </c>
      <c r="P172" t="str">
        <f>IFERROR(VLOOKUP(O:O,'Name Bridge'!A:B,2,FALSE),O:O)</f>
        <v>Jordan Jones</v>
      </c>
      <c r="Q172" s="12">
        <f>VLOOKUP($K172,'20 Defensive Stats'!$AC:$AH,2,FALSE)</f>
        <v>6.4568245125348191</v>
      </c>
      <c r="R172" s="12">
        <f>VLOOKUP($K172,'20 Defensive Stats'!$AC:$AH,4,FALSE)</f>
        <v>4.0869565217391308</v>
      </c>
      <c r="S172" s="12">
        <f>VLOOKUP($K172,'20 Defensive Stats'!$AC:$AH,6,FALSE)</f>
        <v>9.6987447698744766</v>
      </c>
      <c r="T172" s="12">
        <f>IFERROR(VLOOKUP($P172,'20 Passing'!$C:$AF,9,FALSE)/VLOOKUP($P172,'20 Passing'!$C:$AF,5,FALSE),0)</f>
        <v>0</v>
      </c>
      <c r="U172" s="12">
        <f>IFERROR(VLOOKUP($P172,'20 Passing'!$C:$AF,11,FALSE)/VLOOKUP($P172,'20 Passing'!$C:$AF,5,FALSE),0)</f>
        <v>0</v>
      </c>
      <c r="V172" s="12">
        <f>IFERROR(VLOOKUP($P172,'20 Passing'!$C:$AF,18,FALSE),0)</f>
        <v>0</v>
      </c>
      <c r="W172" s="12">
        <f>IFERROR(VLOOKUP($P172,'20 Passing'!$C:$AF,12,FALSE)/VLOOKUP($P172,'20 Passing'!$C:$AF,5,FALSE),0)</f>
        <v>0</v>
      </c>
      <c r="X172" s="12">
        <f>IFERROR(IF(OR($B172="D",$B172="K"),0,VLOOKUP($P172,'20 Receiving'!$C:$T,7,FALSE)/VLOOKUP($P172,'20 Receiving'!$C:$T,5,FALSE)),0)*$AJ172</f>
        <v>0</v>
      </c>
      <c r="Y172" s="21">
        <f>IFERROR(VLOOKUP($P172,'20 Receiving'!$C:$T,8,FALSE)/VLOOKUP($P172,'20 Receiving'!$C:$T,5,FALSE),0)</f>
        <v>0</v>
      </c>
      <c r="Z172" s="21">
        <f>IFERROR(VLOOKUP($P172,'20 Receiving'!$C:$T,10,FALSE)/VLOOKUP($P172,'20 Receiving'!$C:$T,5,FALSE),0)</f>
        <v>0</v>
      </c>
      <c r="AA172" s="21">
        <f>IFERROR(VLOOKUP($P172,'20 Receiving'!$C:$T,11,FALSE),0)</f>
        <v>0</v>
      </c>
      <c r="AB172" s="21">
        <f>IFERROR(VLOOKUP($P172,'20 Receiving'!$C:$T,14,FALSE),0)</f>
        <v>0</v>
      </c>
      <c r="AC172" s="21">
        <f>IFERROR(VLOOKUP($P172,'20 Receiving'!$C:$T,11,FALSE)/VLOOKUP($P172,'20 Receiving'!$C:$T,5,FALSE),0)</f>
        <v>0</v>
      </c>
      <c r="AD172" s="12">
        <f>IFERROR(VLOOKUP($P172,'20 Rushing'!$C:$P,7,FALSE)/VLOOKUP($P172,'20 Rushing'!$C:$P,5,FALSE),0)</f>
        <v>0</v>
      </c>
      <c r="AE172" s="12">
        <f>IFERROR(VLOOKUP($P172,'20 Rushing'!$C:$P,8,FALSE)/VLOOKUP($P172,'20 Rushing'!$C:$P,5,FALSE),0)</f>
        <v>0</v>
      </c>
      <c r="AF172" s="12">
        <f>IFERROR(VLOOKUP($P172,'20 Rushing'!$C:$P,12,FALSE),0)</f>
        <v>0</v>
      </c>
      <c r="AG172" s="12">
        <f>IFERROR(VLOOKUP($P172,'20 Rushing'!$C:$P,9,FALSE)/VLOOKUP($P172,'20 Rushing'!$C:$P,5,FALSE),0)</f>
        <v>0</v>
      </c>
      <c r="AH172" s="12">
        <f>VLOOKUP($J172,'Vegas Odds'!$B:$S,18,FALSE)</f>
        <v>26.137494147398847</v>
      </c>
      <c r="AI172" s="12">
        <f>VLOOKUP($J172,'Vegas Odds'!$B:$S,17,FALSE)</f>
        <v>35.962505852601154</v>
      </c>
      <c r="AJ172">
        <v>1</v>
      </c>
      <c r="AK172" s="12">
        <f t="shared" si="41"/>
        <v>0</v>
      </c>
      <c r="AL172" s="12">
        <f t="shared" si="42"/>
        <v>0</v>
      </c>
      <c r="AM172" s="12">
        <f>V172/Team_Defense_Table20[[#Totals],[Passing yds/att]]*'Fanduel Export'!Q175</f>
        <v>0</v>
      </c>
      <c r="AN172" s="12">
        <f t="shared" si="57"/>
        <v>0</v>
      </c>
      <c r="AO172" s="12">
        <f>IFERROR(IF(OR($B172="D",$B172="K"),0,VLOOKUP($P172,'20 Receiving'!$C:$T,7,FALSE)/VLOOKUP($P172,'20 Receiving'!$C:$T,5,FALSE)),0)*$AJ172</f>
        <v>0</v>
      </c>
      <c r="AP172" s="21">
        <f t="shared" si="43"/>
        <v>41.406493506493518</v>
      </c>
      <c r="AQ172" s="21">
        <f t="shared" si="44"/>
        <v>0</v>
      </c>
      <c r="AR172" s="22">
        <f t="shared" si="45"/>
        <v>0</v>
      </c>
      <c r="AS172" s="22">
        <f t="shared" si="46"/>
        <v>0</v>
      </c>
      <c r="AT172" s="22">
        <f>AA172/Team_Defense_Table20[[#Totals],[Yards per completion]]*'Fanduel Export'!S175</f>
        <v>0</v>
      </c>
      <c r="AU172" s="12">
        <f t="shared" si="58"/>
        <v>0</v>
      </c>
      <c r="AV172" s="12">
        <f t="shared" si="47"/>
        <v>0</v>
      </c>
      <c r="AW172" s="21">
        <f t="shared" si="48"/>
        <v>29.644444444444446</v>
      </c>
      <c r="AX172" s="12">
        <f t="shared" si="49"/>
        <v>0</v>
      </c>
      <c r="AY172" s="12">
        <f>AF172/Team_Defense_Table20[[#Totals],[Rushing Y/A]]*R172</f>
        <v>0</v>
      </c>
      <c r="AZ172" s="12">
        <f t="shared" si="59"/>
        <v>0</v>
      </c>
      <c r="BA172" s="22">
        <f t="shared" si="50"/>
        <v>0</v>
      </c>
      <c r="BB172" s="22">
        <f t="shared" si="51"/>
        <v>0</v>
      </c>
      <c r="BC172" s="21">
        <f t="shared" si="52"/>
        <v>0</v>
      </c>
      <c r="BD172" t="str">
        <f t="shared" si="53"/>
        <v>Jordan Jones</v>
      </c>
      <c r="BE172">
        <f t="shared" si="54"/>
        <v>4500</v>
      </c>
      <c r="BF172" t="str">
        <f t="shared" si="55"/>
        <v>RB</v>
      </c>
      <c r="BG172" s="22">
        <f t="shared" si="56"/>
        <v>0</v>
      </c>
    </row>
    <row r="173" spans="1:59" x14ac:dyDescent="0.3">
      <c r="A173" t="s">
        <v>3945</v>
      </c>
      <c r="B173" t="s">
        <v>49</v>
      </c>
      <c r="C173" t="s">
        <v>1951</v>
      </c>
      <c r="D173" t="s">
        <v>3048</v>
      </c>
      <c r="E173" t="s">
        <v>3715</v>
      </c>
      <c r="F173">
        <v>0</v>
      </c>
      <c r="G173">
        <v>0</v>
      </c>
      <c r="H173">
        <v>4500</v>
      </c>
      <c r="I173" t="s">
        <v>3637</v>
      </c>
      <c r="J173" t="s">
        <v>1080</v>
      </c>
      <c r="K173" t="s">
        <v>76</v>
      </c>
      <c r="O173" t="str">
        <f t="shared" si="40"/>
        <v>Reggie Begelton</v>
      </c>
      <c r="P173" t="str">
        <f>IFERROR(VLOOKUP(O:O,'Name Bridge'!A:B,2,FALSE),O:O)</f>
        <v>Reggie Begelton</v>
      </c>
      <c r="Q173" s="12">
        <f>VLOOKUP($K173,'20 Defensive Stats'!$AC:$AH,2,FALSE)</f>
        <v>6.4568245125348191</v>
      </c>
      <c r="R173" s="12">
        <f>VLOOKUP($K173,'20 Defensive Stats'!$AC:$AH,4,FALSE)</f>
        <v>4.0869565217391308</v>
      </c>
      <c r="S173" s="12">
        <f>VLOOKUP($K173,'20 Defensive Stats'!$AC:$AH,6,FALSE)</f>
        <v>9.6987447698744766</v>
      </c>
      <c r="T173" s="12">
        <f>IFERROR(VLOOKUP($P173,'20 Passing'!$C:$AF,9,FALSE)/VLOOKUP($P173,'20 Passing'!$C:$AF,5,FALSE),0)</f>
        <v>0</v>
      </c>
      <c r="U173" s="12">
        <f>IFERROR(VLOOKUP($P173,'20 Passing'!$C:$AF,11,FALSE)/VLOOKUP($P173,'20 Passing'!$C:$AF,5,FALSE),0)</f>
        <v>0</v>
      </c>
      <c r="V173" s="12">
        <f>IFERROR(VLOOKUP($P173,'20 Passing'!$C:$AF,18,FALSE),0)</f>
        <v>0</v>
      </c>
      <c r="W173" s="12">
        <f>IFERROR(VLOOKUP($P173,'20 Passing'!$C:$AF,12,FALSE)/VLOOKUP($P173,'20 Passing'!$C:$AF,5,FALSE),0)</f>
        <v>0</v>
      </c>
      <c r="X173" s="12">
        <f>IFERROR(IF(OR($B173="D",$B173="K"),0,VLOOKUP($P173,'20 Receiving'!$C:$T,7,FALSE)/VLOOKUP($P173,'20 Receiving'!$C:$T,5,FALSE)),0)*$AJ173</f>
        <v>0</v>
      </c>
      <c r="Y173" s="21">
        <f>IFERROR(VLOOKUP($P173,'20 Receiving'!$C:$T,8,FALSE)/VLOOKUP($P173,'20 Receiving'!$C:$T,5,FALSE),0)</f>
        <v>0</v>
      </c>
      <c r="Z173" s="21">
        <f>IFERROR(VLOOKUP($P173,'20 Receiving'!$C:$T,10,FALSE)/VLOOKUP($P173,'20 Receiving'!$C:$T,5,FALSE),0)</f>
        <v>0</v>
      </c>
      <c r="AA173" s="21">
        <f>IFERROR(VLOOKUP($P173,'20 Receiving'!$C:$T,11,FALSE),0)</f>
        <v>0</v>
      </c>
      <c r="AB173" s="21">
        <f>IFERROR(VLOOKUP($P173,'20 Receiving'!$C:$T,14,FALSE),0)</f>
        <v>0</v>
      </c>
      <c r="AC173" s="21">
        <f>IFERROR(VLOOKUP($P173,'20 Receiving'!$C:$T,11,FALSE)/VLOOKUP($P173,'20 Receiving'!$C:$T,5,FALSE),0)</f>
        <v>0</v>
      </c>
      <c r="AD173" s="12">
        <f>IFERROR(VLOOKUP($P173,'20 Rushing'!$C:$P,7,FALSE)/VLOOKUP($P173,'20 Rushing'!$C:$P,5,FALSE),0)</f>
        <v>0</v>
      </c>
      <c r="AE173" s="12">
        <f>IFERROR(VLOOKUP($P173,'20 Rushing'!$C:$P,8,FALSE)/VLOOKUP($P173,'20 Rushing'!$C:$P,5,FALSE),0)</f>
        <v>0</v>
      </c>
      <c r="AF173" s="12">
        <f>IFERROR(VLOOKUP($P173,'20 Rushing'!$C:$P,12,FALSE),0)</f>
        <v>0</v>
      </c>
      <c r="AG173" s="12">
        <f>IFERROR(VLOOKUP($P173,'20 Rushing'!$C:$P,9,FALSE)/VLOOKUP($P173,'20 Rushing'!$C:$P,5,FALSE),0)</f>
        <v>0</v>
      </c>
      <c r="AH173" s="12">
        <f>VLOOKUP($J173,'Vegas Odds'!$B:$S,18,FALSE)</f>
        <v>26.137494147398847</v>
      </c>
      <c r="AI173" s="12">
        <f>VLOOKUP($J173,'Vegas Odds'!$B:$S,17,FALSE)</f>
        <v>35.962505852601154</v>
      </c>
      <c r="AJ173">
        <v>1</v>
      </c>
      <c r="AK173" s="12">
        <f t="shared" si="41"/>
        <v>0</v>
      </c>
      <c r="AL173" s="12">
        <f t="shared" si="42"/>
        <v>0</v>
      </c>
      <c r="AM173" s="12">
        <f>V173/Team_Defense_Table20[[#Totals],[Passing yds/att]]*'Fanduel Export'!Q174</f>
        <v>0</v>
      </c>
      <c r="AN173" s="12">
        <f t="shared" si="57"/>
        <v>0</v>
      </c>
      <c r="AO173" s="12">
        <f>IFERROR(IF(OR($B173="D",$B173="K"),0,VLOOKUP($P173,'20 Receiving'!$C:$T,7,FALSE)/VLOOKUP($P173,'20 Receiving'!$C:$T,5,FALSE)),0)*$AJ173</f>
        <v>0</v>
      </c>
      <c r="AP173" s="21">
        <f t="shared" si="43"/>
        <v>41.406493506493518</v>
      </c>
      <c r="AQ173" s="21">
        <f t="shared" si="44"/>
        <v>0</v>
      </c>
      <c r="AR173" s="22">
        <f t="shared" si="45"/>
        <v>0</v>
      </c>
      <c r="AS173" s="22">
        <f t="shared" si="46"/>
        <v>0</v>
      </c>
      <c r="AT173" s="22">
        <f>AA173/Team_Defense_Table20[[#Totals],[Yards per completion]]*'Fanduel Export'!S174</f>
        <v>0</v>
      </c>
      <c r="AU173" s="12">
        <f t="shared" si="58"/>
        <v>0</v>
      </c>
      <c r="AV173" s="12">
        <f t="shared" si="47"/>
        <v>0</v>
      </c>
      <c r="AW173" s="21">
        <f t="shared" si="48"/>
        <v>29.644444444444446</v>
      </c>
      <c r="AX173" s="12">
        <f t="shared" si="49"/>
        <v>0</v>
      </c>
      <c r="AY173" s="12">
        <f>AF173/Team_Defense_Table20[[#Totals],[Rushing Y/A]]*R173</f>
        <v>0</v>
      </c>
      <c r="AZ173" s="12">
        <f t="shared" si="59"/>
        <v>0</v>
      </c>
      <c r="BA173" s="22">
        <f t="shared" si="50"/>
        <v>0</v>
      </c>
      <c r="BB173" s="22">
        <f t="shared" si="51"/>
        <v>0</v>
      </c>
      <c r="BC173" s="21">
        <f t="shared" si="52"/>
        <v>0</v>
      </c>
      <c r="BD173" t="str">
        <f t="shared" si="53"/>
        <v>Reggie Begelton</v>
      </c>
      <c r="BE173">
        <f t="shared" si="54"/>
        <v>4500</v>
      </c>
      <c r="BF173" t="str">
        <f t="shared" si="55"/>
        <v>WR</v>
      </c>
      <c r="BG173" s="22">
        <f t="shared" si="56"/>
        <v>0</v>
      </c>
    </row>
    <row r="174" spans="1:59" x14ac:dyDescent="0.3">
      <c r="A174" t="s">
        <v>3946</v>
      </c>
      <c r="B174" t="s">
        <v>49</v>
      </c>
      <c r="C174" t="s">
        <v>3049</v>
      </c>
      <c r="D174" t="s">
        <v>2919</v>
      </c>
      <c r="E174" t="s">
        <v>1950</v>
      </c>
      <c r="F174">
        <v>0</v>
      </c>
      <c r="G174">
        <v>1</v>
      </c>
      <c r="H174">
        <v>4500</v>
      </c>
      <c r="I174" t="s">
        <v>3638</v>
      </c>
      <c r="J174" t="s">
        <v>74</v>
      </c>
      <c r="K174" t="s">
        <v>61</v>
      </c>
      <c r="O174" t="str">
        <f t="shared" si="40"/>
        <v>Derrick Dillon</v>
      </c>
      <c r="P174" t="str">
        <f>IFERROR(VLOOKUP(O:O,'Name Bridge'!A:B,2,FALSE),O:O)</f>
        <v>Derrick Dillon</v>
      </c>
      <c r="Q174" s="12">
        <f>VLOOKUP($K174,'20 Defensive Stats'!$AC:$AH,2,FALSE)</f>
        <v>7.3665987780040734</v>
      </c>
      <c r="R174" s="12">
        <f>VLOOKUP($K174,'20 Defensive Stats'!$AC:$AH,4,FALSE)</f>
        <v>3.7056603773584906</v>
      </c>
      <c r="S174" s="12">
        <f>VLOOKUP($K174,'20 Defensive Stats'!$AC:$AH,6,FALSE)</f>
        <v>10.764880952380953</v>
      </c>
      <c r="T174" s="12">
        <f>IFERROR(VLOOKUP($P174,'20 Passing'!$C:$AF,9,FALSE)/VLOOKUP($P174,'20 Passing'!$C:$AF,5,FALSE),0)</f>
        <v>0</v>
      </c>
      <c r="U174" s="12">
        <f>IFERROR(VLOOKUP($P174,'20 Passing'!$C:$AF,11,FALSE)/VLOOKUP($P174,'20 Passing'!$C:$AF,5,FALSE),0)</f>
        <v>0</v>
      </c>
      <c r="V174" s="12">
        <f>IFERROR(VLOOKUP($P174,'20 Passing'!$C:$AF,18,FALSE),0)</f>
        <v>0</v>
      </c>
      <c r="W174" s="12">
        <f>IFERROR(VLOOKUP($P174,'20 Passing'!$C:$AF,12,FALSE)/VLOOKUP($P174,'20 Passing'!$C:$AF,5,FALSE),0)</f>
        <v>0</v>
      </c>
      <c r="X174" s="12">
        <f>IFERROR(IF(OR($B174="D",$B174="K"),0,VLOOKUP($P174,'20 Receiving'!$C:$T,7,FALSE)/VLOOKUP($P174,'20 Receiving'!$C:$T,5,FALSE)),0)*$AJ174</f>
        <v>0</v>
      </c>
      <c r="Y174" s="21">
        <f>IFERROR(VLOOKUP($P174,'20 Receiving'!$C:$T,8,FALSE)/VLOOKUP($P174,'20 Receiving'!$C:$T,5,FALSE),0)</f>
        <v>0</v>
      </c>
      <c r="Z174" s="21">
        <f>IFERROR(VLOOKUP($P174,'20 Receiving'!$C:$T,10,FALSE)/VLOOKUP($P174,'20 Receiving'!$C:$T,5,FALSE),0)</f>
        <v>0</v>
      </c>
      <c r="AA174" s="21">
        <f>IFERROR(VLOOKUP($P174,'20 Receiving'!$C:$T,11,FALSE),0)</f>
        <v>0</v>
      </c>
      <c r="AB174" s="21">
        <f>IFERROR(VLOOKUP($P174,'20 Receiving'!$C:$T,14,FALSE),0)</f>
        <v>0</v>
      </c>
      <c r="AC174" s="21">
        <f>IFERROR(VLOOKUP($P174,'20 Receiving'!$C:$T,11,FALSE)/VLOOKUP($P174,'20 Receiving'!$C:$T,5,FALSE),0)</f>
        <v>0</v>
      </c>
      <c r="AD174" s="12">
        <f>IFERROR(VLOOKUP($P174,'20 Rushing'!$C:$P,7,FALSE)/VLOOKUP($P174,'20 Rushing'!$C:$P,5,FALSE),0)</f>
        <v>0</v>
      </c>
      <c r="AE174" s="12">
        <f>IFERROR(VLOOKUP($P174,'20 Rushing'!$C:$P,8,FALSE)/VLOOKUP($P174,'20 Rushing'!$C:$P,5,FALSE),0)</f>
        <v>0</v>
      </c>
      <c r="AF174" s="12">
        <f>IFERROR(VLOOKUP($P174,'20 Rushing'!$C:$P,12,FALSE),0)</f>
        <v>0</v>
      </c>
      <c r="AG174" s="12">
        <f>IFERROR(VLOOKUP($P174,'20 Rushing'!$C:$P,9,FALSE)/VLOOKUP($P174,'20 Rushing'!$C:$P,5,FALSE),0)</f>
        <v>0</v>
      </c>
      <c r="AH174" s="12">
        <f>VLOOKUP($J174,'Vegas Odds'!$B:$S,18,FALSE)</f>
        <v>43.874288576406173</v>
      </c>
      <c r="AI174" s="12">
        <f>VLOOKUP($J174,'Vegas Odds'!$B:$S,17,FALSE)</f>
        <v>15.725711423593831</v>
      </c>
      <c r="AJ174">
        <v>1</v>
      </c>
      <c r="AK174" s="12">
        <f t="shared" si="41"/>
        <v>0</v>
      </c>
      <c r="AL174" s="12">
        <f t="shared" si="42"/>
        <v>0</v>
      </c>
      <c r="AM174" s="12">
        <f>V174/Team_Defense_Table20[[#Totals],[Passing yds/att]]*'Fanduel Export'!Q168</f>
        <v>0</v>
      </c>
      <c r="AN174" s="12">
        <f t="shared" si="57"/>
        <v>0</v>
      </c>
      <c r="AO174" s="12">
        <f>IFERROR(IF(OR($B174="D",$B174="K"),0,VLOOKUP($P174,'20 Receiving'!$C:$T,7,FALSE)/VLOOKUP($P174,'20 Receiving'!$C:$T,5,FALSE)),0)*$AJ174</f>
        <v>0</v>
      </c>
      <c r="AP174" s="21">
        <f t="shared" si="43"/>
        <v>34.49083694083695</v>
      </c>
      <c r="AQ174" s="21">
        <f t="shared" si="44"/>
        <v>0</v>
      </c>
      <c r="AR174" s="22">
        <f t="shared" si="45"/>
        <v>0</v>
      </c>
      <c r="AS174" s="22">
        <f t="shared" si="46"/>
        <v>0</v>
      </c>
      <c r="AT174" s="22">
        <f>AA174/Team_Defense_Table20[[#Totals],[Yards per completion]]*'Fanduel Export'!S168</f>
        <v>0</v>
      </c>
      <c r="AU174" s="12">
        <f t="shared" si="58"/>
        <v>0</v>
      </c>
      <c r="AV174" s="12">
        <f t="shared" si="47"/>
        <v>0</v>
      </c>
      <c r="AW174" s="21">
        <f t="shared" si="48"/>
        <v>24.907864357864359</v>
      </c>
      <c r="AX174" s="12">
        <f t="shared" si="49"/>
        <v>0</v>
      </c>
      <c r="AY174" s="12">
        <f>AF174/Team_Defense_Table20[[#Totals],[Rushing Y/A]]*R174</f>
        <v>0</v>
      </c>
      <c r="AZ174" s="12">
        <f t="shared" si="59"/>
        <v>0</v>
      </c>
      <c r="BA174" s="22">
        <f t="shared" si="50"/>
        <v>0</v>
      </c>
      <c r="BB174" s="22">
        <f t="shared" si="51"/>
        <v>0</v>
      </c>
      <c r="BC174" s="21">
        <f t="shared" si="52"/>
        <v>0</v>
      </c>
      <c r="BD174" t="str">
        <f t="shared" si="53"/>
        <v>Derrick Dillon</v>
      </c>
      <c r="BE174">
        <f t="shared" si="54"/>
        <v>4500</v>
      </c>
      <c r="BF174" t="str">
        <f t="shared" si="55"/>
        <v>WR</v>
      </c>
      <c r="BG174" s="22">
        <f t="shared" si="56"/>
        <v>0</v>
      </c>
    </row>
    <row r="175" spans="1:59" x14ac:dyDescent="0.3">
      <c r="A175" t="s">
        <v>3947</v>
      </c>
      <c r="B175" t="s">
        <v>34</v>
      </c>
      <c r="C175" t="s">
        <v>3338</v>
      </c>
      <c r="D175" t="s">
        <v>3339</v>
      </c>
      <c r="E175" t="s">
        <v>3340</v>
      </c>
      <c r="F175">
        <v>0</v>
      </c>
      <c r="G175">
        <v>1</v>
      </c>
      <c r="H175">
        <v>4500</v>
      </c>
      <c r="I175" t="s">
        <v>3638</v>
      </c>
      <c r="J175" t="s">
        <v>74</v>
      </c>
      <c r="K175" t="s">
        <v>61</v>
      </c>
      <c r="O175" t="str">
        <f t="shared" si="40"/>
        <v>Sandro Platzgummer</v>
      </c>
      <c r="P175" t="str">
        <f>IFERROR(VLOOKUP(O:O,'Name Bridge'!A:B,2,FALSE),O:O)</f>
        <v>Sandro Platzgummer</v>
      </c>
      <c r="Q175" s="12">
        <f>VLOOKUP($K175,'20 Defensive Stats'!$AC:$AH,2,FALSE)</f>
        <v>7.3665987780040734</v>
      </c>
      <c r="R175" s="12">
        <f>VLOOKUP($K175,'20 Defensive Stats'!$AC:$AH,4,FALSE)</f>
        <v>3.7056603773584906</v>
      </c>
      <c r="S175" s="12">
        <f>VLOOKUP($K175,'20 Defensive Stats'!$AC:$AH,6,FALSE)</f>
        <v>10.764880952380953</v>
      </c>
      <c r="T175" s="12">
        <f>IFERROR(VLOOKUP($P175,'20 Passing'!$C:$AF,9,FALSE)/VLOOKUP($P175,'20 Passing'!$C:$AF,5,FALSE),0)</f>
        <v>0</v>
      </c>
      <c r="U175" s="12">
        <f>IFERROR(VLOOKUP($P175,'20 Passing'!$C:$AF,11,FALSE)/VLOOKUP($P175,'20 Passing'!$C:$AF,5,FALSE),0)</f>
        <v>0</v>
      </c>
      <c r="V175" s="12">
        <f>IFERROR(VLOOKUP($P175,'20 Passing'!$C:$AF,18,FALSE),0)</f>
        <v>0</v>
      </c>
      <c r="W175" s="12">
        <f>IFERROR(VLOOKUP($P175,'20 Passing'!$C:$AF,12,FALSE)/VLOOKUP($P175,'20 Passing'!$C:$AF,5,FALSE),0)</f>
        <v>0</v>
      </c>
      <c r="X175" s="12">
        <f>IFERROR(IF(OR($B175="D",$B175="K"),0,VLOOKUP($P175,'20 Receiving'!$C:$T,7,FALSE)/VLOOKUP($P175,'20 Receiving'!$C:$T,5,FALSE)),0)*$AJ175</f>
        <v>0</v>
      </c>
      <c r="Y175" s="21">
        <f>IFERROR(VLOOKUP($P175,'20 Receiving'!$C:$T,8,FALSE)/VLOOKUP($P175,'20 Receiving'!$C:$T,5,FALSE),0)</f>
        <v>0</v>
      </c>
      <c r="Z175" s="21">
        <f>IFERROR(VLOOKUP($P175,'20 Receiving'!$C:$T,10,FALSE)/VLOOKUP($P175,'20 Receiving'!$C:$T,5,FALSE),0)</f>
        <v>0</v>
      </c>
      <c r="AA175" s="21">
        <f>IFERROR(VLOOKUP($P175,'20 Receiving'!$C:$T,11,FALSE),0)</f>
        <v>0</v>
      </c>
      <c r="AB175" s="21">
        <f>IFERROR(VLOOKUP($P175,'20 Receiving'!$C:$T,14,FALSE),0)</f>
        <v>0</v>
      </c>
      <c r="AC175" s="21">
        <f>IFERROR(VLOOKUP($P175,'20 Receiving'!$C:$T,11,FALSE)/VLOOKUP($P175,'20 Receiving'!$C:$T,5,FALSE),0)</f>
        <v>0</v>
      </c>
      <c r="AD175" s="12">
        <f>IFERROR(VLOOKUP($P175,'20 Rushing'!$C:$P,7,FALSE)/VLOOKUP($P175,'20 Rushing'!$C:$P,5,FALSE),0)</f>
        <v>0</v>
      </c>
      <c r="AE175" s="12">
        <f>IFERROR(VLOOKUP($P175,'20 Rushing'!$C:$P,8,FALSE)/VLOOKUP($P175,'20 Rushing'!$C:$P,5,FALSE),0)</f>
        <v>0</v>
      </c>
      <c r="AF175" s="12">
        <f>IFERROR(VLOOKUP($P175,'20 Rushing'!$C:$P,12,FALSE),0)</f>
        <v>0</v>
      </c>
      <c r="AG175" s="12">
        <f>IFERROR(VLOOKUP($P175,'20 Rushing'!$C:$P,9,FALSE)/VLOOKUP($P175,'20 Rushing'!$C:$P,5,FALSE),0)</f>
        <v>0</v>
      </c>
      <c r="AH175" s="12">
        <f>VLOOKUP($J175,'Vegas Odds'!$B:$S,18,FALSE)</f>
        <v>43.874288576406173</v>
      </c>
      <c r="AI175" s="12">
        <f>VLOOKUP($J175,'Vegas Odds'!$B:$S,17,FALSE)</f>
        <v>15.725711423593831</v>
      </c>
      <c r="AJ175">
        <v>1</v>
      </c>
      <c r="AK175" s="12">
        <f t="shared" si="41"/>
        <v>0</v>
      </c>
      <c r="AL175" s="12">
        <f t="shared" si="42"/>
        <v>0</v>
      </c>
      <c r="AM175" s="12">
        <f>V175/Team_Defense_Table20[[#Totals],[Passing yds/att]]*'Fanduel Export'!Q178</f>
        <v>0</v>
      </c>
      <c r="AN175" s="12">
        <f t="shared" si="57"/>
        <v>0</v>
      </c>
      <c r="AO175" s="12">
        <f>IFERROR(IF(OR($B175="D",$B175="K"),0,VLOOKUP($P175,'20 Receiving'!$C:$T,7,FALSE)/VLOOKUP($P175,'20 Receiving'!$C:$T,5,FALSE)),0)*$AJ175</f>
        <v>0</v>
      </c>
      <c r="AP175" s="21">
        <f t="shared" si="43"/>
        <v>34.49083694083695</v>
      </c>
      <c r="AQ175" s="21">
        <f t="shared" si="44"/>
        <v>0</v>
      </c>
      <c r="AR175" s="22">
        <f t="shared" si="45"/>
        <v>0</v>
      </c>
      <c r="AS175" s="22">
        <f t="shared" si="46"/>
        <v>0</v>
      </c>
      <c r="AT175" s="22">
        <f>AA175/Team_Defense_Table20[[#Totals],[Yards per completion]]*'Fanduel Export'!S178</f>
        <v>0</v>
      </c>
      <c r="AU175" s="12">
        <f t="shared" si="58"/>
        <v>0</v>
      </c>
      <c r="AV175" s="12">
        <f t="shared" si="47"/>
        <v>0</v>
      </c>
      <c r="AW175" s="21">
        <f t="shared" si="48"/>
        <v>24.907864357864359</v>
      </c>
      <c r="AX175" s="12">
        <f t="shared" si="49"/>
        <v>0</v>
      </c>
      <c r="AY175" s="12">
        <f>AF175/Team_Defense_Table20[[#Totals],[Rushing Y/A]]*R175</f>
        <v>0</v>
      </c>
      <c r="AZ175" s="12">
        <f t="shared" si="59"/>
        <v>0</v>
      </c>
      <c r="BA175" s="22">
        <f t="shared" si="50"/>
        <v>0</v>
      </c>
      <c r="BB175" s="22">
        <f t="shared" si="51"/>
        <v>0</v>
      </c>
      <c r="BC175" s="21">
        <f t="shared" si="52"/>
        <v>0</v>
      </c>
      <c r="BD175" t="str">
        <f t="shared" si="53"/>
        <v>Sandro Platzgummer</v>
      </c>
      <c r="BE175">
        <f t="shared" si="54"/>
        <v>4500</v>
      </c>
      <c r="BF175" t="str">
        <f t="shared" si="55"/>
        <v>RB</v>
      </c>
      <c r="BG175" s="22">
        <f t="shared" si="56"/>
        <v>0</v>
      </c>
    </row>
    <row r="176" spans="1:59" x14ac:dyDescent="0.3">
      <c r="A176" t="s">
        <v>3948</v>
      </c>
      <c r="B176" t="s">
        <v>49</v>
      </c>
      <c r="C176" t="s">
        <v>3341</v>
      </c>
      <c r="D176" t="s">
        <v>2920</v>
      </c>
      <c r="E176" t="s">
        <v>2996</v>
      </c>
      <c r="F176">
        <v>0</v>
      </c>
      <c r="G176">
        <v>1</v>
      </c>
      <c r="H176">
        <v>4500</v>
      </c>
      <c r="I176" t="s">
        <v>3638</v>
      </c>
      <c r="J176" t="s">
        <v>74</v>
      </c>
      <c r="K176" t="s">
        <v>61</v>
      </c>
      <c r="O176" t="str">
        <f t="shared" si="40"/>
        <v>Rysen John</v>
      </c>
      <c r="P176" t="str">
        <f>IFERROR(VLOOKUP(O:O,'Name Bridge'!A:B,2,FALSE),O:O)</f>
        <v>Rysen John</v>
      </c>
      <c r="Q176" s="12">
        <f>VLOOKUP($K176,'20 Defensive Stats'!$AC:$AH,2,FALSE)</f>
        <v>7.3665987780040734</v>
      </c>
      <c r="R176" s="12">
        <f>VLOOKUP($K176,'20 Defensive Stats'!$AC:$AH,4,FALSE)</f>
        <v>3.7056603773584906</v>
      </c>
      <c r="S176" s="12">
        <f>VLOOKUP($K176,'20 Defensive Stats'!$AC:$AH,6,FALSE)</f>
        <v>10.764880952380953</v>
      </c>
      <c r="T176" s="12">
        <f>IFERROR(VLOOKUP($P176,'20 Passing'!$C:$AF,9,FALSE)/VLOOKUP($P176,'20 Passing'!$C:$AF,5,FALSE),0)</f>
        <v>0</v>
      </c>
      <c r="U176" s="12">
        <f>IFERROR(VLOOKUP($P176,'20 Passing'!$C:$AF,11,FALSE)/VLOOKUP($P176,'20 Passing'!$C:$AF,5,FALSE),0)</f>
        <v>0</v>
      </c>
      <c r="V176" s="12">
        <f>IFERROR(VLOOKUP($P176,'20 Passing'!$C:$AF,18,FALSE),0)</f>
        <v>0</v>
      </c>
      <c r="W176" s="12">
        <f>IFERROR(VLOOKUP($P176,'20 Passing'!$C:$AF,12,FALSE)/VLOOKUP($P176,'20 Passing'!$C:$AF,5,FALSE),0)</f>
        <v>0</v>
      </c>
      <c r="X176" s="12">
        <f>IFERROR(IF(OR($B176="D",$B176="K"),0,VLOOKUP($P176,'20 Receiving'!$C:$T,7,FALSE)/VLOOKUP($P176,'20 Receiving'!$C:$T,5,FALSE)),0)*$AJ176</f>
        <v>0</v>
      </c>
      <c r="Y176" s="21">
        <f>IFERROR(VLOOKUP($P176,'20 Receiving'!$C:$T,8,FALSE)/VLOOKUP($P176,'20 Receiving'!$C:$T,5,FALSE),0)</f>
        <v>0</v>
      </c>
      <c r="Z176" s="21">
        <f>IFERROR(VLOOKUP($P176,'20 Receiving'!$C:$T,10,FALSE)/VLOOKUP($P176,'20 Receiving'!$C:$T,5,FALSE),0)</f>
        <v>0</v>
      </c>
      <c r="AA176" s="21">
        <f>IFERROR(VLOOKUP($P176,'20 Receiving'!$C:$T,11,FALSE),0)</f>
        <v>0</v>
      </c>
      <c r="AB176" s="21">
        <f>IFERROR(VLOOKUP($P176,'20 Receiving'!$C:$T,14,FALSE),0)</f>
        <v>0</v>
      </c>
      <c r="AC176" s="21">
        <f>IFERROR(VLOOKUP($P176,'20 Receiving'!$C:$T,11,FALSE)/VLOOKUP($P176,'20 Receiving'!$C:$T,5,FALSE),0)</f>
        <v>0</v>
      </c>
      <c r="AD176" s="12">
        <f>IFERROR(VLOOKUP($P176,'20 Rushing'!$C:$P,7,FALSE)/VLOOKUP($P176,'20 Rushing'!$C:$P,5,FALSE),0)</f>
        <v>0</v>
      </c>
      <c r="AE176" s="12">
        <f>IFERROR(VLOOKUP($P176,'20 Rushing'!$C:$P,8,FALSE)/VLOOKUP($P176,'20 Rushing'!$C:$P,5,FALSE),0)</f>
        <v>0</v>
      </c>
      <c r="AF176" s="12">
        <f>IFERROR(VLOOKUP($P176,'20 Rushing'!$C:$P,12,FALSE),0)</f>
        <v>0</v>
      </c>
      <c r="AG176" s="12">
        <f>IFERROR(VLOOKUP($P176,'20 Rushing'!$C:$P,9,FALSE)/VLOOKUP($P176,'20 Rushing'!$C:$P,5,FALSE),0)</f>
        <v>0</v>
      </c>
      <c r="AH176" s="12">
        <f>VLOOKUP($J176,'Vegas Odds'!$B:$S,18,FALSE)</f>
        <v>43.874288576406173</v>
      </c>
      <c r="AI176" s="12">
        <f>VLOOKUP($J176,'Vegas Odds'!$B:$S,17,FALSE)</f>
        <v>15.725711423593831</v>
      </c>
      <c r="AJ176">
        <v>1</v>
      </c>
      <c r="AK176" s="12">
        <f t="shared" si="41"/>
        <v>0</v>
      </c>
      <c r="AL176" s="12">
        <f t="shared" si="42"/>
        <v>0</v>
      </c>
      <c r="AM176" s="12">
        <f>V176/Team_Defense_Table20[[#Totals],[Passing yds/att]]*'Fanduel Export'!Q123</f>
        <v>0</v>
      </c>
      <c r="AN176" s="12">
        <f t="shared" si="57"/>
        <v>0</v>
      </c>
      <c r="AO176" s="12">
        <f>IFERROR(IF(OR($B176="D",$B176="K"),0,VLOOKUP($P176,'20 Receiving'!$C:$T,7,FALSE)/VLOOKUP($P176,'20 Receiving'!$C:$T,5,FALSE)),0)*$AJ176</f>
        <v>0</v>
      </c>
      <c r="AP176" s="21">
        <f t="shared" si="43"/>
        <v>34.49083694083695</v>
      </c>
      <c r="AQ176" s="21">
        <f t="shared" si="44"/>
        <v>0</v>
      </c>
      <c r="AR176" s="22">
        <f t="shared" si="45"/>
        <v>0</v>
      </c>
      <c r="AS176" s="22">
        <f t="shared" si="46"/>
        <v>0</v>
      </c>
      <c r="AT176" s="22">
        <f>AA176/Team_Defense_Table20[[#Totals],[Yards per completion]]*'Fanduel Export'!S123</f>
        <v>0</v>
      </c>
      <c r="AU176" s="12">
        <f t="shared" si="58"/>
        <v>0</v>
      </c>
      <c r="AV176" s="12">
        <f t="shared" si="47"/>
        <v>0</v>
      </c>
      <c r="AW176" s="21">
        <f t="shared" si="48"/>
        <v>24.907864357864359</v>
      </c>
      <c r="AX176" s="12">
        <f t="shared" si="49"/>
        <v>0</v>
      </c>
      <c r="AY176" s="12">
        <f>AF176/Team_Defense_Table20[[#Totals],[Rushing Y/A]]*R176</f>
        <v>0</v>
      </c>
      <c r="AZ176" s="12">
        <f t="shared" si="59"/>
        <v>0</v>
      </c>
      <c r="BA176" s="22">
        <f t="shared" si="50"/>
        <v>0</v>
      </c>
      <c r="BB176" s="22">
        <f t="shared" si="51"/>
        <v>0</v>
      </c>
      <c r="BC176" s="21">
        <f t="shared" si="52"/>
        <v>0</v>
      </c>
      <c r="BD176" t="str">
        <f t="shared" si="53"/>
        <v>Rysen John</v>
      </c>
      <c r="BE176">
        <f t="shared" si="54"/>
        <v>4500</v>
      </c>
      <c r="BF176" t="str">
        <f t="shared" si="55"/>
        <v>WR</v>
      </c>
      <c r="BG176" s="22">
        <f t="shared" si="56"/>
        <v>0</v>
      </c>
    </row>
    <row r="177" spans="1:59" hidden="1" x14ac:dyDescent="0.3">
      <c r="A177" t="s">
        <v>3949</v>
      </c>
      <c r="B177" t="s">
        <v>49</v>
      </c>
      <c r="C177" t="s">
        <v>1934</v>
      </c>
      <c r="D177" t="s">
        <v>530</v>
      </c>
      <c r="E177" t="s">
        <v>3377</v>
      </c>
      <c r="F177">
        <v>0</v>
      </c>
      <c r="G177">
        <v>1</v>
      </c>
      <c r="H177">
        <v>4500</v>
      </c>
      <c r="I177" t="s">
        <v>3638</v>
      </c>
      <c r="J177" t="s">
        <v>74</v>
      </c>
      <c r="K177" t="s">
        <v>61</v>
      </c>
      <c r="L177" t="s">
        <v>1927</v>
      </c>
      <c r="M177" t="s">
        <v>1932</v>
      </c>
      <c r="O177" t="str">
        <f t="shared" si="40"/>
        <v>Cody Core</v>
      </c>
      <c r="P177" t="str">
        <f>IFERROR(VLOOKUP(O:O,'Name Bridge'!A:B,2,FALSE),O:O)</f>
        <v>Cody Core</v>
      </c>
      <c r="Q177" s="12">
        <f>VLOOKUP($K177,'20 Defensive Stats'!$AC:$AH,2,FALSE)</f>
        <v>7.3665987780040734</v>
      </c>
      <c r="R177" s="12">
        <f>VLOOKUP($K177,'20 Defensive Stats'!$AC:$AH,4,FALSE)</f>
        <v>3.7056603773584906</v>
      </c>
      <c r="S177" s="12">
        <f>VLOOKUP($K177,'20 Defensive Stats'!$AC:$AH,6,FALSE)</f>
        <v>10.764880952380953</v>
      </c>
      <c r="T177" s="12">
        <f>IFERROR(VLOOKUP($P177,'20 Passing'!$C:$AF,9,FALSE)/VLOOKUP($P177,'20 Passing'!$C:$AF,5,FALSE),0)</f>
        <v>0</v>
      </c>
      <c r="U177" s="12">
        <f>IFERROR(VLOOKUP($P177,'20 Passing'!$C:$AF,11,FALSE)/VLOOKUP($P177,'20 Passing'!$C:$AF,5,FALSE),0)</f>
        <v>0</v>
      </c>
      <c r="V177" s="12">
        <f>IFERROR(VLOOKUP($P177,'20 Passing'!$C:$AF,18,FALSE),0)</f>
        <v>0</v>
      </c>
      <c r="W177" s="12">
        <f>IFERROR(VLOOKUP($P177,'20 Passing'!$C:$AF,12,FALSE)/VLOOKUP($P177,'20 Passing'!$C:$AF,5,FALSE),0)</f>
        <v>0</v>
      </c>
      <c r="X177" s="12">
        <f>IFERROR(IF(OR($B177="D",$B177="K"),0,VLOOKUP($P177,'20 Receiving'!$C:$T,7,FALSE)/VLOOKUP($P177,'20 Receiving'!$C:$T,5,FALSE)),0)*$AJ177</f>
        <v>0</v>
      </c>
      <c r="Y177" s="21">
        <f>IFERROR(VLOOKUP($P177,'20 Receiving'!$C:$T,8,FALSE)/VLOOKUP($P177,'20 Receiving'!$C:$T,5,FALSE),0)</f>
        <v>0</v>
      </c>
      <c r="Z177" s="21">
        <f>IFERROR(VLOOKUP($P177,'20 Receiving'!$C:$T,10,FALSE)/VLOOKUP($P177,'20 Receiving'!$C:$T,5,FALSE),0)</f>
        <v>0</v>
      </c>
      <c r="AA177" s="21">
        <f>IFERROR(VLOOKUP($P177,'20 Receiving'!$C:$T,11,FALSE),0)</f>
        <v>0</v>
      </c>
      <c r="AB177" s="21">
        <f>IFERROR(VLOOKUP($P177,'20 Receiving'!$C:$T,14,FALSE),0)</f>
        <v>0</v>
      </c>
      <c r="AC177" s="21">
        <f>IFERROR(VLOOKUP($P177,'20 Receiving'!$C:$T,11,FALSE)/VLOOKUP($P177,'20 Receiving'!$C:$T,5,FALSE),0)</f>
        <v>0</v>
      </c>
      <c r="AD177" s="12">
        <f>IFERROR(VLOOKUP($P177,'20 Rushing'!$C:$P,7,FALSE)/VLOOKUP($P177,'20 Rushing'!$C:$P,5,FALSE),0)</f>
        <v>0</v>
      </c>
      <c r="AE177" s="12">
        <f>IFERROR(VLOOKUP($P177,'20 Rushing'!$C:$P,8,FALSE)/VLOOKUP($P177,'20 Rushing'!$C:$P,5,FALSE),0)</f>
        <v>0</v>
      </c>
      <c r="AF177" s="12">
        <f>IFERROR(VLOOKUP($P177,'20 Rushing'!$C:$P,12,FALSE),0)</f>
        <v>0</v>
      </c>
      <c r="AG177" s="12">
        <f>IFERROR(VLOOKUP($P177,'20 Rushing'!$C:$P,9,FALSE)/VLOOKUP($P177,'20 Rushing'!$C:$P,5,FALSE),0)</f>
        <v>0</v>
      </c>
      <c r="AH177" s="12">
        <f>VLOOKUP($J177,'Vegas Odds'!$B:$S,18,FALSE)</f>
        <v>43.874288576406173</v>
      </c>
      <c r="AI177" s="12">
        <f>VLOOKUP($J177,'Vegas Odds'!$B:$S,17,FALSE)</f>
        <v>15.725711423593831</v>
      </c>
      <c r="AJ177">
        <v>0</v>
      </c>
      <c r="AK177" s="12">
        <f t="shared" si="41"/>
        <v>0</v>
      </c>
      <c r="AL177" s="12">
        <f t="shared" si="42"/>
        <v>0</v>
      </c>
      <c r="AM177" s="12">
        <f>V177/Team_Defense_Table20[[#Totals],[Passing yds/att]]*'Fanduel Export'!Q179</f>
        <v>0</v>
      </c>
      <c r="AN177" s="12">
        <f t="shared" si="57"/>
        <v>0</v>
      </c>
      <c r="AO177" s="12">
        <f>IFERROR(IF(OR($B177="D",$B177="K"),0,VLOOKUP($P177,'20 Receiving'!$C:$T,7,FALSE)/VLOOKUP($P177,'20 Receiving'!$C:$T,5,FALSE)),0)*$AJ177</f>
        <v>0</v>
      </c>
      <c r="AP177" s="21">
        <f t="shared" si="43"/>
        <v>34.49083694083695</v>
      </c>
      <c r="AQ177" s="21">
        <f t="shared" si="44"/>
        <v>0</v>
      </c>
      <c r="AR177" s="22">
        <f t="shared" si="45"/>
        <v>0</v>
      </c>
      <c r="AS177" s="22">
        <f t="shared" si="46"/>
        <v>0</v>
      </c>
      <c r="AT177" s="22">
        <f>AA177/Team_Defense_Table20[[#Totals],[Yards per completion]]*'Fanduel Export'!S179</f>
        <v>0</v>
      </c>
      <c r="AU177" s="12">
        <f t="shared" si="58"/>
        <v>0</v>
      </c>
      <c r="AV177" s="12">
        <f t="shared" si="47"/>
        <v>0</v>
      </c>
      <c r="AW177" s="21">
        <f t="shared" si="48"/>
        <v>24.907864357864359</v>
      </c>
      <c r="AX177" s="12">
        <f t="shared" si="49"/>
        <v>0</v>
      </c>
      <c r="AY177" s="12">
        <f>AF177/Team_Defense_Table20[[#Totals],[Rushing Y/A]]*R177</f>
        <v>0</v>
      </c>
      <c r="AZ177" s="12">
        <f t="shared" si="59"/>
        <v>0</v>
      </c>
      <c r="BA177" s="22">
        <f t="shared" si="50"/>
        <v>0</v>
      </c>
      <c r="BB177" s="22">
        <f t="shared" si="51"/>
        <v>0</v>
      </c>
      <c r="BC177" s="21">
        <f t="shared" si="52"/>
        <v>0</v>
      </c>
      <c r="BD177" t="str">
        <f t="shared" si="53"/>
        <v>Cody Core</v>
      </c>
      <c r="BE177">
        <f t="shared" si="54"/>
        <v>4500</v>
      </c>
      <c r="BF177" t="str">
        <f t="shared" si="55"/>
        <v>WR</v>
      </c>
      <c r="BG177" s="22">
        <f t="shared" si="56"/>
        <v>0</v>
      </c>
    </row>
    <row r="178" spans="1:59" x14ac:dyDescent="0.3">
      <c r="A178" t="s">
        <v>3950</v>
      </c>
      <c r="B178" t="s">
        <v>49</v>
      </c>
      <c r="C178" t="s">
        <v>1942</v>
      </c>
      <c r="D178" t="s">
        <v>2859</v>
      </c>
      <c r="E178" t="s">
        <v>3050</v>
      </c>
      <c r="F178">
        <v>0</v>
      </c>
      <c r="G178">
        <v>1</v>
      </c>
      <c r="H178">
        <v>4500</v>
      </c>
      <c r="I178" t="s">
        <v>3644</v>
      </c>
      <c r="J178" t="s">
        <v>56</v>
      </c>
      <c r="K178" t="s">
        <v>1079</v>
      </c>
      <c r="O178" t="str">
        <f t="shared" si="40"/>
        <v>Jeff Cotton</v>
      </c>
      <c r="P178" t="str">
        <f>IFERROR(VLOOKUP(O:O,'Name Bridge'!A:B,2,FALSE),O:O)</f>
        <v>Jeff Cotton</v>
      </c>
      <c r="Q178" s="12">
        <f>VLOOKUP($K178,'20 Defensive Stats'!$AC:$AH,2,FALSE)</f>
        <v>7.9778481012658231</v>
      </c>
      <c r="R178" s="12">
        <f>VLOOKUP($K178,'20 Defensive Stats'!$AC:$AH,4,FALSE)</f>
        <v>4.3047619047619046</v>
      </c>
      <c r="S178" s="12">
        <f>VLOOKUP($K178,'20 Defensive Stats'!$AC:$AH,6,FALSE)</f>
        <v>11.564220183486238</v>
      </c>
      <c r="T178" s="12">
        <f>IFERROR(VLOOKUP($P178,'20 Passing'!$C:$AF,9,FALSE)/VLOOKUP($P178,'20 Passing'!$C:$AF,5,FALSE),0)</f>
        <v>0</v>
      </c>
      <c r="U178" s="12">
        <f>IFERROR(VLOOKUP($P178,'20 Passing'!$C:$AF,11,FALSE)/VLOOKUP($P178,'20 Passing'!$C:$AF,5,FALSE),0)</f>
        <v>0</v>
      </c>
      <c r="V178" s="12">
        <f>IFERROR(VLOOKUP($P178,'20 Passing'!$C:$AF,18,FALSE),0)</f>
        <v>0</v>
      </c>
      <c r="W178" s="12">
        <f>IFERROR(VLOOKUP($P178,'20 Passing'!$C:$AF,12,FALSE)/VLOOKUP($P178,'20 Passing'!$C:$AF,5,FALSE),0)</f>
        <v>0</v>
      </c>
      <c r="X178" s="12">
        <f>IFERROR(IF(OR($B178="D",$B178="K"),0,VLOOKUP($P178,'20 Receiving'!$C:$T,7,FALSE)/VLOOKUP($P178,'20 Receiving'!$C:$T,5,FALSE)),0)*$AJ178</f>
        <v>0</v>
      </c>
      <c r="Y178" s="21">
        <f>IFERROR(VLOOKUP($P178,'20 Receiving'!$C:$T,8,FALSE)/VLOOKUP($P178,'20 Receiving'!$C:$T,5,FALSE),0)</f>
        <v>0</v>
      </c>
      <c r="Z178" s="21">
        <f>IFERROR(VLOOKUP($P178,'20 Receiving'!$C:$T,10,FALSE)/VLOOKUP($P178,'20 Receiving'!$C:$T,5,FALSE),0)</f>
        <v>0</v>
      </c>
      <c r="AA178" s="21">
        <f>IFERROR(VLOOKUP($P178,'20 Receiving'!$C:$T,11,FALSE),0)</f>
        <v>0</v>
      </c>
      <c r="AB178" s="21">
        <f>IFERROR(VLOOKUP($P178,'20 Receiving'!$C:$T,14,FALSE),0)</f>
        <v>0</v>
      </c>
      <c r="AC178" s="21">
        <f>IFERROR(VLOOKUP($P178,'20 Receiving'!$C:$T,11,FALSE)/VLOOKUP($P178,'20 Receiving'!$C:$T,5,FALSE),0)</f>
        <v>0</v>
      </c>
      <c r="AD178" s="12">
        <f>IFERROR(VLOOKUP($P178,'20 Rushing'!$C:$P,7,FALSE)/VLOOKUP($P178,'20 Rushing'!$C:$P,5,FALSE),0)</f>
        <v>0</v>
      </c>
      <c r="AE178" s="12">
        <f>IFERROR(VLOOKUP($P178,'20 Rushing'!$C:$P,8,FALSE)/VLOOKUP($P178,'20 Rushing'!$C:$P,5,FALSE),0)</f>
        <v>0</v>
      </c>
      <c r="AF178" s="12">
        <f>IFERROR(VLOOKUP($P178,'20 Rushing'!$C:$P,12,FALSE),0)</f>
        <v>0</v>
      </c>
      <c r="AG178" s="12">
        <f>IFERROR(VLOOKUP($P178,'20 Rushing'!$C:$P,9,FALSE)/VLOOKUP($P178,'20 Rushing'!$C:$P,5,FALSE),0)</f>
        <v>0</v>
      </c>
      <c r="AH178" s="12">
        <f>VLOOKUP($J178,'Vegas Odds'!$B:$S,18,FALSE)</f>
        <v>36.74599698367637</v>
      </c>
      <c r="AI178" s="12">
        <f>VLOOKUP($J178,'Vegas Odds'!$B:$S,17,FALSE)</f>
        <v>33.054003016323627</v>
      </c>
      <c r="AJ178">
        <v>1</v>
      </c>
      <c r="AK178" s="12">
        <f t="shared" si="41"/>
        <v>0</v>
      </c>
      <c r="AL178" s="12">
        <f t="shared" si="42"/>
        <v>0</v>
      </c>
      <c r="AM178" s="12">
        <f>V178/Team_Defense_Table20[[#Totals],[Passing yds/att]]*'Fanduel Export'!Q180</f>
        <v>0</v>
      </c>
      <c r="AN178" s="12">
        <f t="shared" si="57"/>
        <v>0</v>
      </c>
      <c r="AO178" s="12">
        <f>IFERROR(IF(OR($B178="D",$B178="K"),0,VLOOKUP($P178,'20 Receiving'!$C:$T,7,FALSE)/VLOOKUP($P178,'20 Receiving'!$C:$T,5,FALSE)),0)*$AJ178</f>
        <v>0</v>
      </c>
      <c r="AP178" s="21">
        <f t="shared" si="43"/>
        <v>43.467099567099567</v>
      </c>
      <c r="AQ178" s="21">
        <f t="shared" si="44"/>
        <v>0</v>
      </c>
      <c r="AR178" s="22">
        <f t="shared" si="45"/>
        <v>0</v>
      </c>
      <c r="AS178" s="22">
        <f t="shared" si="46"/>
        <v>0</v>
      </c>
      <c r="AT178" s="22">
        <f>AA178/Team_Defense_Table20[[#Totals],[Yards per completion]]*'Fanduel Export'!S180</f>
        <v>0</v>
      </c>
      <c r="AU178" s="12">
        <f t="shared" si="58"/>
        <v>0</v>
      </c>
      <c r="AV178" s="12">
        <f t="shared" si="47"/>
        <v>0</v>
      </c>
      <c r="AW178" s="21">
        <f t="shared" si="48"/>
        <v>39.04170274170275</v>
      </c>
      <c r="AX178" s="12">
        <f t="shared" si="49"/>
        <v>0</v>
      </c>
      <c r="AY178" s="12">
        <f>AF178/Team_Defense_Table20[[#Totals],[Rushing Y/A]]*R178</f>
        <v>0</v>
      </c>
      <c r="AZ178" s="12">
        <f t="shared" si="59"/>
        <v>0</v>
      </c>
      <c r="BA178" s="22">
        <f t="shared" si="50"/>
        <v>0</v>
      </c>
      <c r="BB178" s="22">
        <f t="shared" si="51"/>
        <v>0</v>
      </c>
      <c r="BC178" s="21">
        <f t="shared" si="52"/>
        <v>0</v>
      </c>
      <c r="BD178" t="str">
        <f t="shared" si="53"/>
        <v>Jeff Cotton</v>
      </c>
      <c r="BE178">
        <f t="shared" si="54"/>
        <v>4500</v>
      </c>
      <c r="BF178" t="str">
        <f t="shared" si="55"/>
        <v>WR</v>
      </c>
      <c r="BG178" s="22">
        <f t="shared" si="56"/>
        <v>0</v>
      </c>
    </row>
    <row r="179" spans="1:59" x14ac:dyDescent="0.3">
      <c r="A179" t="s">
        <v>3951</v>
      </c>
      <c r="B179" t="s">
        <v>49</v>
      </c>
      <c r="C179" t="s">
        <v>3378</v>
      </c>
      <c r="D179" t="s">
        <v>3073</v>
      </c>
      <c r="E179" t="s">
        <v>3004</v>
      </c>
      <c r="F179">
        <v>0</v>
      </c>
      <c r="G179">
        <v>2</v>
      </c>
      <c r="H179">
        <v>4500</v>
      </c>
      <c r="I179" t="s">
        <v>3639</v>
      </c>
      <c r="J179" t="s">
        <v>80</v>
      </c>
      <c r="K179" t="s">
        <v>116</v>
      </c>
      <c r="O179" t="str">
        <f t="shared" si="40"/>
        <v>Trishton Jackson</v>
      </c>
      <c r="P179" t="str">
        <f>IFERROR(VLOOKUP(O:O,'Name Bridge'!A:B,2,FALSE),O:O)</f>
        <v>Trishton Jackson</v>
      </c>
      <c r="Q179" s="12">
        <f>VLOOKUP($K179,'20 Defensive Stats'!$AC:$AH,2,FALSE)</f>
        <v>6.3265822784810126</v>
      </c>
      <c r="R179" s="12">
        <f>VLOOKUP($K179,'20 Defensive Stats'!$AC:$AH,4,FALSE)</f>
        <v>4.5384615384615383</v>
      </c>
      <c r="S179" s="12">
        <f>VLOOKUP($K179,'20 Defensive Stats'!$AC:$AH,6,FALSE)</f>
        <v>9.76171875</v>
      </c>
      <c r="T179" s="12">
        <f>IFERROR(VLOOKUP($P179,'20 Passing'!$C:$AF,9,FALSE)/VLOOKUP($P179,'20 Passing'!$C:$AF,5,FALSE),0)</f>
        <v>0</v>
      </c>
      <c r="U179" s="12">
        <f>IFERROR(VLOOKUP($P179,'20 Passing'!$C:$AF,11,FALSE)/VLOOKUP($P179,'20 Passing'!$C:$AF,5,FALSE),0)</f>
        <v>0</v>
      </c>
      <c r="V179" s="12">
        <f>IFERROR(VLOOKUP($P179,'20 Passing'!$C:$AF,18,FALSE),0)</f>
        <v>0</v>
      </c>
      <c r="W179" s="12">
        <f>IFERROR(VLOOKUP($P179,'20 Passing'!$C:$AF,12,FALSE)/VLOOKUP($P179,'20 Passing'!$C:$AF,5,FALSE),0)</f>
        <v>0</v>
      </c>
      <c r="X179" s="12">
        <f>IFERROR(IF(OR($B179="D",$B179="K"),0,VLOOKUP($P179,'20 Receiving'!$C:$T,7,FALSE)/VLOOKUP($P179,'20 Receiving'!$C:$T,5,FALSE)),0)*$AJ179</f>
        <v>0</v>
      </c>
      <c r="Y179" s="21">
        <f>IFERROR(VLOOKUP($P179,'20 Receiving'!$C:$T,8,FALSE)/VLOOKUP($P179,'20 Receiving'!$C:$T,5,FALSE),0)</f>
        <v>0</v>
      </c>
      <c r="Z179" s="21">
        <f>IFERROR(VLOOKUP($P179,'20 Receiving'!$C:$T,10,FALSE)/VLOOKUP($P179,'20 Receiving'!$C:$T,5,FALSE),0)</f>
        <v>0</v>
      </c>
      <c r="AA179" s="21">
        <f>IFERROR(VLOOKUP($P179,'20 Receiving'!$C:$T,11,FALSE),0)</f>
        <v>0</v>
      </c>
      <c r="AB179" s="21">
        <f>IFERROR(VLOOKUP($P179,'20 Receiving'!$C:$T,14,FALSE),0)</f>
        <v>0</v>
      </c>
      <c r="AC179" s="21">
        <f>IFERROR(VLOOKUP($P179,'20 Receiving'!$C:$T,11,FALSE)/VLOOKUP($P179,'20 Receiving'!$C:$T,5,FALSE),0)</f>
        <v>0</v>
      </c>
      <c r="AD179" s="12">
        <f>IFERROR(VLOOKUP($P179,'20 Rushing'!$C:$P,7,FALSE)/VLOOKUP($P179,'20 Rushing'!$C:$P,5,FALSE),0)</f>
        <v>0</v>
      </c>
      <c r="AE179" s="12">
        <f>IFERROR(VLOOKUP($P179,'20 Rushing'!$C:$P,8,FALSE)/VLOOKUP($P179,'20 Rushing'!$C:$P,5,FALSE),0)</f>
        <v>0</v>
      </c>
      <c r="AF179" s="12">
        <f>IFERROR(VLOOKUP($P179,'20 Rushing'!$C:$P,12,FALSE),0)</f>
        <v>0</v>
      </c>
      <c r="AG179" s="12">
        <f>IFERROR(VLOOKUP($P179,'20 Rushing'!$C:$P,9,FALSE)/VLOOKUP($P179,'20 Rushing'!$C:$P,5,FALSE),0)</f>
        <v>0</v>
      </c>
      <c r="AH179" s="12">
        <f>VLOOKUP($J179,'Vegas Odds'!$B:$S,18,FALSE)</f>
        <v>34.064617153174844</v>
      </c>
      <c r="AI179" s="12">
        <f>VLOOKUP($J179,'Vegas Odds'!$B:$S,17,FALSE)</f>
        <v>34.535382846825151</v>
      </c>
      <c r="AJ179">
        <v>1</v>
      </c>
      <c r="AK179" s="12">
        <f t="shared" si="41"/>
        <v>0</v>
      </c>
      <c r="AL179" s="12">
        <f t="shared" si="42"/>
        <v>0</v>
      </c>
      <c r="AM179" s="12">
        <f>V179/Team_Defense_Table20[[#Totals],[Passing yds/att]]*'Fanduel Export'!Q172</f>
        <v>0</v>
      </c>
      <c r="AN179" s="12">
        <f t="shared" si="57"/>
        <v>0</v>
      </c>
      <c r="AO179" s="12">
        <f>IFERROR(IF(OR($B179="D",$B179="K"),0,VLOOKUP($P179,'20 Receiving'!$C:$T,7,FALSE)/VLOOKUP($P179,'20 Receiving'!$C:$T,5,FALSE)),0)*$AJ179</f>
        <v>0</v>
      </c>
      <c r="AP179" s="21">
        <f t="shared" si="43"/>
        <v>35.487878787878785</v>
      </c>
      <c r="AQ179" s="21">
        <f t="shared" si="44"/>
        <v>0</v>
      </c>
      <c r="AR179" s="22">
        <f t="shared" si="45"/>
        <v>0</v>
      </c>
      <c r="AS179" s="22">
        <f t="shared" si="46"/>
        <v>0</v>
      </c>
      <c r="AT179" s="22">
        <f>AA179/Team_Defense_Table20[[#Totals],[Yards per completion]]*'Fanduel Export'!S172</f>
        <v>0</v>
      </c>
      <c r="AU179" s="12">
        <f t="shared" si="58"/>
        <v>0</v>
      </c>
      <c r="AV179" s="12">
        <f t="shared" si="47"/>
        <v>0</v>
      </c>
      <c r="AW179" s="21">
        <f t="shared" si="48"/>
        <v>31.019191919191922</v>
      </c>
      <c r="AX179" s="12">
        <f t="shared" si="49"/>
        <v>0</v>
      </c>
      <c r="AY179" s="12">
        <f>AF179/Team_Defense_Table20[[#Totals],[Rushing Y/A]]*R179</f>
        <v>0</v>
      </c>
      <c r="AZ179" s="12">
        <f t="shared" si="59"/>
        <v>0</v>
      </c>
      <c r="BA179" s="22">
        <f t="shared" si="50"/>
        <v>0</v>
      </c>
      <c r="BB179" s="22">
        <f t="shared" si="51"/>
        <v>0</v>
      </c>
      <c r="BC179" s="21">
        <f t="shared" si="52"/>
        <v>0</v>
      </c>
      <c r="BD179" t="str">
        <f t="shared" si="53"/>
        <v>Trishton Jackson</v>
      </c>
      <c r="BE179">
        <f t="shared" si="54"/>
        <v>4500</v>
      </c>
      <c r="BF179" t="str">
        <f t="shared" si="55"/>
        <v>WR</v>
      </c>
      <c r="BG179" s="22">
        <f t="shared" si="56"/>
        <v>0</v>
      </c>
    </row>
    <row r="180" spans="1:59" x14ac:dyDescent="0.3">
      <c r="A180" t="s">
        <v>3952</v>
      </c>
      <c r="B180" t="s">
        <v>49</v>
      </c>
      <c r="C180" t="s">
        <v>1902</v>
      </c>
      <c r="D180" t="s">
        <v>3051</v>
      </c>
      <c r="E180" t="s">
        <v>3342</v>
      </c>
      <c r="F180">
        <v>0</v>
      </c>
      <c r="G180">
        <v>2</v>
      </c>
      <c r="H180">
        <v>4500</v>
      </c>
      <c r="I180" t="s">
        <v>3639</v>
      </c>
      <c r="J180" t="s">
        <v>80</v>
      </c>
      <c r="K180" t="s">
        <v>116</v>
      </c>
      <c r="O180" t="str">
        <f t="shared" si="40"/>
        <v>Brandon Polk</v>
      </c>
      <c r="P180" t="str">
        <f>IFERROR(VLOOKUP(O:O,'Name Bridge'!A:B,2,FALSE),O:O)</f>
        <v>Brandon Polk</v>
      </c>
      <c r="Q180" s="12">
        <f>VLOOKUP($K180,'20 Defensive Stats'!$AC:$AH,2,FALSE)</f>
        <v>6.3265822784810126</v>
      </c>
      <c r="R180" s="12">
        <f>VLOOKUP($K180,'20 Defensive Stats'!$AC:$AH,4,FALSE)</f>
        <v>4.5384615384615383</v>
      </c>
      <c r="S180" s="12">
        <f>VLOOKUP($K180,'20 Defensive Stats'!$AC:$AH,6,FALSE)</f>
        <v>9.76171875</v>
      </c>
      <c r="T180" s="12">
        <f>IFERROR(VLOOKUP($P180,'20 Passing'!$C:$AF,9,FALSE)/VLOOKUP($P180,'20 Passing'!$C:$AF,5,FALSE),0)</f>
        <v>0</v>
      </c>
      <c r="U180" s="12">
        <f>IFERROR(VLOOKUP($P180,'20 Passing'!$C:$AF,11,FALSE)/VLOOKUP($P180,'20 Passing'!$C:$AF,5,FALSE),0)</f>
        <v>0</v>
      </c>
      <c r="V180" s="12">
        <f>IFERROR(VLOOKUP($P180,'20 Passing'!$C:$AF,18,FALSE),0)</f>
        <v>0</v>
      </c>
      <c r="W180" s="12">
        <f>IFERROR(VLOOKUP($P180,'20 Passing'!$C:$AF,12,FALSE)/VLOOKUP($P180,'20 Passing'!$C:$AF,5,FALSE),0)</f>
        <v>0</v>
      </c>
      <c r="X180" s="12">
        <f>IFERROR(IF(OR($B180="D",$B180="K"),0,VLOOKUP($P180,'20 Receiving'!$C:$T,7,FALSE)/VLOOKUP($P180,'20 Receiving'!$C:$T,5,FALSE)),0)*$AJ180</f>
        <v>0</v>
      </c>
      <c r="Y180" s="21">
        <f>IFERROR(VLOOKUP($P180,'20 Receiving'!$C:$T,8,FALSE)/VLOOKUP($P180,'20 Receiving'!$C:$T,5,FALSE),0)</f>
        <v>0</v>
      </c>
      <c r="Z180" s="21">
        <f>IFERROR(VLOOKUP($P180,'20 Receiving'!$C:$T,10,FALSE)/VLOOKUP($P180,'20 Receiving'!$C:$T,5,FALSE),0)</f>
        <v>0</v>
      </c>
      <c r="AA180" s="21">
        <f>IFERROR(VLOOKUP($P180,'20 Receiving'!$C:$T,11,FALSE),0)</f>
        <v>0</v>
      </c>
      <c r="AB180" s="21">
        <f>IFERROR(VLOOKUP($P180,'20 Receiving'!$C:$T,14,FALSE),0)</f>
        <v>0</v>
      </c>
      <c r="AC180" s="21">
        <f>IFERROR(VLOOKUP($P180,'20 Receiving'!$C:$T,11,FALSE)/VLOOKUP($P180,'20 Receiving'!$C:$T,5,FALSE),0)</f>
        <v>0</v>
      </c>
      <c r="AD180" s="12">
        <f>IFERROR(VLOOKUP($P180,'20 Rushing'!$C:$P,7,FALSE)/VLOOKUP($P180,'20 Rushing'!$C:$P,5,FALSE),0)</f>
        <v>0</v>
      </c>
      <c r="AE180" s="12">
        <f>IFERROR(VLOOKUP($P180,'20 Rushing'!$C:$P,8,FALSE)/VLOOKUP($P180,'20 Rushing'!$C:$P,5,FALSE),0)</f>
        <v>0</v>
      </c>
      <c r="AF180" s="12">
        <f>IFERROR(VLOOKUP($P180,'20 Rushing'!$C:$P,12,FALSE),0)</f>
        <v>0</v>
      </c>
      <c r="AG180" s="12">
        <f>IFERROR(VLOOKUP($P180,'20 Rushing'!$C:$P,9,FALSE)/VLOOKUP($P180,'20 Rushing'!$C:$P,5,FALSE),0)</f>
        <v>0</v>
      </c>
      <c r="AH180" s="12">
        <f>VLOOKUP($J180,'Vegas Odds'!$B:$S,18,FALSE)</f>
        <v>34.064617153174844</v>
      </c>
      <c r="AI180" s="12">
        <f>VLOOKUP($J180,'Vegas Odds'!$B:$S,17,FALSE)</f>
        <v>34.535382846825151</v>
      </c>
      <c r="AJ180">
        <v>1</v>
      </c>
      <c r="AK180" s="12">
        <f t="shared" si="41"/>
        <v>0</v>
      </c>
      <c r="AL180" s="12">
        <f t="shared" si="42"/>
        <v>0</v>
      </c>
      <c r="AM180" s="12">
        <f>V180/Team_Defense_Table20[[#Totals],[Passing yds/att]]*'Fanduel Export'!Q185</f>
        <v>0</v>
      </c>
      <c r="AN180" s="12">
        <f t="shared" si="57"/>
        <v>0</v>
      </c>
      <c r="AO180" s="12">
        <f>IFERROR(IF(OR($B180="D",$B180="K"),0,VLOOKUP($P180,'20 Receiving'!$C:$T,7,FALSE)/VLOOKUP($P180,'20 Receiving'!$C:$T,5,FALSE)),0)*$AJ180</f>
        <v>0</v>
      </c>
      <c r="AP180" s="21">
        <f t="shared" si="43"/>
        <v>35.487878787878785</v>
      </c>
      <c r="AQ180" s="21">
        <f t="shared" si="44"/>
        <v>0</v>
      </c>
      <c r="AR180" s="22">
        <f t="shared" si="45"/>
        <v>0</v>
      </c>
      <c r="AS180" s="22">
        <f t="shared" si="46"/>
        <v>0</v>
      </c>
      <c r="AT180" s="22">
        <f>AA180/Team_Defense_Table20[[#Totals],[Yards per completion]]*'Fanduel Export'!S185</f>
        <v>0</v>
      </c>
      <c r="AU180" s="12">
        <f t="shared" si="58"/>
        <v>0</v>
      </c>
      <c r="AV180" s="12">
        <f t="shared" si="47"/>
        <v>0</v>
      </c>
      <c r="AW180" s="21">
        <f t="shared" si="48"/>
        <v>31.019191919191922</v>
      </c>
      <c r="AX180" s="12">
        <f t="shared" si="49"/>
        <v>0</v>
      </c>
      <c r="AY180" s="12">
        <f>AF180/Team_Defense_Table20[[#Totals],[Rushing Y/A]]*R180</f>
        <v>0</v>
      </c>
      <c r="AZ180" s="12">
        <f t="shared" si="59"/>
        <v>0</v>
      </c>
      <c r="BA180" s="22">
        <f t="shared" si="50"/>
        <v>0</v>
      </c>
      <c r="BB180" s="22">
        <f t="shared" si="51"/>
        <v>0</v>
      </c>
      <c r="BC180" s="21">
        <f t="shared" si="52"/>
        <v>0</v>
      </c>
      <c r="BD180" t="str">
        <f t="shared" si="53"/>
        <v>Brandon Polk</v>
      </c>
      <c r="BE180">
        <f t="shared" si="54"/>
        <v>4500</v>
      </c>
      <c r="BF180" t="str">
        <f t="shared" si="55"/>
        <v>WR</v>
      </c>
      <c r="BG180" s="22">
        <f t="shared" si="56"/>
        <v>0</v>
      </c>
    </row>
    <row r="181" spans="1:59" x14ac:dyDescent="0.3">
      <c r="A181" t="s">
        <v>3953</v>
      </c>
      <c r="B181" t="s">
        <v>34</v>
      </c>
      <c r="C181" t="s">
        <v>2000</v>
      </c>
      <c r="D181" t="s">
        <v>3737</v>
      </c>
      <c r="E181" t="s">
        <v>1906</v>
      </c>
      <c r="F181">
        <v>0</v>
      </c>
      <c r="G181">
        <v>1</v>
      </c>
      <c r="H181">
        <v>4500</v>
      </c>
      <c r="I181" t="s">
        <v>3638</v>
      </c>
      <c r="J181" t="s">
        <v>61</v>
      </c>
      <c r="K181" t="s">
        <v>74</v>
      </c>
      <c r="O181" t="str">
        <f t="shared" si="40"/>
        <v>Sutton Smith</v>
      </c>
      <c r="P181" t="str">
        <f>IFERROR(VLOOKUP(O:O,'Name Bridge'!A:B,2,FALSE),O:O)</f>
        <v>Sutton Smith</v>
      </c>
      <c r="Q181" s="12">
        <f>VLOOKUP($K181,'20 Defensive Stats'!$AC:$AH,2,FALSE)</f>
        <v>6.8849104859335037</v>
      </c>
      <c r="R181" s="12">
        <f>VLOOKUP($K181,'20 Defensive Stats'!$AC:$AH,4,FALSE)</f>
        <v>3.8851851851851853</v>
      </c>
      <c r="S181" s="12">
        <f>VLOOKUP($K181,'20 Defensive Stats'!$AC:$AH,6,FALSE)</f>
        <v>10.196969696969697</v>
      </c>
      <c r="T181" s="12">
        <f>IFERROR(VLOOKUP($P181,'20 Passing'!$C:$AF,9,FALSE)/VLOOKUP($P181,'20 Passing'!$C:$AF,5,FALSE),0)</f>
        <v>0</v>
      </c>
      <c r="U181" s="12">
        <f>IFERROR(VLOOKUP($P181,'20 Passing'!$C:$AF,11,FALSE)/VLOOKUP($P181,'20 Passing'!$C:$AF,5,FALSE),0)</f>
        <v>0</v>
      </c>
      <c r="V181" s="12">
        <f>IFERROR(VLOOKUP($P181,'20 Passing'!$C:$AF,18,FALSE),0)</f>
        <v>0</v>
      </c>
      <c r="W181" s="12">
        <f>IFERROR(VLOOKUP($P181,'20 Passing'!$C:$AF,12,FALSE)/VLOOKUP($P181,'20 Passing'!$C:$AF,5,FALSE),0)</f>
        <v>0</v>
      </c>
      <c r="X181" s="12">
        <f>IFERROR(IF(OR($B181="D",$B181="K"),0,VLOOKUP($P181,'20 Receiving'!$C:$T,7,FALSE)/VLOOKUP($P181,'20 Receiving'!$C:$T,5,FALSE)),0)*$AJ181</f>
        <v>0</v>
      </c>
      <c r="Y181" s="21">
        <f>IFERROR(VLOOKUP($P181,'20 Receiving'!$C:$T,8,FALSE)/VLOOKUP($P181,'20 Receiving'!$C:$T,5,FALSE),0)</f>
        <v>0</v>
      </c>
      <c r="Z181" s="21">
        <f>IFERROR(VLOOKUP($P181,'20 Receiving'!$C:$T,10,FALSE)/VLOOKUP($P181,'20 Receiving'!$C:$T,5,FALSE),0)</f>
        <v>0</v>
      </c>
      <c r="AA181" s="21">
        <f>IFERROR(VLOOKUP($P181,'20 Receiving'!$C:$T,11,FALSE),0)</f>
        <v>0</v>
      </c>
      <c r="AB181" s="21">
        <f>IFERROR(VLOOKUP($P181,'20 Receiving'!$C:$T,14,FALSE),0)</f>
        <v>0</v>
      </c>
      <c r="AC181" s="21">
        <f>IFERROR(VLOOKUP($P181,'20 Receiving'!$C:$T,11,FALSE)/VLOOKUP($P181,'20 Receiving'!$C:$T,5,FALSE),0)</f>
        <v>0</v>
      </c>
      <c r="AD181" s="12">
        <f>IFERROR(VLOOKUP($P181,'20 Rushing'!$C:$P,7,FALSE)/VLOOKUP($P181,'20 Rushing'!$C:$P,5,FALSE),0)</f>
        <v>0</v>
      </c>
      <c r="AE181" s="12">
        <f>IFERROR(VLOOKUP($P181,'20 Rushing'!$C:$P,8,FALSE)/VLOOKUP($P181,'20 Rushing'!$C:$P,5,FALSE),0)</f>
        <v>0</v>
      </c>
      <c r="AF181" s="12">
        <f>IFERROR(VLOOKUP($P181,'20 Rushing'!$C:$P,12,FALSE),0)</f>
        <v>0</v>
      </c>
      <c r="AG181" s="12">
        <f>IFERROR(VLOOKUP($P181,'20 Rushing'!$C:$P,9,FALSE)/VLOOKUP($P181,'20 Rushing'!$C:$P,5,FALSE),0)</f>
        <v>0</v>
      </c>
      <c r="AH181" s="12">
        <f>VLOOKUP($J181,'Vegas Odds'!$B:$S,18,FALSE)</f>
        <v>33.050526106749423</v>
      </c>
      <c r="AI181" s="12">
        <f>VLOOKUP($J181,'Vegas Odds'!$B:$S,17,FALSE)</f>
        <v>26.849473893250575</v>
      </c>
      <c r="AJ181">
        <v>1</v>
      </c>
      <c r="AK181" s="12">
        <f t="shared" si="41"/>
        <v>0</v>
      </c>
      <c r="AL181" s="12">
        <f t="shared" si="42"/>
        <v>0</v>
      </c>
      <c r="AM181" s="12">
        <f>V181/Team_Defense_Table20[[#Totals],[Passing yds/att]]*'Fanduel Export'!Q193</f>
        <v>0</v>
      </c>
      <c r="AN181" s="12">
        <f t="shared" si="57"/>
        <v>0</v>
      </c>
      <c r="AO181" s="12">
        <f>IFERROR(IF(OR($B181="D",$B181="K"),0,VLOOKUP($P181,'20 Receiving'!$C:$T,7,FALSE)/VLOOKUP($P181,'20 Receiving'!$C:$T,5,FALSE)),0)*$AJ181</f>
        <v>0</v>
      </c>
      <c r="AP181" s="21">
        <f t="shared" si="43"/>
        <v>33.730880230880231</v>
      </c>
      <c r="AQ181" s="21">
        <f t="shared" si="44"/>
        <v>0</v>
      </c>
      <c r="AR181" s="22">
        <f t="shared" si="45"/>
        <v>0</v>
      </c>
      <c r="AS181" s="22">
        <f t="shared" si="46"/>
        <v>0</v>
      </c>
      <c r="AT181" s="22">
        <f>AA181/Team_Defense_Table20[[#Totals],[Yards per completion]]*'Fanduel Export'!S193</f>
        <v>0</v>
      </c>
      <c r="AU181" s="12">
        <f t="shared" si="58"/>
        <v>0</v>
      </c>
      <c r="AV181" s="12">
        <f t="shared" si="47"/>
        <v>0</v>
      </c>
      <c r="AW181" s="21">
        <f t="shared" si="48"/>
        <v>42.586580086580092</v>
      </c>
      <c r="AX181" s="12">
        <f t="shared" si="49"/>
        <v>0</v>
      </c>
      <c r="AY181" s="12">
        <f>AF181/Team_Defense_Table20[[#Totals],[Rushing Y/A]]*R181</f>
        <v>0</v>
      </c>
      <c r="AZ181" s="12">
        <f t="shared" si="59"/>
        <v>0</v>
      </c>
      <c r="BA181" s="22">
        <f t="shared" si="50"/>
        <v>0</v>
      </c>
      <c r="BB181" s="22">
        <f t="shared" si="51"/>
        <v>0</v>
      </c>
      <c r="BC181" s="21">
        <f t="shared" si="52"/>
        <v>0</v>
      </c>
      <c r="BD181" t="str">
        <f t="shared" si="53"/>
        <v>Sutton Smith</v>
      </c>
      <c r="BE181">
        <f t="shared" si="54"/>
        <v>4500</v>
      </c>
      <c r="BF181" t="str">
        <f t="shared" si="55"/>
        <v>RB</v>
      </c>
      <c r="BG181" s="22">
        <f t="shared" si="56"/>
        <v>0</v>
      </c>
    </row>
    <row r="182" spans="1:59" x14ac:dyDescent="0.3">
      <c r="A182" t="s">
        <v>3954</v>
      </c>
      <c r="B182" t="s">
        <v>52</v>
      </c>
      <c r="C182" t="s">
        <v>1872</v>
      </c>
      <c r="D182" t="s">
        <v>416</v>
      </c>
      <c r="E182" t="s">
        <v>3178</v>
      </c>
      <c r="F182">
        <v>2.58888880411783</v>
      </c>
      <c r="G182">
        <v>9</v>
      </c>
      <c r="H182">
        <v>4500</v>
      </c>
      <c r="I182" t="s">
        <v>3644</v>
      </c>
      <c r="J182" t="s">
        <v>1079</v>
      </c>
      <c r="K182" t="s">
        <v>56</v>
      </c>
      <c r="L182" t="s">
        <v>1877</v>
      </c>
      <c r="M182" t="s">
        <v>1888</v>
      </c>
      <c r="O182" t="str">
        <f t="shared" si="40"/>
        <v>Ryan Izzo</v>
      </c>
      <c r="P182" t="str">
        <f>IFERROR(VLOOKUP(O:O,'Name Bridge'!A:B,2,FALSE),O:O)</f>
        <v>Ryan Izzo</v>
      </c>
      <c r="Q182" s="12">
        <f>VLOOKUP($K182,'20 Defensive Stats'!$AC:$AH,2,FALSE)</f>
        <v>6.5079787234042552</v>
      </c>
      <c r="R182" s="12">
        <f>VLOOKUP($K182,'20 Defensive Stats'!$AC:$AH,4,FALSE)</f>
        <v>4.7661870503597124</v>
      </c>
      <c r="S182" s="12">
        <f>VLOOKUP($K182,'20 Defensive Stats'!$AC:$AH,6,FALSE)</f>
        <v>10.324894514767932</v>
      </c>
      <c r="T182" s="12">
        <f>IFERROR(VLOOKUP($P182,'20 Passing'!$C:$AF,9,FALSE)/VLOOKUP($P182,'20 Passing'!$C:$AF,5,FALSE),0)</f>
        <v>0</v>
      </c>
      <c r="U182" s="12">
        <f>IFERROR(VLOOKUP($P182,'20 Passing'!$C:$AF,11,FALSE)/VLOOKUP($P182,'20 Passing'!$C:$AF,5,FALSE),0)</f>
        <v>0</v>
      </c>
      <c r="V182" s="12">
        <f>IFERROR(VLOOKUP($P182,'20 Passing'!$C:$AF,18,FALSE),0)</f>
        <v>0</v>
      </c>
      <c r="W182" s="12">
        <f>IFERROR(VLOOKUP($P182,'20 Passing'!$C:$AF,12,FALSE)/VLOOKUP($P182,'20 Passing'!$C:$AF,5,FALSE),0)</f>
        <v>0</v>
      </c>
      <c r="X182" s="12">
        <f>IFERROR(IF(OR($B182="D",$B182="K"),0,VLOOKUP($P182,'20 Receiving'!$C:$T,7,FALSE)/VLOOKUP($P182,'20 Receiving'!$C:$T,5,FALSE)),0)*$AJ182</f>
        <v>1.7272727272727273</v>
      </c>
      <c r="Y182" s="21">
        <f>IFERROR(VLOOKUP($P182,'20 Receiving'!$C:$T,8,FALSE)/VLOOKUP($P182,'20 Receiving'!$C:$T,5,FALSE),0)</f>
        <v>1.0909090909090908</v>
      </c>
      <c r="Z182" s="21">
        <f>IFERROR(VLOOKUP($P182,'20 Receiving'!$C:$T,10,FALSE)/VLOOKUP($P182,'20 Receiving'!$C:$T,5,FALSE),0)</f>
        <v>17.545454545454547</v>
      </c>
      <c r="AA182" s="21">
        <f>IFERROR(VLOOKUP($P182,'20 Receiving'!$C:$T,11,FALSE),0)</f>
        <v>16.100000000000001</v>
      </c>
      <c r="AB182" s="21">
        <f>IFERROR(VLOOKUP($P182,'20 Receiving'!$C:$T,14,FALSE),0)</f>
        <v>50</v>
      </c>
      <c r="AC182" s="21">
        <f>IFERROR(VLOOKUP($P182,'20 Receiving'!$C:$T,11,FALSE)/VLOOKUP($P182,'20 Receiving'!$C:$T,5,FALSE),0)</f>
        <v>1.4636363636363638</v>
      </c>
      <c r="AD182" s="12">
        <f>IFERROR(VLOOKUP($P182,'20 Rushing'!$C:$P,7,FALSE)/VLOOKUP($P182,'20 Rushing'!$C:$P,5,FALSE),0)</f>
        <v>0</v>
      </c>
      <c r="AE182" s="12">
        <f>IFERROR(VLOOKUP($P182,'20 Rushing'!$C:$P,8,FALSE)/VLOOKUP($P182,'20 Rushing'!$C:$P,5,FALSE),0)</f>
        <v>0</v>
      </c>
      <c r="AF182" s="12">
        <f>IFERROR(VLOOKUP($P182,'20 Rushing'!$C:$P,12,FALSE),0)</f>
        <v>0</v>
      </c>
      <c r="AG182" s="12">
        <f>IFERROR(VLOOKUP($P182,'20 Rushing'!$C:$P,9,FALSE)/VLOOKUP($P182,'20 Rushing'!$C:$P,5,FALSE),0)</f>
        <v>0</v>
      </c>
      <c r="AH182" s="12">
        <f>VLOOKUP($J182,'Vegas Odds'!$B:$S,18,FALSE)</f>
        <v>29.794677517930324</v>
      </c>
      <c r="AI182" s="12">
        <f>VLOOKUP($J182,'Vegas Odds'!$B:$S,17,FALSE)</f>
        <v>35.30532248206967</v>
      </c>
      <c r="AJ182">
        <v>1</v>
      </c>
      <c r="AK182" s="12">
        <f t="shared" si="41"/>
        <v>0</v>
      </c>
      <c r="AL182" s="12">
        <f t="shared" si="42"/>
        <v>0</v>
      </c>
      <c r="AM182" s="12">
        <f>V182/Team_Defense_Table20[[#Totals],[Passing yds/att]]*'Fanduel Export'!Q192</f>
        <v>0</v>
      </c>
      <c r="AN182" s="12">
        <f t="shared" si="57"/>
        <v>0</v>
      </c>
      <c r="AO182" s="12">
        <f>IFERROR(IF(OR($B182="D",$B182="K"),0,VLOOKUP($P182,'20 Receiving'!$C:$T,7,FALSE)/VLOOKUP($P182,'20 Receiving'!$C:$T,5,FALSE)),0)*$AJ182</f>
        <v>1.7272727272727273</v>
      </c>
      <c r="AP182" s="21">
        <f t="shared" si="43"/>
        <v>31.252958152958154</v>
      </c>
      <c r="AQ182" s="21">
        <f t="shared" si="44"/>
        <v>1.6466772086896293</v>
      </c>
      <c r="AR182" s="22">
        <f t="shared" si="45"/>
        <v>1.0909090909090908</v>
      </c>
      <c r="AS182" s="22">
        <f t="shared" si="46"/>
        <v>1.0400066581197658</v>
      </c>
      <c r="AT182" s="22">
        <f>AA182/Team_Defense_Table20[[#Totals],[Yards per completion]]*'Fanduel Export'!S192</f>
        <v>16.58242953362738</v>
      </c>
      <c r="AU182" s="12">
        <f t="shared" si="58"/>
        <v>17.245837122774319</v>
      </c>
      <c r="AV182" s="12">
        <f t="shared" si="47"/>
        <v>0</v>
      </c>
      <c r="AW182" s="21">
        <f t="shared" si="48"/>
        <v>39.221464646464653</v>
      </c>
      <c r="AX182" s="12">
        <f t="shared" si="49"/>
        <v>0</v>
      </c>
      <c r="AY182" s="12">
        <f>AF182/Team_Defense_Table20[[#Totals],[Rushing Y/A]]*R182</f>
        <v>0</v>
      </c>
      <c r="AZ182" s="12">
        <f t="shared" si="59"/>
        <v>0</v>
      </c>
      <c r="BA182" s="22">
        <f t="shared" si="50"/>
        <v>2.2700382577319775</v>
      </c>
      <c r="BB182" s="22">
        <f t="shared" si="51"/>
        <v>0.50445294616266168</v>
      </c>
      <c r="BC182" s="21">
        <f t="shared" si="52"/>
        <v>0.38383838383838387</v>
      </c>
      <c r="BD182" t="str">
        <f t="shared" si="53"/>
        <v>Ryan Izzo</v>
      </c>
      <c r="BE182">
        <f t="shared" si="54"/>
        <v>4500</v>
      </c>
      <c r="BF182" t="str">
        <f t="shared" si="55"/>
        <v>TE</v>
      </c>
      <c r="BG182" s="22">
        <f t="shared" si="56"/>
        <v>2.2700382577319775</v>
      </c>
    </row>
    <row r="183" spans="1:59" x14ac:dyDescent="0.3">
      <c r="A183" t="s">
        <v>3955</v>
      </c>
      <c r="B183" t="s">
        <v>34</v>
      </c>
      <c r="C183" t="s">
        <v>3716</v>
      </c>
      <c r="D183" t="s">
        <v>604</v>
      </c>
      <c r="E183" t="s">
        <v>1913</v>
      </c>
      <c r="F183">
        <v>0.40000000596046398</v>
      </c>
      <c r="G183">
        <v>2</v>
      </c>
      <c r="H183">
        <v>4500</v>
      </c>
      <c r="I183" t="s">
        <v>3637</v>
      </c>
      <c r="J183" t="s">
        <v>1080</v>
      </c>
      <c r="K183" t="s">
        <v>76</v>
      </c>
      <c r="O183" t="str">
        <f t="shared" si="40"/>
        <v>Dexter Williams</v>
      </c>
      <c r="P183" t="str">
        <f>IFERROR(VLOOKUP(O:O,'Name Bridge'!A:B,2,FALSE),O:O)</f>
        <v>Dexter Williams</v>
      </c>
      <c r="Q183" s="12">
        <f>VLOOKUP($K183,'20 Defensive Stats'!$AC:$AH,2,FALSE)</f>
        <v>6.4568245125348191</v>
      </c>
      <c r="R183" s="12">
        <f>VLOOKUP($K183,'20 Defensive Stats'!$AC:$AH,4,FALSE)</f>
        <v>4.0869565217391308</v>
      </c>
      <c r="S183" s="12">
        <f>VLOOKUP($K183,'20 Defensive Stats'!$AC:$AH,6,FALSE)</f>
        <v>9.6987447698744766</v>
      </c>
      <c r="T183" s="12">
        <f>IFERROR(VLOOKUP($P183,'20 Passing'!$C:$AF,9,FALSE)/VLOOKUP($P183,'20 Passing'!$C:$AF,5,FALSE),0)</f>
        <v>0</v>
      </c>
      <c r="U183" s="12">
        <f>IFERROR(VLOOKUP($P183,'20 Passing'!$C:$AF,11,FALSE)/VLOOKUP($P183,'20 Passing'!$C:$AF,5,FALSE),0)</f>
        <v>0</v>
      </c>
      <c r="V183" s="12">
        <f>IFERROR(VLOOKUP($P183,'20 Passing'!$C:$AF,18,FALSE),0)</f>
        <v>0</v>
      </c>
      <c r="W183" s="12">
        <f>IFERROR(VLOOKUP($P183,'20 Passing'!$C:$AF,12,FALSE)/VLOOKUP($P183,'20 Passing'!$C:$AF,5,FALSE),0)</f>
        <v>0</v>
      </c>
      <c r="X183" s="12">
        <f>IFERROR(IF(OR($B183="D",$B183="K"),0,VLOOKUP($P183,'20 Receiving'!$C:$T,7,FALSE)/VLOOKUP($P183,'20 Receiving'!$C:$T,5,FALSE)),0)*$AJ183</f>
        <v>0</v>
      </c>
      <c r="Y183" s="21">
        <f>IFERROR(VLOOKUP($P183,'20 Receiving'!$C:$T,8,FALSE)/VLOOKUP($P183,'20 Receiving'!$C:$T,5,FALSE),0)</f>
        <v>0</v>
      </c>
      <c r="Z183" s="21">
        <f>IFERROR(VLOOKUP($P183,'20 Receiving'!$C:$T,10,FALSE)/VLOOKUP($P183,'20 Receiving'!$C:$T,5,FALSE),0)</f>
        <v>0</v>
      </c>
      <c r="AA183" s="21">
        <f>IFERROR(VLOOKUP($P183,'20 Receiving'!$C:$T,11,FALSE),0)</f>
        <v>0</v>
      </c>
      <c r="AB183" s="21">
        <f>IFERROR(VLOOKUP($P183,'20 Receiving'!$C:$T,14,FALSE),0)</f>
        <v>0</v>
      </c>
      <c r="AC183" s="21">
        <f>IFERROR(VLOOKUP($P183,'20 Receiving'!$C:$T,11,FALSE)/VLOOKUP($P183,'20 Receiving'!$C:$T,5,FALSE),0)</f>
        <v>0</v>
      </c>
      <c r="AD183" s="12">
        <f>IFERROR(VLOOKUP($P183,'20 Rushing'!$C:$P,7,FALSE)/VLOOKUP($P183,'20 Rushing'!$C:$P,5,FALSE),0)</f>
        <v>1</v>
      </c>
      <c r="AE183" s="12">
        <f>IFERROR(VLOOKUP($P183,'20 Rushing'!$C:$P,8,FALSE)/VLOOKUP($P183,'20 Rushing'!$C:$P,5,FALSE),0)</f>
        <v>4</v>
      </c>
      <c r="AF183" s="12" t="str">
        <f>IFERROR(VLOOKUP($P183,'20 Rushing'!$C:$P,12,FALSE),0)</f>
        <v>4.0</v>
      </c>
      <c r="AG183" s="12">
        <f>IFERROR(VLOOKUP($P183,'20 Rushing'!$C:$P,9,FALSE)/VLOOKUP($P183,'20 Rushing'!$C:$P,5,FALSE),0)</f>
        <v>0</v>
      </c>
      <c r="AH183" s="12">
        <f>VLOOKUP($J183,'Vegas Odds'!$B:$S,18,FALSE)</f>
        <v>26.137494147398847</v>
      </c>
      <c r="AI183" s="12">
        <f>VLOOKUP($J183,'Vegas Odds'!$B:$S,17,FALSE)</f>
        <v>35.962505852601154</v>
      </c>
      <c r="AJ183">
        <v>1</v>
      </c>
      <c r="AK183" s="12">
        <f t="shared" si="41"/>
        <v>0</v>
      </c>
      <c r="AL183" s="12">
        <f t="shared" si="42"/>
        <v>0</v>
      </c>
      <c r="AM183" s="12">
        <f>V183/Team_Defense_Table20[[#Totals],[Passing yds/att]]*'Fanduel Export'!Q184</f>
        <v>0</v>
      </c>
      <c r="AN183" s="12">
        <f t="shared" si="57"/>
        <v>0</v>
      </c>
      <c r="AO183" s="12">
        <f>IFERROR(IF(OR($B183="D",$B183="K"),0,VLOOKUP($P183,'20 Receiving'!$C:$T,7,FALSE)/VLOOKUP($P183,'20 Receiving'!$C:$T,5,FALSE)),0)*$AJ183</f>
        <v>0</v>
      </c>
      <c r="AP183" s="21">
        <f t="shared" si="43"/>
        <v>41.406493506493518</v>
      </c>
      <c r="AQ183" s="21">
        <f t="shared" si="44"/>
        <v>0</v>
      </c>
      <c r="AR183" s="22">
        <f t="shared" si="45"/>
        <v>0</v>
      </c>
      <c r="AS183" s="22">
        <f t="shared" si="46"/>
        <v>0</v>
      </c>
      <c r="AT183" s="22">
        <f>AA183/Team_Defense_Table20[[#Totals],[Yards per completion]]*'Fanduel Export'!S184</f>
        <v>0</v>
      </c>
      <c r="AU183" s="12">
        <f t="shared" si="58"/>
        <v>0</v>
      </c>
      <c r="AV183" s="12">
        <f t="shared" si="47"/>
        <v>1</v>
      </c>
      <c r="AW183" s="21">
        <f t="shared" si="48"/>
        <v>29.644444444444446</v>
      </c>
      <c r="AX183" s="12">
        <f t="shared" si="49"/>
        <v>1.2131280085210285</v>
      </c>
      <c r="AY183" s="12">
        <f>AF183/Team_Defense_Table20[[#Totals],[Rushing Y/A]]*R183</f>
        <v>3.8073539649389287</v>
      </c>
      <c r="AZ183" s="12">
        <f t="shared" si="59"/>
        <v>4.6188077332210042</v>
      </c>
      <c r="BA183" s="22">
        <f t="shared" si="50"/>
        <v>0.46188077332210042</v>
      </c>
      <c r="BB183" s="22">
        <f t="shared" si="51"/>
        <v>0.10264017184935564</v>
      </c>
      <c r="BC183" s="21">
        <f t="shared" si="52"/>
        <v>0</v>
      </c>
      <c r="BD183" t="str">
        <f t="shared" si="53"/>
        <v>Dexter Williams</v>
      </c>
      <c r="BE183">
        <f t="shared" si="54"/>
        <v>4500</v>
      </c>
      <c r="BF183" t="str">
        <f t="shared" si="55"/>
        <v>RB</v>
      </c>
      <c r="BG183" s="22">
        <f t="shared" si="56"/>
        <v>0.46188077332210042</v>
      </c>
    </row>
    <row r="184" spans="1:59" x14ac:dyDescent="0.3">
      <c r="A184" t="s">
        <v>3956</v>
      </c>
      <c r="B184" t="s">
        <v>49</v>
      </c>
      <c r="C184" t="s">
        <v>3172</v>
      </c>
      <c r="D184" t="s">
        <v>558</v>
      </c>
      <c r="E184" t="s">
        <v>3173</v>
      </c>
      <c r="F184">
        <v>0.66666666666666596</v>
      </c>
      <c r="G184">
        <v>3</v>
      </c>
      <c r="H184">
        <v>4500</v>
      </c>
      <c r="I184" t="s">
        <v>3644</v>
      </c>
      <c r="J184" t="s">
        <v>1079</v>
      </c>
      <c r="K184" t="s">
        <v>56</v>
      </c>
      <c r="O184" t="str">
        <f t="shared" si="40"/>
        <v>Donte Moncrief</v>
      </c>
      <c r="P184" t="str">
        <f>IFERROR(VLOOKUP(O:O,'Name Bridge'!A:B,2,FALSE),O:O)</f>
        <v>Donte Moncrief</v>
      </c>
      <c r="Q184" s="12">
        <f>VLOOKUP($K184,'20 Defensive Stats'!$AC:$AH,2,FALSE)</f>
        <v>6.5079787234042552</v>
      </c>
      <c r="R184" s="12">
        <f>VLOOKUP($K184,'20 Defensive Stats'!$AC:$AH,4,FALSE)</f>
        <v>4.7661870503597124</v>
      </c>
      <c r="S184" s="12">
        <f>VLOOKUP($K184,'20 Defensive Stats'!$AC:$AH,6,FALSE)</f>
        <v>10.324894514767932</v>
      </c>
      <c r="T184" s="12">
        <f>IFERROR(VLOOKUP($P184,'20 Passing'!$C:$AF,9,FALSE)/VLOOKUP($P184,'20 Passing'!$C:$AF,5,FALSE),0)</f>
        <v>0</v>
      </c>
      <c r="U184" s="12">
        <f>IFERROR(VLOOKUP($P184,'20 Passing'!$C:$AF,11,FALSE)/VLOOKUP($P184,'20 Passing'!$C:$AF,5,FALSE),0)</f>
        <v>0</v>
      </c>
      <c r="V184" s="12">
        <f>IFERROR(VLOOKUP($P184,'20 Passing'!$C:$AF,18,FALSE),0)</f>
        <v>0</v>
      </c>
      <c r="W184" s="12">
        <f>IFERROR(VLOOKUP($P184,'20 Passing'!$C:$AF,12,FALSE)/VLOOKUP($P184,'20 Passing'!$C:$AF,5,FALSE),0)</f>
        <v>0</v>
      </c>
      <c r="X184" s="12">
        <f>IFERROR(IF(OR($B184="D",$B184="K"),0,VLOOKUP($P184,'20 Receiving'!$C:$T,7,FALSE)/VLOOKUP($P184,'20 Receiving'!$C:$T,5,FALSE)),0)*$AJ184</f>
        <v>1</v>
      </c>
      <c r="Y184" s="21">
        <f>IFERROR(VLOOKUP($P184,'20 Receiving'!$C:$T,8,FALSE)/VLOOKUP($P184,'20 Receiving'!$C:$T,5,FALSE),0)</f>
        <v>0.5</v>
      </c>
      <c r="Z184" s="21">
        <f>IFERROR(VLOOKUP($P184,'20 Receiving'!$C:$T,10,FALSE)/VLOOKUP($P184,'20 Receiving'!$C:$T,5,FALSE),0)</f>
        <v>7.5</v>
      </c>
      <c r="AA184" s="21">
        <f>IFERROR(VLOOKUP($P184,'20 Receiving'!$C:$T,11,FALSE),0)</f>
        <v>15</v>
      </c>
      <c r="AB184" s="21">
        <f>IFERROR(VLOOKUP($P184,'20 Receiving'!$C:$T,14,FALSE),0)</f>
        <v>15</v>
      </c>
      <c r="AC184" s="21">
        <f>IFERROR(VLOOKUP($P184,'20 Receiving'!$C:$T,11,FALSE)/VLOOKUP($P184,'20 Receiving'!$C:$T,5,FALSE),0)</f>
        <v>7.5</v>
      </c>
      <c r="AD184" s="12">
        <f>IFERROR(VLOOKUP($P184,'20 Rushing'!$C:$P,7,FALSE)/VLOOKUP($P184,'20 Rushing'!$C:$P,5,FALSE),0)</f>
        <v>0</v>
      </c>
      <c r="AE184" s="12">
        <f>IFERROR(VLOOKUP($P184,'20 Rushing'!$C:$P,8,FALSE)/VLOOKUP($P184,'20 Rushing'!$C:$P,5,FALSE),0)</f>
        <v>0</v>
      </c>
      <c r="AF184" s="12">
        <f>IFERROR(VLOOKUP($P184,'20 Rushing'!$C:$P,12,FALSE),0)</f>
        <v>0</v>
      </c>
      <c r="AG184" s="12">
        <f>IFERROR(VLOOKUP($P184,'20 Rushing'!$C:$P,9,FALSE)/VLOOKUP($P184,'20 Rushing'!$C:$P,5,FALSE),0)</f>
        <v>0</v>
      </c>
      <c r="AH184" s="12">
        <f>VLOOKUP($J184,'Vegas Odds'!$B:$S,18,FALSE)</f>
        <v>29.794677517930324</v>
      </c>
      <c r="AI184" s="12">
        <f>VLOOKUP($J184,'Vegas Odds'!$B:$S,17,FALSE)</f>
        <v>35.30532248206967</v>
      </c>
      <c r="AJ184">
        <v>1</v>
      </c>
      <c r="AK184" s="12">
        <f t="shared" si="41"/>
        <v>0</v>
      </c>
      <c r="AL184" s="12">
        <f t="shared" si="42"/>
        <v>0</v>
      </c>
      <c r="AM184" s="12">
        <f>V184/Team_Defense_Table20[[#Totals],[Passing yds/att]]*'Fanduel Export'!Q181</f>
        <v>0</v>
      </c>
      <c r="AN184" s="12">
        <f t="shared" si="57"/>
        <v>0</v>
      </c>
      <c r="AO184" s="12">
        <f>IFERROR(IF(OR($B184="D",$B184="K"),0,VLOOKUP($P184,'20 Receiving'!$C:$T,7,FALSE)/VLOOKUP($P184,'20 Receiving'!$C:$T,5,FALSE)),0)*$AJ184</f>
        <v>1</v>
      </c>
      <c r="AP184" s="21">
        <f t="shared" si="43"/>
        <v>31.252958152958154</v>
      </c>
      <c r="AQ184" s="21">
        <f t="shared" si="44"/>
        <v>0.95333943660978526</v>
      </c>
      <c r="AR184" s="22">
        <f t="shared" si="45"/>
        <v>0.5</v>
      </c>
      <c r="AS184" s="22">
        <f t="shared" si="46"/>
        <v>0.47666971830489263</v>
      </c>
      <c r="AT184" s="22">
        <f>AA184/Team_Defense_Table20[[#Totals],[Yards per completion]]*'Fanduel Export'!S181</f>
        <v>14.634417502939538</v>
      </c>
      <c r="AU184" s="12">
        <f t="shared" si="58"/>
        <v>6.9757836686823795</v>
      </c>
      <c r="AV184" s="12">
        <f t="shared" si="47"/>
        <v>0</v>
      </c>
      <c r="AW184" s="21">
        <f t="shared" si="48"/>
        <v>39.221464646464653</v>
      </c>
      <c r="AX184" s="12">
        <f t="shared" si="49"/>
        <v>0</v>
      </c>
      <c r="AY184" s="12">
        <f>AF184/Team_Defense_Table20[[#Totals],[Rushing Y/A]]*R184</f>
        <v>0</v>
      </c>
      <c r="AZ184" s="12">
        <f t="shared" si="59"/>
        <v>0</v>
      </c>
      <c r="BA184" s="22">
        <f t="shared" si="50"/>
        <v>0.94757836686823793</v>
      </c>
      <c r="BB184" s="22">
        <f t="shared" si="51"/>
        <v>0.21057297041516398</v>
      </c>
      <c r="BC184" s="21">
        <f t="shared" si="52"/>
        <v>0.22222222222222221</v>
      </c>
      <c r="BD184" t="str">
        <f t="shared" si="53"/>
        <v>Donte Moncrief</v>
      </c>
      <c r="BE184">
        <f t="shared" si="54"/>
        <v>4500</v>
      </c>
      <c r="BF184" t="str">
        <f t="shared" si="55"/>
        <v>WR</v>
      </c>
      <c r="BG184" s="22">
        <f t="shared" si="56"/>
        <v>0.94757836686823793</v>
      </c>
    </row>
    <row r="185" spans="1:59" x14ac:dyDescent="0.3">
      <c r="A185" t="s">
        <v>3957</v>
      </c>
      <c r="B185" t="s">
        <v>49</v>
      </c>
      <c r="C185" t="s">
        <v>3717</v>
      </c>
      <c r="D185" t="s">
        <v>720</v>
      </c>
      <c r="E185" t="s">
        <v>3718</v>
      </c>
      <c r="F185">
        <v>2.5250000953674299</v>
      </c>
      <c r="G185">
        <v>4</v>
      </c>
      <c r="H185">
        <v>4500</v>
      </c>
      <c r="I185" t="s">
        <v>3637</v>
      </c>
      <c r="J185" t="s">
        <v>1080</v>
      </c>
      <c r="K185" t="s">
        <v>76</v>
      </c>
      <c r="O185" t="str">
        <f t="shared" si="40"/>
        <v>Equanimeous St. Brown</v>
      </c>
      <c r="P185" t="str">
        <f>IFERROR(VLOOKUP(O:O,'Name Bridge'!A:B,2,FALSE),O:O)</f>
        <v>Equanimeous St. Brown</v>
      </c>
      <c r="Q185" s="12">
        <f>VLOOKUP($K185,'20 Defensive Stats'!$AC:$AH,2,FALSE)</f>
        <v>6.4568245125348191</v>
      </c>
      <c r="R185" s="12">
        <f>VLOOKUP($K185,'20 Defensive Stats'!$AC:$AH,4,FALSE)</f>
        <v>4.0869565217391308</v>
      </c>
      <c r="S185" s="12">
        <f>VLOOKUP($K185,'20 Defensive Stats'!$AC:$AH,6,FALSE)</f>
        <v>9.6987447698744766</v>
      </c>
      <c r="T185" s="12">
        <f>IFERROR(VLOOKUP($P185,'20 Passing'!$C:$AF,9,FALSE)/VLOOKUP($P185,'20 Passing'!$C:$AF,5,FALSE),0)</f>
        <v>0</v>
      </c>
      <c r="U185" s="12">
        <f>IFERROR(VLOOKUP($P185,'20 Passing'!$C:$AF,11,FALSE)/VLOOKUP($P185,'20 Passing'!$C:$AF,5,FALSE),0)</f>
        <v>0</v>
      </c>
      <c r="V185" s="12">
        <f>IFERROR(VLOOKUP($P185,'20 Passing'!$C:$AF,18,FALSE),0)</f>
        <v>0</v>
      </c>
      <c r="W185" s="12">
        <f>IFERROR(VLOOKUP($P185,'20 Passing'!$C:$AF,12,FALSE)/VLOOKUP($P185,'20 Passing'!$C:$AF,5,FALSE),0)</f>
        <v>0</v>
      </c>
      <c r="X185" s="12">
        <f>IFERROR(IF(OR($B185="D",$B185="K"),0,VLOOKUP($P185,'20 Receiving'!$C:$T,7,FALSE)/VLOOKUP($P185,'20 Receiving'!$C:$T,5,FALSE)),0)*$AJ185</f>
        <v>1.1428571428571428</v>
      </c>
      <c r="Y185" s="21">
        <f>IFERROR(VLOOKUP($P185,'20 Receiving'!$C:$T,8,FALSE)/VLOOKUP($P185,'20 Receiving'!$C:$T,5,FALSE),0)</f>
        <v>0.5714285714285714</v>
      </c>
      <c r="Z185" s="21">
        <f>IFERROR(VLOOKUP($P185,'20 Receiving'!$C:$T,10,FALSE)/VLOOKUP($P185,'20 Receiving'!$C:$T,5,FALSE),0)</f>
        <v>10.571428571428571</v>
      </c>
      <c r="AA185" s="21">
        <f>IFERROR(VLOOKUP($P185,'20 Receiving'!$C:$T,11,FALSE),0)</f>
        <v>18.5</v>
      </c>
      <c r="AB185" s="21">
        <f>IFERROR(VLOOKUP($P185,'20 Receiving'!$C:$T,14,FALSE),0)</f>
        <v>24</v>
      </c>
      <c r="AC185" s="21">
        <f>IFERROR(VLOOKUP($P185,'20 Receiving'!$C:$T,11,FALSE)/VLOOKUP($P185,'20 Receiving'!$C:$T,5,FALSE),0)</f>
        <v>2.6428571428571428</v>
      </c>
      <c r="AD185" s="12">
        <f>IFERROR(VLOOKUP($P185,'20 Rushing'!$C:$P,7,FALSE)/VLOOKUP($P185,'20 Rushing'!$C:$P,5,FALSE),0)</f>
        <v>0.14285714285714285</v>
      </c>
      <c r="AE185" s="12">
        <f>IFERROR(VLOOKUP($P185,'20 Rushing'!$C:$P,8,FALSE)/VLOOKUP($P185,'20 Rushing'!$C:$P,5,FALSE),0)</f>
        <v>1</v>
      </c>
      <c r="AF185" s="12" t="str">
        <f>IFERROR(VLOOKUP($P185,'20 Rushing'!$C:$P,12,FALSE),0)</f>
        <v>7.0</v>
      </c>
      <c r="AG185" s="12">
        <f>IFERROR(VLOOKUP($P185,'20 Rushing'!$C:$P,9,FALSE)/VLOOKUP($P185,'20 Rushing'!$C:$P,5,FALSE),0)</f>
        <v>0</v>
      </c>
      <c r="AH185" s="12">
        <f>VLOOKUP($J185,'Vegas Odds'!$B:$S,18,FALSE)</f>
        <v>26.137494147398847</v>
      </c>
      <c r="AI185" s="12">
        <f>VLOOKUP($J185,'Vegas Odds'!$B:$S,17,FALSE)</f>
        <v>35.962505852601154</v>
      </c>
      <c r="AJ185">
        <v>1</v>
      </c>
      <c r="AK185" s="12">
        <f t="shared" si="41"/>
        <v>0</v>
      </c>
      <c r="AL185" s="12">
        <f t="shared" si="42"/>
        <v>0</v>
      </c>
      <c r="AM185" s="12">
        <f>V185/Team_Defense_Table20[[#Totals],[Passing yds/att]]*'Fanduel Export'!Q186</f>
        <v>0</v>
      </c>
      <c r="AN185" s="12">
        <f t="shared" si="57"/>
        <v>0</v>
      </c>
      <c r="AO185" s="12">
        <f>IFERROR(IF(OR($B185="D",$B185="K"),0,VLOOKUP($P185,'20 Receiving'!$C:$T,7,FALSE)/VLOOKUP($P185,'20 Receiving'!$C:$T,5,FALSE)),0)*$AJ185</f>
        <v>1.1428571428571428</v>
      </c>
      <c r="AP185" s="21">
        <f t="shared" si="43"/>
        <v>41.406493506493518</v>
      </c>
      <c r="AQ185" s="21">
        <f t="shared" si="44"/>
        <v>0.72141877645488117</v>
      </c>
      <c r="AR185" s="22">
        <f t="shared" si="45"/>
        <v>0.5714285714285714</v>
      </c>
      <c r="AS185" s="22">
        <f t="shared" si="46"/>
        <v>0.36070938822744059</v>
      </c>
      <c r="AT185" s="22">
        <f>AA185/Team_Defense_Table20[[#Totals],[Yards per completion]]*'Fanduel Export'!S186</f>
        <v>17.167233417009001</v>
      </c>
      <c r="AU185" s="12">
        <f t="shared" si="58"/>
        <v>6.1923822634069916</v>
      </c>
      <c r="AV185" s="12">
        <f t="shared" si="47"/>
        <v>0.14285714285714285</v>
      </c>
      <c r="AW185" s="21">
        <f t="shared" si="48"/>
        <v>29.644444444444446</v>
      </c>
      <c r="AX185" s="12">
        <f t="shared" si="49"/>
        <v>0.17330400121728975</v>
      </c>
      <c r="AY185" s="12">
        <f>AF185/Team_Defense_Table20[[#Totals],[Rushing Y/A]]*R185</f>
        <v>6.6628694386431251</v>
      </c>
      <c r="AZ185" s="12">
        <f t="shared" si="59"/>
        <v>1.1547019333052508</v>
      </c>
      <c r="BA185" s="22">
        <f t="shared" si="50"/>
        <v>1.0204227053855099</v>
      </c>
      <c r="BB185" s="22">
        <f t="shared" si="51"/>
        <v>0.22676060119677999</v>
      </c>
      <c r="BC185" s="21">
        <f t="shared" si="52"/>
        <v>0.25396825396825395</v>
      </c>
      <c r="BD185" t="str">
        <f t="shared" si="53"/>
        <v>Equanimeous St. Brown</v>
      </c>
      <c r="BE185">
        <f t="shared" si="54"/>
        <v>4500</v>
      </c>
      <c r="BF185" t="str">
        <f t="shared" si="55"/>
        <v>WR</v>
      </c>
      <c r="BG185" s="22">
        <f t="shared" si="56"/>
        <v>1.0204227053855099</v>
      </c>
    </row>
    <row r="186" spans="1:59" x14ac:dyDescent="0.3">
      <c r="A186" t="s">
        <v>3958</v>
      </c>
      <c r="B186" t="s">
        <v>49</v>
      </c>
      <c r="C186" t="s">
        <v>3738</v>
      </c>
      <c r="D186" t="s">
        <v>678</v>
      </c>
      <c r="E186" t="s">
        <v>3739</v>
      </c>
      <c r="F186">
        <v>0</v>
      </c>
      <c r="G186">
        <v>0</v>
      </c>
      <c r="H186">
        <v>4500</v>
      </c>
      <c r="I186" t="s">
        <v>3637</v>
      </c>
      <c r="J186" t="s">
        <v>1080</v>
      </c>
      <c r="K186" t="s">
        <v>76</v>
      </c>
      <c r="O186" t="str">
        <f t="shared" si="40"/>
        <v>Juwann Winfree</v>
      </c>
      <c r="P186" t="str">
        <f>IFERROR(VLOOKUP(O:O,'Name Bridge'!A:B,2,FALSE),O:O)</f>
        <v>Juwann Winfree</v>
      </c>
      <c r="Q186" s="12">
        <f>VLOOKUP($K186,'20 Defensive Stats'!$AC:$AH,2,FALSE)</f>
        <v>6.4568245125348191</v>
      </c>
      <c r="R186" s="12">
        <f>VLOOKUP($K186,'20 Defensive Stats'!$AC:$AH,4,FALSE)</f>
        <v>4.0869565217391308</v>
      </c>
      <c r="S186" s="12">
        <f>VLOOKUP($K186,'20 Defensive Stats'!$AC:$AH,6,FALSE)</f>
        <v>9.6987447698744766</v>
      </c>
      <c r="T186" s="12">
        <f>IFERROR(VLOOKUP($P186,'20 Passing'!$C:$AF,9,FALSE)/VLOOKUP($P186,'20 Passing'!$C:$AF,5,FALSE),0)</f>
        <v>0</v>
      </c>
      <c r="U186" s="12">
        <f>IFERROR(VLOOKUP($P186,'20 Passing'!$C:$AF,11,FALSE)/VLOOKUP($P186,'20 Passing'!$C:$AF,5,FALSE),0)</f>
        <v>0</v>
      </c>
      <c r="V186" s="12">
        <f>IFERROR(VLOOKUP($P186,'20 Passing'!$C:$AF,18,FALSE),0)</f>
        <v>0</v>
      </c>
      <c r="W186" s="12">
        <f>IFERROR(VLOOKUP($P186,'20 Passing'!$C:$AF,12,FALSE)/VLOOKUP($P186,'20 Passing'!$C:$AF,5,FALSE),0)</f>
        <v>0</v>
      </c>
      <c r="X186" s="12">
        <f>IFERROR(IF(OR($B186="D",$B186="K"),0,VLOOKUP($P186,'20 Receiving'!$C:$T,7,FALSE)/VLOOKUP($P186,'20 Receiving'!$C:$T,5,FALSE)),0)*$AJ186</f>
        <v>0</v>
      </c>
      <c r="Y186" s="21">
        <f>IFERROR(VLOOKUP($P186,'20 Receiving'!$C:$T,8,FALSE)/VLOOKUP($P186,'20 Receiving'!$C:$T,5,FALSE),0)</f>
        <v>0</v>
      </c>
      <c r="Z186" s="21">
        <f>IFERROR(VLOOKUP($P186,'20 Receiving'!$C:$T,10,FALSE)/VLOOKUP($P186,'20 Receiving'!$C:$T,5,FALSE),0)</f>
        <v>0</v>
      </c>
      <c r="AA186" s="21">
        <f>IFERROR(VLOOKUP($P186,'20 Receiving'!$C:$T,11,FALSE),0)</f>
        <v>0</v>
      </c>
      <c r="AB186" s="21">
        <f>IFERROR(VLOOKUP($P186,'20 Receiving'!$C:$T,14,FALSE),0)</f>
        <v>0</v>
      </c>
      <c r="AC186" s="21">
        <f>IFERROR(VLOOKUP($P186,'20 Receiving'!$C:$T,11,FALSE)/VLOOKUP($P186,'20 Receiving'!$C:$T,5,FALSE),0)</f>
        <v>0</v>
      </c>
      <c r="AD186" s="12">
        <f>IFERROR(VLOOKUP($P186,'20 Rushing'!$C:$P,7,FALSE)/VLOOKUP($P186,'20 Rushing'!$C:$P,5,FALSE),0)</f>
        <v>0</v>
      </c>
      <c r="AE186" s="12">
        <f>IFERROR(VLOOKUP($P186,'20 Rushing'!$C:$P,8,FALSE)/VLOOKUP($P186,'20 Rushing'!$C:$P,5,FALSE),0)</f>
        <v>0</v>
      </c>
      <c r="AF186" s="12">
        <f>IFERROR(VLOOKUP($P186,'20 Rushing'!$C:$P,12,FALSE),0)</f>
        <v>0</v>
      </c>
      <c r="AG186" s="12">
        <f>IFERROR(VLOOKUP($P186,'20 Rushing'!$C:$P,9,FALSE)/VLOOKUP($P186,'20 Rushing'!$C:$P,5,FALSE),0)</f>
        <v>0</v>
      </c>
      <c r="AH186" s="12">
        <f>VLOOKUP($J186,'Vegas Odds'!$B:$S,18,FALSE)</f>
        <v>26.137494147398847</v>
      </c>
      <c r="AI186" s="12">
        <f>VLOOKUP($J186,'Vegas Odds'!$B:$S,17,FALSE)</f>
        <v>35.962505852601154</v>
      </c>
      <c r="AJ186">
        <v>1</v>
      </c>
      <c r="AK186" s="12">
        <f t="shared" si="41"/>
        <v>0</v>
      </c>
      <c r="AL186" s="12">
        <f t="shared" si="42"/>
        <v>0</v>
      </c>
      <c r="AM186" s="12">
        <f>V186/Team_Defense_Table20[[#Totals],[Passing yds/att]]*'Fanduel Export'!Q177</f>
        <v>0</v>
      </c>
      <c r="AN186" s="12">
        <f t="shared" si="57"/>
        <v>0</v>
      </c>
      <c r="AO186" s="12">
        <f>IFERROR(IF(OR($B186="D",$B186="K"),0,VLOOKUP($P186,'20 Receiving'!$C:$T,7,FALSE)/VLOOKUP($P186,'20 Receiving'!$C:$T,5,FALSE)),0)*$AJ186</f>
        <v>0</v>
      </c>
      <c r="AP186" s="21">
        <f t="shared" si="43"/>
        <v>41.406493506493518</v>
      </c>
      <c r="AQ186" s="21">
        <f t="shared" si="44"/>
        <v>0</v>
      </c>
      <c r="AR186" s="22">
        <f t="shared" si="45"/>
        <v>0</v>
      </c>
      <c r="AS186" s="22">
        <f t="shared" si="46"/>
        <v>0</v>
      </c>
      <c r="AT186" s="22">
        <f>AA186/Team_Defense_Table20[[#Totals],[Yards per completion]]*'Fanduel Export'!S177</f>
        <v>0</v>
      </c>
      <c r="AU186" s="12">
        <f t="shared" si="58"/>
        <v>0</v>
      </c>
      <c r="AV186" s="12">
        <f t="shared" si="47"/>
        <v>0</v>
      </c>
      <c r="AW186" s="21">
        <f t="shared" si="48"/>
        <v>29.644444444444446</v>
      </c>
      <c r="AX186" s="12">
        <f t="shared" si="49"/>
        <v>0</v>
      </c>
      <c r="AY186" s="12">
        <f>AF186/Team_Defense_Table20[[#Totals],[Rushing Y/A]]*R186</f>
        <v>0</v>
      </c>
      <c r="AZ186" s="12">
        <f t="shared" si="59"/>
        <v>0</v>
      </c>
      <c r="BA186" s="22">
        <f t="shared" si="50"/>
        <v>0</v>
      </c>
      <c r="BB186" s="22">
        <f t="shared" si="51"/>
        <v>0</v>
      </c>
      <c r="BC186" s="21">
        <f t="shared" si="52"/>
        <v>0</v>
      </c>
      <c r="BD186" t="str">
        <f t="shared" si="53"/>
        <v>Juwann Winfree</v>
      </c>
      <c r="BE186">
        <f t="shared" si="54"/>
        <v>4500</v>
      </c>
      <c r="BF186" t="str">
        <f t="shared" si="55"/>
        <v>WR</v>
      </c>
      <c r="BG186" s="22">
        <f t="shared" si="56"/>
        <v>0</v>
      </c>
    </row>
    <row r="187" spans="1:59" x14ac:dyDescent="0.3">
      <c r="A187" t="s">
        <v>3959</v>
      </c>
      <c r="B187" t="s">
        <v>49</v>
      </c>
      <c r="C187" t="s">
        <v>3074</v>
      </c>
      <c r="D187" t="s">
        <v>2002</v>
      </c>
      <c r="E187" t="s">
        <v>3062</v>
      </c>
      <c r="F187">
        <v>0.185714278902326</v>
      </c>
      <c r="G187">
        <v>7</v>
      </c>
      <c r="H187">
        <v>4500</v>
      </c>
      <c r="I187" t="s">
        <v>3644</v>
      </c>
      <c r="J187" t="s">
        <v>56</v>
      </c>
      <c r="K187" t="s">
        <v>1079</v>
      </c>
      <c r="O187" t="str">
        <f t="shared" si="40"/>
        <v>K.J. Hill</v>
      </c>
      <c r="P187" t="str">
        <f>IFERROR(VLOOKUP(O:O,'Name Bridge'!A:B,2,FALSE),O:O)</f>
        <v>K.J. Hill</v>
      </c>
      <c r="Q187" s="12">
        <f>VLOOKUP($K187,'20 Defensive Stats'!$AC:$AH,2,FALSE)</f>
        <v>7.9778481012658231</v>
      </c>
      <c r="R187" s="12">
        <f>VLOOKUP($K187,'20 Defensive Stats'!$AC:$AH,4,FALSE)</f>
        <v>4.3047619047619046</v>
      </c>
      <c r="S187" s="12">
        <f>VLOOKUP($K187,'20 Defensive Stats'!$AC:$AH,6,FALSE)</f>
        <v>11.564220183486238</v>
      </c>
      <c r="T187" s="12">
        <f>IFERROR(VLOOKUP($P187,'20 Passing'!$C:$AF,9,FALSE)/VLOOKUP($P187,'20 Passing'!$C:$AF,5,FALSE),0)</f>
        <v>0</v>
      </c>
      <c r="U187" s="12">
        <f>IFERROR(VLOOKUP($P187,'20 Passing'!$C:$AF,11,FALSE)/VLOOKUP($P187,'20 Passing'!$C:$AF,5,FALSE),0)</f>
        <v>0</v>
      </c>
      <c r="V187" s="12">
        <f>IFERROR(VLOOKUP($P187,'20 Passing'!$C:$AF,18,FALSE),0)</f>
        <v>0</v>
      </c>
      <c r="W187" s="12">
        <f>IFERROR(VLOOKUP($P187,'20 Passing'!$C:$AF,12,FALSE)/VLOOKUP($P187,'20 Passing'!$C:$AF,5,FALSE),0)</f>
        <v>0</v>
      </c>
      <c r="X187" s="12">
        <f>IFERROR(IF(OR($B187="D",$B187="K"),0,VLOOKUP($P187,'20 Receiving'!$C:$T,7,FALSE)/VLOOKUP($P187,'20 Receiving'!$C:$T,5,FALSE)),0)*$AJ187</f>
        <v>0.6</v>
      </c>
      <c r="Y187" s="21">
        <f>IFERROR(VLOOKUP($P187,'20 Receiving'!$C:$T,8,FALSE)/VLOOKUP($P187,'20 Receiving'!$C:$T,5,FALSE),0)</f>
        <v>0.2</v>
      </c>
      <c r="Z187" s="21">
        <f>IFERROR(VLOOKUP($P187,'20 Receiving'!$C:$T,10,FALSE)/VLOOKUP($P187,'20 Receiving'!$C:$T,5,FALSE),0)</f>
        <v>2.2999999999999998</v>
      </c>
      <c r="AA187" s="21">
        <f>IFERROR(VLOOKUP($P187,'20 Receiving'!$C:$T,11,FALSE),0)</f>
        <v>11.5</v>
      </c>
      <c r="AB187" s="21">
        <f>IFERROR(VLOOKUP($P187,'20 Receiving'!$C:$T,14,FALSE),0)</f>
        <v>15</v>
      </c>
      <c r="AC187" s="21">
        <f>IFERROR(VLOOKUP($P187,'20 Receiving'!$C:$T,11,FALSE)/VLOOKUP($P187,'20 Receiving'!$C:$T,5,FALSE),0)</f>
        <v>1.1499999999999999</v>
      </c>
      <c r="AD187" s="12">
        <f>IFERROR(VLOOKUP($P187,'20 Rushing'!$C:$P,7,FALSE)/VLOOKUP($P187,'20 Rushing'!$C:$P,5,FALSE),0)</f>
        <v>0</v>
      </c>
      <c r="AE187" s="12">
        <f>IFERROR(VLOOKUP($P187,'20 Rushing'!$C:$P,8,FALSE)/VLOOKUP($P187,'20 Rushing'!$C:$P,5,FALSE),0)</f>
        <v>0</v>
      </c>
      <c r="AF187" s="12">
        <f>IFERROR(VLOOKUP($P187,'20 Rushing'!$C:$P,12,FALSE),0)</f>
        <v>0</v>
      </c>
      <c r="AG187" s="12">
        <f>IFERROR(VLOOKUP($P187,'20 Rushing'!$C:$P,9,FALSE)/VLOOKUP($P187,'20 Rushing'!$C:$P,5,FALSE),0)</f>
        <v>0</v>
      </c>
      <c r="AH187" s="12">
        <f>VLOOKUP($J187,'Vegas Odds'!$B:$S,18,FALSE)</f>
        <v>36.74599698367637</v>
      </c>
      <c r="AI187" s="12">
        <f>VLOOKUP($J187,'Vegas Odds'!$B:$S,17,FALSE)</f>
        <v>33.054003016323627</v>
      </c>
      <c r="AJ187">
        <v>1</v>
      </c>
      <c r="AK187" s="12">
        <f t="shared" si="41"/>
        <v>0</v>
      </c>
      <c r="AL187" s="12">
        <f t="shared" si="42"/>
        <v>0</v>
      </c>
      <c r="AM187" s="12">
        <f>V187/Team_Defense_Table20[[#Totals],[Passing yds/att]]*'Fanduel Export'!Q183</f>
        <v>0</v>
      </c>
      <c r="AN187" s="12">
        <f t="shared" si="57"/>
        <v>0</v>
      </c>
      <c r="AO187" s="12">
        <f>IFERROR(IF(OR($B187="D",$B187="K"),0,VLOOKUP($P187,'20 Receiving'!$C:$T,7,FALSE)/VLOOKUP($P187,'20 Receiving'!$C:$T,5,FALSE)),0)*$AJ187</f>
        <v>0.6</v>
      </c>
      <c r="AP187" s="21">
        <f t="shared" si="43"/>
        <v>43.467099567099567</v>
      </c>
      <c r="AQ187" s="21">
        <f t="shared" si="44"/>
        <v>0.50722496807433048</v>
      </c>
      <c r="AR187" s="22">
        <f t="shared" si="45"/>
        <v>0.2</v>
      </c>
      <c r="AS187" s="22">
        <f t="shared" si="46"/>
        <v>0.16907498935811019</v>
      </c>
      <c r="AT187" s="22">
        <f>AA187/Team_Defense_Table20[[#Totals],[Yards per completion]]*'Fanduel Export'!S183</f>
        <v>10.671523475438029</v>
      </c>
      <c r="AU187" s="12">
        <f t="shared" si="58"/>
        <v>1.8042877180445078</v>
      </c>
      <c r="AV187" s="12">
        <f t="shared" si="47"/>
        <v>0</v>
      </c>
      <c r="AW187" s="21">
        <f t="shared" si="48"/>
        <v>39.04170274170275</v>
      </c>
      <c r="AX187" s="12">
        <f t="shared" si="49"/>
        <v>0</v>
      </c>
      <c r="AY187" s="12">
        <f>AF187/Team_Defense_Table20[[#Totals],[Rushing Y/A]]*R187</f>
        <v>0</v>
      </c>
      <c r="AZ187" s="12">
        <f t="shared" si="59"/>
        <v>0</v>
      </c>
      <c r="BA187" s="22">
        <f t="shared" si="50"/>
        <v>0.2804287718044508</v>
      </c>
      <c r="BB187" s="22">
        <f t="shared" si="51"/>
        <v>6.2317504845433511E-2</v>
      </c>
      <c r="BC187" s="21">
        <f t="shared" si="52"/>
        <v>0.13333333333333333</v>
      </c>
      <c r="BD187" t="str">
        <f t="shared" si="53"/>
        <v>K.J. Hill</v>
      </c>
      <c r="BE187">
        <f t="shared" si="54"/>
        <v>4500</v>
      </c>
      <c r="BF187" t="str">
        <f t="shared" si="55"/>
        <v>WR</v>
      </c>
      <c r="BG187" s="22">
        <f t="shared" si="56"/>
        <v>0.2804287718044508</v>
      </c>
    </row>
    <row r="188" spans="1:59" x14ac:dyDescent="0.3">
      <c r="A188" t="s">
        <v>3960</v>
      </c>
      <c r="B188" t="s">
        <v>34</v>
      </c>
      <c r="C188" t="s">
        <v>2970</v>
      </c>
      <c r="D188" t="s">
        <v>3740</v>
      </c>
      <c r="E188" t="s">
        <v>3741</v>
      </c>
      <c r="F188">
        <v>0</v>
      </c>
      <c r="G188">
        <v>0</v>
      </c>
      <c r="H188">
        <v>4500</v>
      </c>
      <c r="I188" t="s">
        <v>3637</v>
      </c>
      <c r="J188" t="s">
        <v>1080</v>
      </c>
      <c r="K188" t="s">
        <v>76</v>
      </c>
      <c r="O188" t="str">
        <f t="shared" si="40"/>
        <v>Mike Weber</v>
      </c>
      <c r="P188" t="str">
        <f>IFERROR(VLOOKUP(O:O,'Name Bridge'!A:B,2,FALSE),O:O)</f>
        <v>Mike Weber</v>
      </c>
      <c r="Q188" s="12">
        <f>VLOOKUP($K188,'20 Defensive Stats'!$AC:$AH,2,FALSE)</f>
        <v>6.4568245125348191</v>
      </c>
      <c r="R188" s="12">
        <f>VLOOKUP($K188,'20 Defensive Stats'!$AC:$AH,4,FALSE)</f>
        <v>4.0869565217391308</v>
      </c>
      <c r="S188" s="12">
        <f>VLOOKUP($K188,'20 Defensive Stats'!$AC:$AH,6,FALSE)</f>
        <v>9.6987447698744766</v>
      </c>
      <c r="T188" s="12">
        <f>IFERROR(VLOOKUP($P188,'20 Passing'!$C:$AF,9,FALSE)/VLOOKUP($P188,'20 Passing'!$C:$AF,5,FALSE),0)</f>
        <v>0</v>
      </c>
      <c r="U188" s="12">
        <f>IFERROR(VLOOKUP($P188,'20 Passing'!$C:$AF,11,FALSE)/VLOOKUP($P188,'20 Passing'!$C:$AF,5,FALSE),0)</f>
        <v>0</v>
      </c>
      <c r="V188" s="12">
        <f>IFERROR(VLOOKUP($P188,'20 Passing'!$C:$AF,18,FALSE),0)</f>
        <v>0</v>
      </c>
      <c r="W188" s="12">
        <f>IFERROR(VLOOKUP($P188,'20 Passing'!$C:$AF,12,FALSE)/VLOOKUP($P188,'20 Passing'!$C:$AF,5,FALSE),0)</f>
        <v>0</v>
      </c>
      <c r="X188" s="12">
        <f>IFERROR(IF(OR($B188="D",$B188="K"),0,VLOOKUP($P188,'20 Receiving'!$C:$T,7,FALSE)/VLOOKUP($P188,'20 Receiving'!$C:$T,5,FALSE)),0)*$AJ188</f>
        <v>0</v>
      </c>
      <c r="Y188" s="21">
        <f>IFERROR(VLOOKUP($P188,'20 Receiving'!$C:$T,8,FALSE)/VLOOKUP($P188,'20 Receiving'!$C:$T,5,FALSE),0)</f>
        <v>0</v>
      </c>
      <c r="Z188" s="21">
        <f>IFERROR(VLOOKUP($P188,'20 Receiving'!$C:$T,10,FALSE)/VLOOKUP($P188,'20 Receiving'!$C:$T,5,FALSE),0)</f>
        <v>0</v>
      </c>
      <c r="AA188" s="21">
        <f>IFERROR(VLOOKUP($P188,'20 Receiving'!$C:$T,11,FALSE),0)</f>
        <v>0</v>
      </c>
      <c r="AB188" s="21">
        <f>IFERROR(VLOOKUP($P188,'20 Receiving'!$C:$T,14,FALSE),0)</f>
        <v>0</v>
      </c>
      <c r="AC188" s="21">
        <f>IFERROR(VLOOKUP($P188,'20 Receiving'!$C:$T,11,FALSE)/VLOOKUP($P188,'20 Receiving'!$C:$T,5,FALSE),0)</f>
        <v>0</v>
      </c>
      <c r="AD188" s="12">
        <f>IFERROR(VLOOKUP($P188,'20 Rushing'!$C:$P,7,FALSE)/VLOOKUP($P188,'20 Rushing'!$C:$P,5,FALSE),0)</f>
        <v>0</v>
      </c>
      <c r="AE188" s="12">
        <f>IFERROR(VLOOKUP($P188,'20 Rushing'!$C:$P,8,FALSE)/VLOOKUP($P188,'20 Rushing'!$C:$P,5,FALSE),0)</f>
        <v>0</v>
      </c>
      <c r="AF188" s="12">
        <f>IFERROR(VLOOKUP($P188,'20 Rushing'!$C:$P,12,FALSE),0)</f>
        <v>0</v>
      </c>
      <c r="AG188" s="12">
        <f>IFERROR(VLOOKUP($P188,'20 Rushing'!$C:$P,9,FALSE)/VLOOKUP($P188,'20 Rushing'!$C:$P,5,FALSE),0)</f>
        <v>0</v>
      </c>
      <c r="AH188" s="12">
        <f>VLOOKUP($J188,'Vegas Odds'!$B:$S,18,FALSE)</f>
        <v>26.137494147398847</v>
      </c>
      <c r="AI188" s="12">
        <f>VLOOKUP($J188,'Vegas Odds'!$B:$S,17,FALSE)</f>
        <v>35.962505852601154</v>
      </c>
      <c r="AJ188">
        <v>1</v>
      </c>
      <c r="AK188" s="12">
        <f t="shared" si="41"/>
        <v>0</v>
      </c>
      <c r="AL188" s="12">
        <f t="shared" si="42"/>
        <v>0</v>
      </c>
      <c r="AM188" s="12">
        <f>V188/Team_Defense_Table20[[#Totals],[Passing yds/att]]*'Fanduel Export'!Q191</f>
        <v>0</v>
      </c>
      <c r="AN188" s="12">
        <f t="shared" si="57"/>
        <v>0</v>
      </c>
      <c r="AO188" s="12">
        <f>IFERROR(IF(OR($B188="D",$B188="K"),0,VLOOKUP($P188,'20 Receiving'!$C:$T,7,FALSE)/VLOOKUP($P188,'20 Receiving'!$C:$T,5,FALSE)),0)*$AJ188</f>
        <v>0</v>
      </c>
      <c r="AP188" s="21">
        <f t="shared" si="43"/>
        <v>41.406493506493518</v>
      </c>
      <c r="AQ188" s="21">
        <f t="shared" si="44"/>
        <v>0</v>
      </c>
      <c r="AR188" s="22">
        <f t="shared" si="45"/>
        <v>0</v>
      </c>
      <c r="AS188" s="22">
        <f t="shared" si="46"/>
        <v>0</v>
      </c>
      <c r="AT188" s="22">
        <f>AA188/Team_Defense_Table20[[#Totals],[Yards per completion]]*'Fanduel Export'!S191</f>
        <v>0</v>
      </c>
      <c r="AU188" s="12">
        <f t="shared" si="58"/>
        <v>0</v>
      </c>
      <c r="AV188" s="12">
        <f t="shared" si="47"/>
        <v>0</v>
      </c>
      <c r="AW188" s="21">
        <f t="shared" si="48"/>
        <v>29.644444444444446</v>
      </c>
      <c r="AX188" s="12">
        <f t="shared" si="49"/>
        <v>0</v>
      </c>
      <c r="AY188" s="12">
        <f>AF188/Team_Defense_Table20[[#Totals],[Rushing Y/A]]*R188</f>
        <v>0</v>
      </c>
      <c r="AZ188" s="12">
        <f t="shared" si="59"/>
        <v>0</v>
      </c>
      <c r="BA188" s="22">
        <f t="shared" si="50"/>
        <v>0</v>
      </c>
      <c r="BB188" s="22">
        <f t="shared" si="51"/>
        <v>0</v>
      </c>
      <c r="BC188" s="21">
        <f t="shared" si="52"/>
        <v>0</v>
      </c>
      <c r="BD188" t="str">
        <f t="shared" si="53"/>
        <v>Mike Weber</v>
      </c>
      <c r="BE188">
        <f t="shared" si="54"/>
        <v>4500</v>
      </c>
      <c r="BF188" t="str">
        <f t="shared" si="55"/>
        <v>RB</v>
      </c>
      <c r="BG188" s="22">
        <f t="shared" si="56"/>
        <v>0</v>
      </c>
    </row>
    <row r="189" spans="1:59" x14ac:dyDescent="0.3">
      <c r="A189" t="s">
        <v>3961</v>
      </c>
      <c r="B189" t="s">
        <v>49</v>
      </c>
      <c r="C189" t="s">
        <v>3067</v>
      </c>
      <c r="D189" t="s">
        <v>524</v>
      </c>
      <c r="E189" t="s">
        <v>1880</v>
      </c>
      <c r="F189">
        <v>0</v>
      </c>
      <c r="G189">
        <v>1</v>
      </c>
      <c r="H189">
        <v>4500</v>
      </c>
      <c r="I189" t="s">
        <v>3644</v>
      </c>
      <c r="J189" t="s">
        <v>56</v>
      </c>
      <c r="K189" t="s">
        <v>1079</v>
      </c>
      <c r="O189" t="str">
        <f t="shared" si="40"/>
        <v>Jason Moore</v>
      </c>
      <c r="P189" t="str">
        <f>IFERROR(VLOOKUP(O:O,'Name Bridge'!A:B,2,FALSE),O:O)</f>
        <v>Jason Moore</v>
      </c>
      <c r="Q189" s="12">
        <f>VLOOKUP($K189,'20 Defensive Stats'!$AC:$AH,2,FALSE)</f>
        <v>7.9778481012658231</v>
      </c>
      <c r="R189" s="12">
        <f>VLOOKUP($K189,'20 Defensive Stats'!$AC:$AH,4,FALSE)</f>
        <v>4.3047619047619046</v>
      </c>
      <c r="S189" s="12">
        <f>VLOOKUP($K189,'20 Defensive Stats'!$AC:$AH,6,FALSE)</f>
        <v>11.564220183486238</v>
      </c>
      <c r="T189" s="12">
        <f>IFERROR(VLOOKUP($P189,'20 Passing'!$C:$AF,9,FALSE)/VLOOKUP($P189,'20 Passing'!$C:$AF,5,FALSE),0)</f>
        <v>0</v>
      </c>
      <c r="U189" s="12">
        <f>IFERROR(VLOOKUP($P189,'20 Passing'!$C:$AF,11,FALSE)/VLOOKUP($P189,'20 Passing'!$C:$AF,5,FALSE),0)</f>
        <v>0</v>
      </c>
      <c r="V189" s="12">
        <f>IFERROR(VLOOKUP($P189,'20 Passing'!$C:$AF,18,FALSE),0)</f>
        <v>0</v>
      </c>
      <c r="W189" s="12">
        <f>IFERROR(VLOOKUP($P189,'20 Passing'!$C:$AF,12,FALSE)/VLOOKUP($P189,'20 Passing'!$C:$AF,5,FALSE),0)</f>
        <v>0</v>
      </c>
      <c r="X189" s="12">
        <f>IFERROR(IF(OR($B189="D",$B189="K"),0,VLOOKUP($P189,'20 Receiving'!$C:$T,7,FALSE)/VLOOKUP($P189,'20 Receiving'!$C:$T,5,FALSE)),0)*$AJ189</f>
        <v>0</v>
      </c>
      <c r="Y189" s="21">
        <f>IFERROR(VLOOKUP($P189,'20 Receiving'!$C:$T,8,FALSE)/VLOOKUP($P189,'20 Receiving'!$C:$T,5,FALSE),0)</f>
        <v>0</v>
      </c>
      <c r="Z189" s="21">
        <f>IFERROR(VLOOKUP($P189,'20 Receiving'!$C:$T,10,FALSE)/VLOOKUP($P189,'20 Receiving'!$C:$T,5,FALSE),0)</f>
        <v>0</v>
      </c>
      <c r="AA189" s="21">
        <f>IFERROR(VLOOKUP($P189,'20 Receiving'!$C:$T,11,FALSE),0)</f>
        <v>0</v>
      </c>
      <c r="AB189" s="21">
        <f>IFERROR(VLOOKUP($P189,'20 Receiving'!$C:$T,14,FALSE),0)</f>
        <v>0</v>
      </c>
      <c r="AC189" s="21">
        <f>IFERROR(VLOOKUP($P189,'20 Receiving'!$C:$T,11,FALSE)/VLOOKUP($P189,'20 Receiving'!$C:$T,5,FALSE),0)</f>
        <v>0</v>
      </c>
      <c r="AD189" s="12">
        <f>IFERROR(VLOOKUP($P189,'20 Rushing'!$C:$P,7,FALSE)/VLOOKUP($P189,'20 Rushing'!$C:$P,5,FALSE),0)</f>
        <v>0</v>
      </c>
      <c r="AE189" s="12">
        <f>IFERROR(VLOOKUP($P189,'20 Rushing'!$C:$P,8,FALSE)/VLOOKUP($P189,'20 Rushing'!$C:$P,5,FALSE),0)</f>
        <v>0</v>
      </c>
      <c r="AF189" s="12">
        <f>IFERROR(VLOOKUP($P189,'20 Rushing'!$C:$P,12,FALSE),0)</f>
        <v>0</v>
      </c>
      <c r="AG189" s="12">
        <f>IFERROR(VLOOKUP($P189,'20 Rushing'!$C:$P,9,FALSE)/VLOOKUP($P189,'20 Rushing'!$C:$P,5,FALSE),0)</f>
        <v>0</v>
      </c>
      <c r="AH189" s="12">
        <f>VLOOKUP($J189,'Vegas Odds'!$B:$S,18,FALSE)</f>
        <v>36.74599698367637</v>
      </c>
      <c r="AI189" s="12">
        <f>VLOOKUP($J189,'Vegas Odds'!$B:$S,17,FALSE)</f>
        <v>33.054003016323627</v>
      </c>
      <c r="AJ189">
        <v>1</v>
      </c>
      <c r="AK189" s="12">
        <f t="shared" si="41"/>
        <v>0</v>
      </c>
      <c r="AL189" s="12">
        <f t="shared" si="42"/>
        <v>0</v>
      </c>
      <c r="AM189" s="12">
        <f>V189/Team_Defense_Table20[[#Totals],[Passing yds/att]]*'Fanduel Export'!Q198</f>
        <v>0</v>
      </c>
      <c r="AN189" s="12">
        <f t="shared" si="57"/>
        <v>0</v>
      </c>
      <c r="AO189" s="12">
        <f>IFERROR(IF(OR($B189="D",$B189="K"),0,VLOOKUP($P189,'20 Receiving'!$C:$T,7,FALSE)/VLOOKUP($P189,'20 Receiving'!$C:$T,5,FALSE)),0)*$AJ189</f>
        <v>0</v>
      </c>
      <c r="AP189" s="21">
        <f t="shared" si="43"/>
        <v>43.467099567099567</v>
      </c>
      <c r="AQ189" s="21">
        <f t="shared" si="44"/>
        <v>0</v>
      </c>
      <c r="AR189" s="22">
        <f t="shared" si="45"/>
        <v>0</v>
      </c>
      <c r="AS189" s="22">
        <f t="shared" si="46"/>
        <v>0</v>
      </c>
      <c r="AT189" s="22">
        <f>AA189/Team_Defense_Table20[[#Totals],[Yards per completion]]*'Fanduel Export'!S198</f>
        <v>0</v>
      </c>
      <c r="AU189" s="12">
        <f t="shared" si="58"/>
        <v>0</v>
      </c>
      <c r="AV189" s="12">
        <f t="shared" si="47"/>
        <v>0</v>
      </c>
      <c r="AW189" s="21">
        <f t="shared" si="48"/>
        <v>39.04170274170275</v>
      </c>
      <c r="AX189" s="12">
        <f t="shared" si="49"/>
        <v>0</v>
      </c>
      <c r="AY189" s="12">
        <f>AF189/Team_Defense_Table20[[#Totals],[Rushing Y/A]]*R189</f>
        <v>0</v>
      </c>
      <c r="AZ189" s="12">
        <f t="shared" si="59"/>
        <v>0</v>
      </c>
      <c r="BA189" s="22">
        <f t="shared" si="50"/>
        <v>0</v>
      </c>
      <c r="BB189" s="22">
        <f t="shared" si="51"/>
        <v>0</v>
      </c>
      <c r="BC189" s="21">
        <f t="shared" si="52"/>
        <v>0</v>
      </c>
      <c r="BD189" t="str">
        <f t="shared" si="53"/>
        <v>Jason Moore</v>
      </c>
      <c r="BE189">
        <f t="shared" si="54"/>
        <v>4500</v>
      </c>
      <c r="BF189" t="str">
        <f t="shared" si="55"/>
        <v>WR</v>
      </c>
      <c r="BG189" s="22">
        <f t="shared" si="56"/>
        <v>0</v>
      </c>
    </row>
    <row r="190" spans="1:59" hidden="1" x14ac:dyDescent="0.3">
      <c r="A190" t="s">
        <v>3962</v>
      </c>
      <c r="B190" t="s">
        <v>34</v>
      </c>
      <c r="C190" t="s">
        <v>1902</v>
      </c>
      <c r="D190" t="s">
        <v>309</v>
      </c>
      <c r="E190" t="s">
        <v>3076</v>
      </c>
      <c r="F190">
        <v>0</v>
      </c>
      <c r="G190">
        <v>1</v>
      </c>
      <c r="H190">
        <v>4500</v>
      </c>
      <c r="I190" t="s">
        <v>3644</v>
      </c>
      <c r="J190" t="s">
        <v>1079</v>
      </c>
      <c r="K190" t="s">
        <v>56</v>
      </c>
      <c r="L190" t="s">
        <v>1927</v>
      </c>
      <c r="M190" t="s">
        <v>1931</v>
      </c>
      <c r="O190" t="str">
        <f t="shared" si="40"/>
        <v>Brandon Bolden</v>
      </c>
      <c r="P190" t="str">
        <f>IFERROR(VLOOKUP(O:O,'Name Bridge'!A:B,2,FALSE),O:O)</f>
        <v>Brandon Bolden</v>
      </c>
      <c r="Q190" s="12">
        <f>VLOOKUP($K190,'20 Defensive Stats'!$AC:$AH,2,FALSE)</f>
        <v>6.5079787234042552</v>
      </c>
      <c r="R190" s="12">
        <f>VLOOKUP($K190,'20 Defensive Stats'!$AC:$AH,4,FALSE)</f>
        <v>4.7661870503597124</v>
      </c>
      <c r="S190" s="12">
        <f>VLOOKUP($K190,'20 Defensive Stats'!$AC:$AH,6,FALSE)</f>
        <v>10.324894514767932</v>
      </c>
      <c r="T190" s="12">
        <f>IFERROR(VLOOKUP($P190,'20 Passing'!$C:$AF,9,FALSE)/VLOOKUP($P190,'20 Passing'!$C:$AF,5,FALSE),0)</f>
        <v>0</v>
      </c>
      <c r="U190" s="12">
        <f>IFERROR(VLOOKUP($P190,'20 Passing'!$C:$AF,11,FALSE)/VLOOKUP($P190,'20 Passing'!$C:$AF,5,FALSE),0)</f>
        <v>0</v>
      </c>
      <c r="V190" s="12">
        <f>IFERROR(VLOOKUP($P190,'20 Passing'!$C:$AF,18,FALSE),0)</f>
        <v>0</v>
      </c>
      <c r="W190" s="12">
        <f>IFERROR(VLOOKUP($P190,'20 Passing'!$C:$AF,12,FALSE)/VLOOKUP($P190,'20 Passing'!$C:$AF,5,FALSE),0)</f>
        <v>0</v>
      </c>
      <c r="X190" s="12">
        <f>IFERROR(IF(OR($B190="D",$B190="K"),0,VLOOKUP($P190,'20 Receiving'!$C:$T,7,FALSE)/VLOOKUP($P190,'20 Receiving'!$C:$T,5,FALSE)),0)*$AJ190</f>
        <v>0</v>
      </c>
      <c r="Y190" s="21">
        <f>IFERROR(VLOOKUP($P190,'20 Receiving'!$C:$T,8,FALSE)/VLOOKUP($P190,'20 Receiving'!$C:$T,5,FALSE),0)</f>
        <v>0</v>
      </c>
      <c r="Z190" s="21">
        <f>IFERROR(VLOOKUP($P190,'20 Receiving'!$C:$T,10,FALSE)/VLOOKUP($P190,'20 Receiving'!$C:$T,5,FALSE),0)</f>
        <v>0</v>
      </c>
      <c r="AA190" s="21">
        <f>IFERROR(VLOOKUP($P190,'20 Receiving'!$C:$T,11,FALSE),0)</f>
        <v>0</v>
      </c>
      <c r="AB190" s="21">
        <f>IFERROR(VLOOKUP($P190,'20 Receiving'!$C:$T,14,FALSE),0)</f>
        <v>0</v>
      </c>
      <c r="AC190" s="21">
        <f>IFERROR(VLOOKUP($P190,'20 Receiving'!$C:$T,11,FALSE)/VLOOKUP($P190,'20 Receiving'!$C:$T,5,FALSE),0)</f>
        <v>0</v>
      </c>
      <c r="AD190" s="12">
        <f>IFERROR(VLOOKUP($P190,'20 Rushing'!$C:$P,7,FALSE)/VLOOKUP($P190,'20 Rushing'!$C:$P,5,FALSE),0)</f>
        <v>0</v>
      </c>
      <c r="AE190" s="12">
        <f>IFERROR(VLOOKUP($P190,'20 Rushing'!$C:$P,8,FALSE)/VLOOKUP($P190,'20 Rushing'!$C:$P,5,FALSE),0)</f>
        <v>0</v>
      </c>
      <c r="AF190" s="12">
        <f>IFERROR(VLOOKUP($P190,'20 Rushing'!$C:$P,12,FALSE),0)</f>
        <v>0</v>
      </c>
      <c r="AG190" s="12">
        <f>IFERROR(VLOOKUP($P190,'20 Rushing'!$C:$P,9,FALSE)/VLOOKUP($P190,'20 Rushing'!$C:$P,5,FALSE),0)</f>
        <v>0</v>
      </c>
      <c r="AH190" s="12">
        <f>VLOOKUP($J190,'Vegas Odds'!$B:$S,18,FALSE)</f>
        <v>29.794677517930324</v>
      </c>
      <c r="AI190" s="12">
        <f>VLOOKUP($J190,'Vegas Odds'!$B:$S,17,FALSE)</f>
        <v>35.30532248206967</v>
      </c>
      <c r="AJ190">
        <v>0</v>
      </c>
      <c r="AK190" s="12">
        <f t="shared" si="41"/>
        <v>0</v>
      </c>
      <c r="AL190" s="12">
        <f t="shared" si="42"/>
        <v>0</v>
      </c>
      <c r="AM190" s="12">
        <f>V190/Team_Defense_Table20[[#Totals],[Passing yds/att]]*'Fanduel Export'!Q194</f>
        <v>0</v>
      </c>
      <c r="AN190" s="12">
        <f t="shared" si="57"/>
        <v>0</v>
      </c>
      <c r="AO190" s="12">
        <f>IFERROR(IF(OR($B190="D",$B190="K"),0,VLOOKUP($P190,'20 Receiving'!$C:$T,7,FALSE)/VLOOKUP($P190,'20 Receiving'!$C:$T,5,FALSE)),0)*$AJ190</f>
        <v>0</v>
      </c>
      <c r="AP190" s="21">
        <f t="shared" si="43"/>
        <v>31.252958152958154</v>
      </c>
      <c r="AQ190" s="21">
        <f t="shared" si="44"/>
        <v>0</v>
      </c>
      <c r="AR190" s="22">
        <f t="shared" si="45"/>
        <v>0</v>
      </c>
      <c r="AS190" s="22">
        <f t="shared" si="46"/>
        <v>0</v>
      </c>
      <c r="AT190" s="22">
        <f>AA190/Team_Defense_Table20[[#Totals],[Yards per completion]]*'Fanduel Export'!S194</f>
        <v>0</v>
      </c>
      <c r="AU190" s="12">
        <f t="shared" si="58"/>
        <v>0</v>
      </c>
      <c r="AV190" s="12">
        <f t="shared" si="47"/>
        <v>0</v>
      </c>
      <c r="AW190" s="21">
        <f t="shared" si="48"/>
        <v>39.221464646464653</v>
      </c>
      <c r="AX190" s="12">
        <f t="shared" si="49"/>
        <v>0</v>
      </c>
      <c r="AY190" s="12">
        <f>AF190/Team_Defense_Table20[[#Totals],[Rushing Y/A]]*R190</f>
        <v>0</v>
      </c>
      <c r="AZ190" s="12">
        <f t="shared" si="59"/>
        <v>0</v>
      </c>
      <c r="BA190" s="22">
        <f t="shared" si="50"/>
        <v>0</v>
      </c>
      <c r="BB190" s="22">
        <f t="shared" si="51"/>
        <v>0</v>
      </c>
      <c r="BC190" s="21">
        <f t="shared" si="52"/>
        <v>0</v>
      </c>
      <c r="BD190" t="str">
        <f t="shared" si="53"/>
        <v>Brandon Bolden</v>
      </c>
      <c r="BE190">
        <f t="shared" si="54"/>
        <v>4500</v>
      </c>
      <c r="BF190" t="str">
        <f t="shared" si="55"/>
        <v>RB</v>
      </c>
      <c r="BG190" s="22">
        <f t="shared" si="56"/>
        <v>0</v>
      </c>
    </row>
    <row r="191" spans="1:59" x14ac:dyDescent="0.3">
      <c r="A191" t="s">
        <v>3963</v>
      </c>
      <c r="B191" t="s">
        <v>49</v>
      </c>
      <c r="C191" t="s">
        <v>3343</v>
      </c>
      <c r="D191" t="s">
        <v>1978</v>
      </c>
      <c r="E191" t="s">
        <v>3055</v>
      </c>
      <c r="F191">
        <v>0</v>
      </c>
      <c r="G191">
        <v>2</v>
      </c>
      <c r="H191">
        <v>4500</v>
      </c>
      <c r="I191" t="s">
        <v>3639</v>
      </c>
      <c r="J191" t="s">
        <v>116</v>
      </c>
      <c r="K191" t="s">
        <v>80</v>
      </c>
      <c r="O191" t="str">
        <f t="shared" si="40"/>
        <v>Johnnie Dixon</v>
      </c>
      <c r="P191" t="str">
        <f>IFERROR(VLOOKUP(O:O,'Name Bridge'!A:B,2,FALSE),O:O)</f>
        <v>Johnnie Dixon</v>
      </c>
      <c r="Q191" s="12">
        <f>VLOOKUP($K191,'20 Defensive Stats'!$AC:$AH,2,FALSE)</f>
        <v>5.654040404040404</v>
      </c>
      <c r="R191" s="12">
        <f>VLOOKUP($K191,'20 Defensive Stats'!$AC:$AH,4,FALSE)</f>
        <v>3.8679245283018866</v>
      </c>
      <c r="S191" s="12">
        <f>VLOOKUP($K191,'20 Defensive Stats'!$AC:$AH,6,FALSE)</f>
        <v>8.9203187250996017</v>
      </c>
      <c r="T191" s="12">
        <f>IFERROR(VLOOKUP($P191,'20 Passing'!$C:$AF,9,FALSE)/VLOOKUP($P191,'20 Passing'!$C:$AF,5,FALSE),0)</f>
        <v>0</v>
      </c>
      <c r="U191" s="12">
        <f>IFERROR(VLOOKUP($P191,'20 Passing'!$C:$AF,11,FALSE)/VLOOKUP($P191,'20 Passing'!$C:$AF,5,FALSE),0)</f>
        <v>0</v>
      </c>
      <c r="V191" s="12">
        <f>IFERROR(VLOOKUP($P191,'20 Passing'!$C:$AF,18,FALSE),0)</f>
        <v>0</v>
      </c>
      <c r="W191" s="12">
        <f>IFERROR(VLOOKUP($P191,'20 Passing'!$C:$AF,12,FALSE)/VLOOKUP($P191,'20 Passing'!$C:$AF,5,FALSE),0)</f>
        <v>0</v>
      </c>
      <c r="X191" s="12">
        <f>IFERROR(IF(OR($B191="D",$B191="K"),0,VLOOKUP($P191,'20 Receiving'!$C:$T,7,FALSE)/VLOOKUP($P191,'20 Receiving'!$C:$T,5,FALSE)),0)*$AJ191</f>
        <v>0</v>
      </c>
      <c r="Y191" s="21">
        <f>IFERROR(VLOOKUP($P191,'20 Receiving'!$C:$T,8,FALSE)/VLOOKUP($P191,'20 Receiving'!$C:$T,5,FALSE),0)</f>
        <v>0</v>
      </c>
      <c r="Z191" s="21">
        <f>IFERROR(VLOOKUP($P191,'20 Receiving'!$C:$T,10,FALSE)/VLOOKUP($P191,'20 Receiving'!$C:$T,5,FALSE),0)</f>
        <v>0</v>
      </c>
      <c r="AA191" s="21">
        <f>IFERROR(VLOOKUP($P191,'20 Receiving'!$C:$T,11,FALSE),0)</f>
        <v>0</v>
      </c>
      <c r="AB191" s="21">
        <f>IFERROR(VLOOKUP($P191,'20 Receiving'!$C:$T,14,FALSE),0)</f>
        <v>0</v>
      </c>
      <c r="AC191" s="21">
        <f>IFERROR(VLOOKUP($P191,'20 Receiving'!$C:$T,11,FALSE)/VLOOKUP($P191,'20 Receiving'!$C:$T,5,FALSE),0)</f>
        <v>0</v>
      </c>
      <c r="AD191" s="12">
        <f>IFERROR(VLOOKUP($P191,'20 Rushing'!$C:$P,7,FALSE)/VLOOKUP($P191,'20 Rushing'!$C:$P,5,FALSE),0)</f>
        <v>0</v>
      </c>
      <c r="AE191" s="12">
        <f>IFERROR(VLOOKUP($P191,'20 Rushing'!$C:$P,8,FALSE)/VLOOKUP($P191,'20 Rushing'!$C:$P,5,FALSE),0)</f>
        <v>0</v>
      </c>
      <c r="AF191" s="12">
        <f>IFERROR(VLOOKUP($P191,'20 Rushing'!$C:$P,12,FALSE),0)</f>
        <v>0</v>
      </c>
      <c r="AG191" s="12">
        <f>IFERROR(VLOOKUP($P191,'20 Rushing'!$C:$P,9,FALSE)/VLOOKUP($P191,'20 Rushing'!$C:$P,5,FALSE),0)</f>
        <v>0</v>
      </c>
      <c r="AH191" s="12">
        <f>VLOOKUP($J191,'Vegas Odds'!$B:$S,18,FALSE)</f>
        <v>37.965155310939636</v>
      </c>
      <c r="AI191" s="12">
        <f>VLOOKUP($J191,'Vegas Odds'!$B:$S,17,FALSE)</f>
        <v>30.434844689060373</v>
      </c>
      <c r="AJ191">
        <v>1</v>
      </c>
      <c r="AK191" s="12">
        <f t="shared" si="41"/>
        <v>0</v>
      </c>
      <c r="AL191" s="12">
        <f t="shared" si="42"/>
        <v>0</v>
      </c>
      <c r="AM191" s="12">
        <f>V191/Team_Defense_Table20[[#Totals],[Passing yds/att]]*'Fanduel Export'!Q188</f>
        <v>0</v>
      </c>
      <c r="AN191" s="12">
        <f t="shared" si="57"/>
        <v>0</v>
      </c>
      <c r="AO191" s="12">
        <f>IFERROR(IF(OR($B191="D",$B191="K"),0,VLOOKUP($P191,'20 Receiving'!$C:$T,7,FALSE)/VLOOKUP($P191,'20 Receiving'!$C:$T,5,FALSE)),0)*$AJ191</f>
        <v>0</v>
      </c>
      <c r="AP191" s="21">
        <f t="shared" si="43"/>
        <v>31.103030303030305</v>
      </c>
      <c r="AQ191" s="21">
        <f t="shared" si="44"/>
        <v>0</v>
      </c>
      <c r="AR191" s="22">
        <f t="shared" si="45"/>
        <v>0</v>
      </c>
      <c r="AS191" s="22">
        <f t="shared" si="46"/>
        <v>0</v>
      </c>
      <c r="AT191" s="22">
        <f>AA191/Team_Defense_Table20[[#Totals],[Yards per completion]]*'Fanduel Export'!S188</f>
        <v>0</v>
      </c>
      <c r="AU191" s="12">
        <f t="shared" si="58"/>
        <v>0</v>
      </c>
      <c r="AV191" s="12">
        <f t="shared" si="47"/>
        <v>0</v>
      </c>
      <c r="AW191" s="21">
        <f t="shared" si="48"/>
        <v>32.439393939393938</v>
      </c>
      <c r="AX191" s="12">
        <f t="shared" si="49"/>
        <v>0</v>
      </c>
      <c r="AY191" s="12">
        <f>AF191/Team_Defense_Table20[[#Totals],[Rushing Y/A]]*R191</f>
        <v>0</v>
      </c>
      <c r="AZ191" s="12">
        <f t="shared" si="59"/>
        <v>0</v>
      </c>
      <c r="BA191" s="22">
        <f t="shared" si="50"/>
        <v>0</v>
      </c>
      <c r="BB191" s="22">
        <f t="shared" si="51"/>
        <v>0</v>
      </c>
      <c r="BC191" s="21">
        <f t="shared" si="52"/>
        <v>0</v>
      </c>
      <c r="BD191" t="str">
        <f t="shared" si="53"/>
        <v>Johnnie Dixon</v>
      </c>
      <c r="BE191">
        <f t="shared" si="54"/>
        <v>4500</v>
      </c>
      <c r="BF191" t="str">
        <f t="shared" si="55"/>
        <v>WR</v>
      </c>
      <c r="BG191" s="22">
        <f t="shared" si="56"/>
        <v>0</v>
      </c>
    </row>
    <row r="192" spans="1:59" x14ac:dyDescent="0.3">
      <c r="A192" t="s">
        <v>3964</v>
      </c>
      <c r="B192" t="s">
        <v>49</v>
      </c>
      <c r="C192" t="s">
        <v>3344</v>
      </c>
      <c r="D192" t="s">
        <v>380</v>
      </c>
      <c r="E192" t="s">
        <v>3345</v>
      </c>
      <c r="F192">
        <v>-0.5</v>
      </c>
      <c r="G192">
        <v>4</v>
      </c>
      <c r="H192">
        <v>4500</v>
      </c>
      <c r="I192" t="s">
        <v>3638</v>
      </c>
      <c r="J192" t="s">
        <v>74</v>
      </c>
      <c r="K192" t="s">
        <v>61</v>
      </c>
      <c r="O192" t="str">
        <f t="shared" si="40"/>
        <v>Dante Pettis</v>
      </c>
      <c r="P192" t="str">
        <f>IFERROR(VLOOKUP(O:O,'Name Bridge'!A:B,2,FALSE),O:O)</f>
        <v>Dante Pettis</v>
      </c>
      <c r="Q192" s="12">
        <f>VLOOKUP($K192,'20 Defensive Stats'!$AC:$AH,2,FALSE)</f>
        <v>7.3665987780040734</v>
      </c>
      <c r="R192" s="12">
        <f>VLOOKUP($K192,'20 Defensive Stats'!$AC:$AH,4,FALSE)</f>
        <v>3.7056603773584906</v>
      </c>
      <c r="S192" s="12">
        <f>VLOOKUP($K192,'20 Defensive Stats'!$AC:$AH,6,FALSE)</f>
        <v>10.764880952380953</v>
      </c>
      <c r="T192" s="12">
        <f>IFERROR(VLOOKUP($P192,'20 Passing'!$C:$AF,9,FALSE)/VLOOKUP($P192,'20 Passing'!$C:$AF,5,FALSE),0)</f>
        <v>0</v>
      </c>
      <c r="U192" s="12">
        <f>IFERROR(VLOOKUP($P192,'20 Passing'!$C:$AF,11,FALSE)/VLOOKUP($P192,'20 Passing'!$C:$AF,5,FALSE),0)</f>
        <v>0</v>
      </c>
      <c r="V192" s="12">
        <f>IFERROR(VLOOKUP($P192,'20 Passing'!$C:$AF,18,FALSE),0)</f>
        <v>0</v>
      </c>
      <c r="W192" s="12">
        <f>IFERROR(VLOOKUP($P192,'20 Passing'!$C:$AF,12,FALSE)/VLOOKUP($P192,'20 Passing'!$C:$AF,5,FALSE),0)</f>
        <v>0</v>
      </c>
      <c r="X192" s="12">
        <f>IFERROR(IF(OR($B192="D",$B192="K"),0,VLOOKUP($P192,'20 Receiving'!$C:$T,7,FALSE)/VLOOKUP($P192,'20 Receiving'!$C:$T,5,FALSE)),0)*$AJ192</f>
        <v>0</v>
      </c>
      <c r="Y192" s="21">
        <f>IFERROR(VLOOKUP($P192,'20 Receiving'!$C:$T,8,FALSE)/VLOOKUP($P192,'20 Receiving'!$C:$T,5,FALSE),0)</f>
        <v>0</v>
      </c>
      <c r="Z192" s="21">
        <f>IFERROR(VLOOKUP($P192,'20 Receiving'!$C:$T,10,FALSE)/VLOOKUP($P192,'20 Receiving'!$C:$T,5,FALSE),0)</f>
        <v>0</v>
      </c>
      <c r="AA192" s="21">
        <f>IFERROR(VLOOKUP($P192,'20 Receiving'!$C:$T,11,FALSE),0)</f>
        <v>0</v>
      </c>
      <c r="AB192" s="21">
        <f>IFERROR(VLOOKUP($P192,'20 Receiving'!$C:$T,14,FALSE),0)</f>
        <v>0</v>
      </c>
      <c r="AC192" s="21">
        <f>IFERROR(VLOOKUP($P192,'20 Receiving'!$C:$T,11,FALSE)/VLOOKUP($P192,'20 Receiving'!$C:$T,5,FALSE),0)</f>
        <v>0</v>
      </c>
      <c r="AD192" s="12">
        <f>IFERROR(VLOOKUP($P192,'20 Rushing'!$C:$P,7,FALSE)/VLOOKUP($P192,'20 Rushing'!$C:$P,5,FALSE),0)</f>
        <v>0</v>
      </c>
      <c r="AE192" s="12">
        <f>IFERROR(VLOOKUP($P192,'20 Rushing'!$C:$P,8,FALSE)/VLOOKUP($P192,'20 Rushing'!$C:$P,5,FALSE),0)</f>
        <v>0</v>
      </c>
      <c r="AF192" s="12">
        <f>IFERROR(VLOOKUP($P192,'20 Rushing'!$C:$P,12,FALSE),0)</f>
        <v>0</v>
      </c>
      <c r="AG192" s="12">
        <f>IFERROR(VLOOKUP($P192,'20 Rushing'!$C:$P,9,FALSE)/VLOOKUP($P192,'20 Rushing'!$C:$P,5,FALSE),0)</f>
        <v>0</v>
      </c>
      <c r="AH192" s="12">
        <f>VLOOKUP($J192,'Vegas Odds'!$B:$S,18,FALSE)</f>
        <v>43.874288576406173</v>
      </c>
      <c r="AI192" s="12">
        <f>VLOOKUP($J192,'Vegas Odds'!$B:$S,17,FALSE)</f>
        <v>15.725711423593831</v>
      </c>
      <c r="AJ192">
        <v>1</v>
      </c>
      <c r="AK192" s="12">
        <f t="shared" si="41"/>
        <v>0</v>
      </c>
      <c r="AL192" s="12">
        <f t="shared" si="42"/>
        <v>0</v>
      </c>
      <c r="AM192" s="12">
        <f>V192/Team_Defense_Table20[[#Totals],[Passing yds/att]]*'Fanduel Export'!Q189</f>
        <v>0</v>
      </c>
      <c r="AN192" s="12">
        <f t="shared" si="57"/>
        <v>0</v>
      </c>
      <c r="AO192" s="12">
        <f>IFERROR(IF(OR($B192="D",$B192="K"),0,VLOOKUP($P192,'20 Receiving'!$C:$T,7,FALSE)/VLOOKUP($P192,'20 Receiving'!$C:$T,5,FALSE)),0)*$AJ192</f>
        <v>0</v>
      </c>
      <c r="AP192" s="21">
        <f t="shared" si="43"/>
        <v>34.49083694083695</v>
      </c>
      <c r="AQ192" s="21">
        <f t="shared" si="44"/>
        <v>0</v>
      </c>
      <c r="AR192" s="22">
        <f t="shared" si="45"/>
        <v>0</v>
      </c>
      <c r="AS192" s="22">
        <f t="shared" si="46"/>
        <v>0</v>
      </c>
      <c r="AT192" s="22">
        <f>AA192/Team_Defense_Table20[[#Totals],[Yards per completion]]*'Fanduel Export'!S189</f>
        <v>0</v>
      </c>
      <c r="AU192" s="12">
        <f t="shared" si="58"/>
        <v>0</v>
      </c>
      <c r="AV192" s="12">
        <f t="shared" si="47"/>
        <v>0</v>
      </c>
      <c r="AW192" s="21">
        <f t="shared" si="48"/>
        <v>24.907864357864359</v>
      </c>
      <c r="AX192" s="12">
        <f t="shared" si="49"/>
        <v>0</v>
      </c>
      <c r="AY192" s="12">
        <f>AF192/Team_Defense_Table20[[#Totals],[Rushing Y/A]]*R192</f>
        <v>0</v>
      </c>
      <c r="AZ192" s="12">
        <f t="shared" si="59"/>
        <v>0</v>
      </c>
      <c r="BA192" s="22">
        <f t="shared" si="50"/>
        <v>0</v>
      </c>
      <c r="BB192" s="22">
        <f t="shared" si="51"/>
        <v>0</v>
      </c>
      <c r="BC192" s="21">
        <f t="shared" si="52"/>
        <v>0</v>
      </c>
      <c r="BD192" t="str">
        <f t="shared" si="53"/>
        <v>Dante Pettis</v>
      </c>
      <c r="BE192">
        <f t="shared" si="54"/>
        <v>4500</v>
      </c>
      <c r="BF192" t="str">
        <f t="shared" si="55"/>
        <v>WR</v>
      </c>
      <c r="BG192" s="22">
        <f t="shared" si="56"/>
        <v>0</v>
      </c>
    </row>
    <row r="193" spans="1:59" x14ac:dyDescent="0.3">
      <c r="A193" t="s">
        <v>3965</v>
      </c>
      <c r="B193" t="s">
        <v>34</v>
      </c>
      <c r="C193" t="s">
        <v>3381</v>
      </c>
      <c r="D193" t="s">
        <v>665</v>
      </c>
      <c r="E193" t="s">
        <v>1906</v>
      </c>
      <c r="F193">
        <v>0</v>
      </c>
      <c r="G193">
        <v>1</v>
      </c>
      <c r="H193">
        <v>4500</v>
      </c>
      <c r="I193" t="s">
        <v>3638</v>
      </c>
      <c r="J193" t="s">
        <v>74</v>
      </c>
      <c r="K193" t="s">
        <v>61</v>
      </c>
      <c r="O193" t="str">
        <f t="shared" si="40"/>
        <v>Rod Smith</v>
      </c>
      <c r="P193" t="str">
        <f>IFERROR(VLOOKUP(O:O,'Name Bridge'!A:B,2,FALSE),O:O)</f>
        <v>Rod Smith</v>
      </c>
      <c r="Q193" s="12">
        <f>VLOOKUP($K193,'20 Defensive Stats'!$AC:$AH,2,FALSE)</f>
        <v>7.3665987780040734</v>
      </c>
      <c r="R193" s="12">
        <f>VLOOKUP($K193,'20 Defensive Stats'!$AC:$AH,4,FALSE)</f>
        <v>3.7056603773584906</v>
      </c>
      <c r="S193" s="12">
        <f>VLOOKUP($K193,'20 Defensive Stats'!$AC:$AH,6,FALSE)</f>
        <v>10.764880952380953</v>
      </c>
      <c r="T193" s="12">
        <f>IFERROR(VLOOKUP($P193,'20 Passing'!$C:$AF,9,FALSE)/VLOOKUP($P193,'20 Passing'!$C:$AF,5,FALSE),0)</f>
        <v>0</v>
      </c>
      <c r="U193" s="12">
        <f>IFERROR(VLOOKUP($P193,'20 Passing'!$C:$AF,11,FALSE)/VLOOKUP($P193,'20 Passing'!$C:$AF,5,FALSE),0)</f>
        <v>0</v>
      </c>
      <c r="V193" s="12">
        <f>IFERROR(VLOOKUP($P193,'20 Passing'!$C:$AF,18,FALSE),0)</f>
        <v>0</v>
      </c>
      <c r="W193" s="12">
        <f>IFERROR(VLOOKUP($P193,'20 Passing'!$C:$AF,12,FALSE)/VLOOKUP($P193,'20 Passing'!$C:$AF,5,FALSE),0)</f>
        <v>0</v>
      </c>
      <c r="X193" s="12">
        <f>IFERROR(IF(OR($B193="D",$B193="K"),0,VLOOKUP($P193,'20 Receiving'!$C:$T,7,FALSE)/VLOOKUP($P193,'20 Receiving'!$C:$T,5,FALSE)),0)*$AJ193</f>
        <v>0</v>
      </c>
      <c r="Y193" s="21">
        <f>IFERROR(VLOOKUP($P193,'20 Receiving'!$C:$T,8,FALSE)/VLOOKUP($P193,'20 Receiving'!$C:$T,5,FALSE),0)</f>
        <v>0</v>
      </c>
      <c r="Z193" s="21">
        <f>IFERROR(VLOOKUP($P193,'20 Receiving'!$C:$T,10,FALSE)/VLOOKUP($P193,'20 Receiving'!$C:$T,5,FALSE),0)</f>
        <v>0</v>
      </c>
      <c r="AA193" s="21">
        <f>IFERROR(VLOOKUP($P193,'20 Receiving'!$C:$T,11,FALSE),0)</f>
        <v>0</v>
      </c>
      <c r="AB193" s="21">
        <f>IFERROR(VLOOKUP($P193,'20 Receiving'!$C:$T,14,FALSE),0)</f>
        <v>0</v>
      </c>
      <c r="AC193" s="21">
        <f>IFERROR(VLOOKUP($P193,'20 Receiving'!$C:$T,11,FALSE)/VLOOKUP($P193,'20 Receiving'!$C:$T,5,FALSE),0)</f>
        <v>0</v>
      </c>
      <c r="AD193" s="12">
        <f>IFERROR(VLOOKUP($P193,'20 Rushing'!$C:$P,7,FALSE)/VLOOKUP($P193,'20 Rushing'!$C:$P,5,FALSE),0)</f>
        <v>0</v>
      </c>
      <c r="AE193" s="12">
        <f>IFERROR(VLOOKUP($P193,'20 Rushing'!$C:$P,8,FALSE)/VLOOKUP($P193,'20 Rushing'!$C:$P,5,FALSE),0)</f>
        <v>0</v>
      </c>
      <c r="AF193" s="12">
        <f>IFERROR(VLOOKUP($P193,'20 Rushing'!$C:$P,12,FALSE),0)</f>
        <v>0</v>
      </c>
      <c r="AG193" s="12">
        <f>IFERROR(VLOOKUP($P193,'20 Rushing'!$C:$P,9,FALSE)/VLOOKUP($P193,'20 Rushing'!$C:$P,5,FALSE),0)</f>
        <v>0</v>
      </c>
      <c r="AH193" s="12">
        <f>VLOOKUP($J193,'Vegas Odds'!$B:$S,18,FALSE)</f>
        <v>43.874288576406173</v>
      </c>
      <c r="AI193" s="12">
        <f>VLOOKUP($J193,'Vegas Odds'!$B:$S,17,FALSE)</f>
        <v>15.725711423593831</v>
      </c>
      <c r="AJ193">
        <v>1</v>
      </c>
      <c r="AK193" s="12">
        <f t="shared" si="41"/>
        <v>0</v>
      </c>
      <c r="AL193" s="12">
        <f t="shared" si="42"/>
        <v>0</v>
      </c>
      <c r="AM193" s="12">
        <f>V193/Team_Defense_Table20[[#Totals],[Passing yds/att]]*'Fanduel Export'!Q197</f>
        <v>0</v>
      </c>
      <c r="AN193" s="12">
        <f t="shared" si="57"/>
        <v>0</v>
      </c>
      <c r="AO193" s="12">
        <f>IFERROR(IF(OR($B193="D",$B193="K"),0,VLOOKUP($P193,'20 Receiving'!$C:$T,7,FALSE)/VLOOKUP($P193,'20 Receiving'!$C:$T,5,FALSE)),0)*$AJ193</f>
        <v>0</v>
      </c>
      <c r="AP193" s="21">
        <f t="shared" si="43"/>
        <v>34.49083694083695</v>
      </c>
      <c r="AQ193" s="21">
        <f t="shared" si="44"/>
        <v>0</v>
      </c>
      <c r="AR193" s="22">
        <f t="shared" si="45"/>
        <v>0</v>
      </c>
      <c r="AS193" s="22">
        <f t="shared" si="46"/>
        <v>0</v>
      </c>
      <c r="AT193" s="22">
        <f>AA193/Team_Defense_Table20[[#Totals],[Yards per completion]]*'Fanduel Export'!S197</f>
        <v>0</v>
      </c>
      <c r="AU193" s="12">
        <f t="shared" si="58"/>
        <v>0</v>
      </c>
      <c r="AV193" s="12">
        <f t="shared" si="47"/>
        <v>0</v>
      </c>
      <c r="AW193" s="21">
        <f t="shared" si="48"/>
        <v>24.907864357864359</v>
      </c>
      <c r="AX193" s="12">
        <f t="shared" si="49"/>
        <v>0</v>
      </c>
      <c r="AY193" s="12">
        <f>AF193/Team_Defense_Table20[[#Totals],[Rushing Y/A]]*R193</f>
        <v>0</v>
      </c>
      <c r="AZ193" s="12">
        <f t="shared" si="59"/>
        <v>0</v>
      </c>
      <c r="BA193" s="22">
        <f t="shared" si="50"/>
        <v>0</v>
      </c>
      <c r="BB193" s="22">
        <f t="shared" si="51"/>
        <v>0</v>
      </c>
      <c r="BC193" s="21">
        <f t="shared" si="52"/>
        <v>0</v>
      </c>
      <c r="BD193" t="str">
        <f t="shared" si="53"/>
        <v>Rod Smith</v>
      </c>
      <c r="BE193">
        <f t="shared" si="54"/>
        <v>4500</v>
      </c>
      <c r="BF193" t="str">
        <f t="shared" si="55"/>
        <v>RB</v>
      </c>
      <c r="BG193" s="22">
        <f t="shared" si="56"/>
        <v>0</v>
      </c>
    </row>
    <row r="194" spans="1:59" x14ac:dyDescent="0.3">
      <c r="A194" t="s">
        <v>3966</v>
      </c>
      <c r="B194" t="s">
        <v>52</v>
      </c>
      <c r="C194" t="s">
        <v>2972</v>
      </c>
      <c r="D194" t="s">
        <v>284</v>
      </c>
      <c r="E194" t="s">
        <v>3719</v>
      </c>
      <c r="F194">
        <v>2.9299999237060499</v>
      </c>
      <c r="G194">
        <v>10</v>
      </c>
      <c r="H194">
        <v>4500</v>
      </c>
      <c r="I194" t="s">
        <v>3638</v>
      </c>
      <c r="J194" t="s">
        <v>61</v>
      </c>
      <c r="K194" t="s">
        <v>74</v>
      </c>
      <c r="O194" t="str">
        <f t="shared" si="40"/>
        <v>Will Dissly</v>
      </c>
      <c r="P194" t="str">
        <f>IFERROR(VLOOKUP(O:O,'Name Bridge'!A:B,2,FALSE),O:O)</f>
        <v>Will Dissly</v>
      </c>
      <c r="Q194" s="12">
        <f>VLOOKUP($K194,'20 Defensive Stats'!$AC:$AH,2,FALSE)</f>
        <v>6.8849104859335037</v>
      </c>
      <c r="R194" s="12">
        <f>VLOOKUP($K194,'20 Defensive Stats'!$AC:$AH,4,FALSE)</f>
        <v>3.8851851851851853</v>
      </c>
      <c r="S194" s="12">
        <f>VLOOKUP($K194,'20 Defensive Stats'!$AC:$AH,6,FALSE)</f>
        <v>10.196969696969697</v>
      </c>
      <c r="T194" s="12">
        <f>IFERROR(VLOOKUP($P194,'20 Passing'!$C:$AF,9,FALSE)/VLOOKUP($P194,'20 Passing'!$C:$AF,5,FALSE),0)</f>
        <v>0</v>
      </c>
      <c r="U194" s="12">
        <f>IFERROR(VLOOKUP($P194,'20 Passing'!$C:$AF,11,FALSE)/VLOOKUP($P194,'20 Passing'!$C:$AF,5,FALSE),0)</f>
        <v>0</v>
      </c>
      <c r="V194" s="12">
        <f>IFERROR(VLOOKUP($P194,'20 Passing'!$C:$AF,18,FALSE),0)</f>
        <v>0</v>
      </c>
      <c r="W194" s="12">
        <f>IFERROR(VLOOKUP($P194,'20 Passing'!$C:$AF,12,FALSE)/VLOOKUP($P194,'20 Passing'!$C:$AF,5,FALSE),0)</f>
        <v>0</v>
      </c>
      <c r="X194" s="12">
        <f>IFERROR(IF(OR($B194="D",$B194="K"),0,VLOOKUP($P194,'20 Receiving'!$C:$T,7,FALSE)/VLOOKUP($P194,'20 Receiving'!$C:$T,5,FALSE)),0)*$AJ194</f>
        <v>1.5454545454545454</v>
      </c>
      <c r="Y194" s="21">
        <f>IFERROR(VLOOKUP($P194,'20 Receiving'!$C:$T,8,FALSE)/VLOOKUP($P194,'20 Receiving'!$C:$T,5,FALSE),0)</f>
        <v>1.2727272727272727</v>
      </c>
      <c r="Z194" s="21">
        <f>IFERROR(VLOOKUP($P194,'20 Receiving'!$C:$T,10,FALSE)/VLOOKUP($P194,'20 Receiving'!$C:$T,5,FALSE),0)</f>
        <v>14.818181818181818</v>
      </c>
      <c r="AA194" s="21">
        <f>IFERROR(VLOOKUP($P194,'20 Receiving'!$C:$T,11,FALSE),0)</f>
        <v>11.6</v>
      </c>
      <c r="AB194" s="21">
        <f>IFERROR(VLOOKUP($P194,'20 Receiving'!$C:$T,14,FALSE),0)</f>
        <v>28</v>
      </c>
      <c r="AC194" s="21">
        <f>IFERROR(VLOOKUP($P194,'20 Receiving'!$C:$T,11,FALSE)/VLOOKUP($P194,'20 Receiving'!$C:$T,5,FALSE),0)</f>
        <v>1.0545454545454545</v>
      </c>
      <c r="AD194" s="12">
        <f>IFERROR(VLOOKUP($P194,'20 Rushing'!$C:$P,7,FALSE)/VLOOKUP($P194,'20 Rushing'!$C:$P,5,FALSE),0)</f>
        <v>0</v>
      </c>
      <c r="AE194" s="12">
        <f>IFERROR(VLOOKUP($P194,'20 Rushing'!$C:$P,8,FALSE)/VLOOKUP($P194,'20 Rushing'!$C:$P,5,FALSE),0)</f>
        <v>0</v>
      </c>
      <c r="AF194" s="12">
        <f>IFERROR(VLOOKUP($P194,'20 Rushing'!$C:$P,12,FALSE),0)</f>
        <v>0</v>
      </c>
      <c r="AG194" s="12">
        <f>IFERROR(VLOOKUP($P194,'20 Rushing'!$C:$P,9,FALSE)/VLOOKUP($P194,'20 Rushing'!$C:$P,5,FALSE),0)</f>
        <v>0</v>
      </c>
      <c r="AH194" s="12">
        <f>VLOOKUP($J194,'Vegas Odds'!$B:$S,18,FALSE)</f>
        <v>33.050526106749423</v>
      </c>
      <c r="AI194" s="12">
        <f>VLOOKUP($J194,'Vegas Odds'!$B:$S,17,FALSE)</f>
        <v>26.849473893250575</v>
      </c>
      <c r="AJ194">
        <v>1</v>
      </c>
      <c r="AK194" s="12">
        <f t="shared" si="41"/>
        <v>0</v>
      </c>
      <c r="AL194" s="12">
        <f t="shared" si="42"/>
        <v>0</v>
      </c>
      <c r="AM194" s="12">
        <f>V194/Team_Defense_Table20[[#Totals],[Passing yds/att]]*'Fanduel Export'!Q190</f>
        <v>0</v>
      </c>
      <c r="AN194" s="12">
        <f t="shared" si="57"/>
        <v>0</v>
      </c>
      <c r="AO194" s="12">
        <f>IFERROR(IF(OR($B194="D",$B194="K"),0,VLOOKUP($P194,'20 Receiving'!$C:$T,7,FALSE)/VLOOKUP($P194,'20 Receiving'!$C:$T,5,FALSE)),0)*$AJ194</f>
        <v>1.5454545454545454</v>
      </c>
      <c r="AP194" s="21">
        <f t="shared" si="43"/>
        <v>33.730880230880231</v>
      </c>
      <c r="AQ194" s="21">
        <f t="shared" si="44"/>
        <v>1.5142826232734543</v>
      </c>
      <c r="AR194" s="22">
        <f t="shared" si="45"/>
        <v>1.2727272727272727</v>
      </c>
      <c r="AS194" s="22">
        <f t="shared" si="46"/>
        <v>1.2470562779899035</v>
      </c>
      <c r="AT194" s="22">
        <f>AA194/Team_Defense_Table20[[#Totals],[Yards per completion]]*'Fanduel Export'!S190</f>
        <v>11.459262436596216</v>
      </c>
      <c r="AU194" s="12">
        <f t="shared" si="58"/>
        <v>14.290345162691189</v>
      </c>
      <c r="AV194" s="12">
        <f t="shared" si="47"/>
        <v>0</v>
      </c>
      <c r="AW194" s="21">
        <f t="shared" si="48"/>
        <v>42.586580086580092</v>
      </c>
      <c r="AX194" s="12">
        <f t="shared" si="49"/>
        <v>0</v>
      </c>
      <c r="AY194" s="12">
        <f>AF194/Team_Defense_Table20[[#Totals],[Rushing Y/A]]*R194</f>
        <v>0</v>
      </c>
      <c r="AZ194" s="12">
        <f t="shared" si="59"/>
        <v>0</v>
      </c>
      <c r="BA194" s="22">
        <f t="shared" si="50"/>
        <v>2.0653981526327554</v>
      </c>
      <c r="BB194" s="22">
        <f t="shared" si="51"/>
        <v>0.45897736725172344</v>
      </c>
      <c r="BC194" s="21">
        <f t="shared" si="52"/>
        <v>0.34343434343434343</v>
      </c>
      <c r="BD194" t="str">
        <f t="shared" si="53"/>
        <v>Will Dissly</v>
      </c>
      <c r="BE194">
        <f t="shared" si="54"/>
        <v>4500</v>
      </c>
      <c r="BF194" t="str">
        <f t="shared" si="55"/>
        <v>TE</v>
      </c>
      <c r="BG194" s="22">
        <f t="shared" si="56"/>
        <v>2.0653981526327554</v>
      </c>
    </row>
    <row r="195" spans="1:59" x14ac:dyDescent="0.3">
      <c r="A195" t="s">
        <v>3967</v>
      </c>
      <c r="B195" t="s">
        <v>34</v>
      </c>
      <c r="C195" t="s">
        <v>3382</v>
      </c>
      <c r="D195" t="s">
        <v>509</v>
      </c>
      <c r="E195" t="s">
        <v>3383</v>
      </c>
      <c r="F195">
        <v>0</v>
      </c>
      <c r="G195">
        <v>1</v>
      </c>
      <c r="H195">
        <v>4500</v>
      </c>
      <c r="I195" t="s">
        <v>3638</v>
      </c>
      <c r="J195" t="s">
        <v>74</v>
      </c>
      <c r="K195" t="s">
        <v>61</v>
      </c>
      <c r="O195" t="str">
        <f t="shared" si="40"/>
        <v>Jon Hilliman</v>
      </c>
      <c r="P195" t="str">
        <f>IFERROR(VLOOKUP(O:O,'Name Bridge'!A:B,2,FALSE),O:O)</f>
        <v>Jon Hilliman</v>
      </c>
      <c r="Q195" s="12">
        <f>VLOOKUP($K195,'20 Defensive Stats'!$AC:$AH,2,FALSE)</f>
        <v>7.3665987780040734</v>
      </c>
      <c r="R195" s="12">
        <f>VLOOKUP($K195,'20 Defensive Stats'!$AC:$AH,4,FALSE)</f>
        <v>3.7056603773584906</v>
      </c>
      <c r="S195" s="12">
        <f>VLOOKUP($K195,'20 Defensive Stats'!$AC:$AH,6,FALSE)</f>
        <v>10.764880952380953</v>
      </c>
      <c r="T195" s="12">
        <f>IFERROR(VLOOKUP($P195,'20 Passing'!$C:$AF,9,FALSE)/VLOOKUP($P195,'20 Passing'!$C:$AF,5,FALSE),0)</f>
        <v>0</v>
      </c>
      <c r="U195" s="12">
        <f>IFERROR(VLOOKUP($P195,'20 Passing'!$C:$AF,11,FALSE)/VLOOKUP($P195,'20 Passing'!$C:$AF,5,FALSE),0)</f>
        <v>0</v>
      </c>
      <c r="V195" s="12">
        <f>IFERROR(VLOOKUP($P195,'20 Passing'!$C:$AF,18,FALSE),0)</f>
        <v>0</v>
      </c>
      <c r="W195" s="12">
        <f>IFERROR(VLOOKUP($P195,'20 Passing'!$C:$AF,12,FALSE)/VLOOKUP($P195,'20 Passing'!$C:$AF,5,FALSE),0)</f>
        <v>0</v>
      </c>
      <c r="X195" s="12">
        <f>IFERROR(IF(OR($B195="D",$B195="K"),0,VLOOKUP($P195,'20 Receiving'!$C:$T,7,FALSE)/VLOOKUP($P195,'20 Receiving'!$C:$T,5,FALSE)),0)*$AJ195</f>
        <v>0</v>
      </c>
      <c r="Y195" s="21">
        <f>IFERROR(VLOOKUP($P195,'20 Receiving'!$C:$T,8,FALSE)/VLOOKUP($P195,'20 Receiving'!$C:$T,5,FALSE),0)</f>
        <v>0</v>
      </c>
      <c r="Z195" s="21">
        <f>IFERROR(VLOOKUP($P195,'20 Receiving'!$C:$T,10,FALSE)/VLOOKUP($P195,'20 Receiving'!$C:$T,5,FALSE),0)</f>
        <v>0</v>
      </c>
      <c r="AA195" s="21">
        <f>IFERROR(VLOOKUP($P195,'20 Receiving'!$C:$T,11,FALSE),0)</f>
        <v>0</v>
      </c>
      <c r="AB195" s="21">
        <f>IFERROR(VLOOKUP($P195,'20 Receiving'!$C:$T,14,FALSE),0)</f>
        <v>0</v>
      </c>
      <c r="AC195" s="21">
        <f>IFERROR(VLOOKUP($P195,'20 Receiving'!$C:$T,11,FALSE)/VLOOKUP($P195,'20 Receiving'!$C:$T,5,FALSE),0)</f>
        <v>0</v>
      </c>
      <c r="AD195" s="12">
        <f>IFERROR(VLOOKUP($P195,'20 Rushing'!$C:$P,7,FALSE)/VLOOKUP($P195,'20 Rushing'!$C:$P,5,FALSE),0)</f>
        <v>0</v>
      </c>
      <c r="AE195" s="12">
        <f>IFERROR(VLOOKUP($P195,'20 Rushing'!$C:$P,8,FALSE)/VLOOKUP($P195,'20 Rushing'!$C:$P,5,FALSE),0)</f>
        <v>0</v>
      </c>
      <c r="AF195" s="12">
        <f>IFERROR(VLOOKUP($P195,'20 Rushing'!$C:$P,12,FALSE),0)</f>
        <v>0</v>
      </c>
      <c r="AG195" s="12">
        <f>IFERROR(VLOOKUP($P195,'20 Rushing'!$C:$P,9,FALSE)/VLOOKUP($P195,'20 Rushing'!$C:$P,5,FALSE),0)</f>
        <v>0</v>
      </c>
      <c r="AH195" s="12">
        <f>VLOOKUP($J195,'Vegas Odds'!$B:$S,18,FALSE)</f>
        <v>43.874288576406173</v>
      </c>
      <c r="AI195" s="12">
        <f>VLOOKUP($J195,'Vegas Odds'!$B:$S,17,FALSE)</f>
        <v>15.725711423593831</v>
      </c>
      <c r="AJ195">
        <v>1</v>
      </c>
      <c r="AK195" s="12">
        <f t="shared" si="41"/>
        <v>0</v>
      </c>
      <c r="AL195" s="12">
        <f t="shared" si="42"/>
        <v>0</v>
      </c>
      <c r="AM195" s="12">
        <f>V195/Team_Defense_Table20[[#Totals],[Passing yds/att]]*'Fanduel Export'!Q196</f>
        <v>0</v>
      </c>
      <c r="AN195" s="12">
        <f t="shared" si="57"/>
        <v>0</v>
      </c>
      <c r="AO195" s="12">
        <f>IFERROR(IF(OR($B195="D",$B195="K"),0,VLOOKUP($P195,'20 Receiving'!$C:$T,7,FALSE)/VLOOKUP($P195,'20 Receiving'!$C:$T,5,FALSE)),0)*$AJ195</f>
        <v>0</v>
      </c>
      <c r="AP195" s="21">
        <f t="shared" si="43"/>
        <v>34.49083694083695</v>
      </c>
      <c r="AQ195" s="21">
        <f t="shared" si="44"/>
        <v>0</v>
      </c>
      <c r="AR195" s="22">
        <f t="shared" si="45"/>
        <v>0</v>
      </c>
      <c r="AS195" s="22">
        <f t="shared" si="46"/>
        <v>0</v>
      </c>
      <c r="AT195" s="22">
        <f>AA195/Team_Defense_Table20[[#Totals],[Yards per completion]]*'Fanduel Export'!S196</f>
        <v>0</v>
      </c>
      <c r="AU195" s="12">
        <f t="shared" si="58"/>
        <v>0</v>
      </c>
      <c r="AV195" s="12">
        <f t="shared" si="47"/>
        <v>0</v>
      </c>
      <c r="AW195" s="21">
        <f t="shared" si="48"/>
        <v>24.907864357864359</v>
      </c>
      <c r="AX195" s="12">
        <f t="shared" si="49"/>
        <v>0</v>
      </c>
      <c r="AY195" s="12">
        <f>AF195/Team_Defense_Table20[[#Totals],[Rushing Y/A]]*R195</f>
        <v>0</v>
      </c>
      <c r="AZ195" s="12">
        <f t="shared" si="59"/>
        <v>0</v>
      </c>
      <c r="BA195" s="22">
        <f t="shared" si="50"/>
        <v>0</v>
      </c>
      <c r="BB195" s="22">
        <f t="shared" si="51"/>
        <v>0</v>
      </c>
      <c r="BC195" s="21">
        <f t="shared" si="52"/>
        <v>0</v>
      </c>
      <c r="BD195" t="str">
        <f t="shared" si="53"/>
        <v>Jon Hilliman</v>
      </c>
      <c r="BE195">
        <f t="shared" si="54"/>
        <v>4500</v>
      </c>
      <c r="BF195" t="str">
        <f t="shared" si="55"/>
        <v>RB</v>
      </c>
      <c r="BG195" s="22">
        <f t="shared" si="56"/>
        <v>0</v>
      </c>
    </row>
    <row r="196" spans="1:59" hidden="1" x14ac:dyDescent="0.3">
      <c r="A196" t="s">
        <v>3968</v>
      </c>
      <c r="B196" t="s">
        <v>34</v>
      </c>
      <c r="C196" t="s">
        <v>3384</v>
      </c>
      <c r="D196" t="s">
        <v>73</v>
      </c>
      <c r="E196" t="s">
        <v>3283</v>
      </c>
      <c r="F196">
        <v>4.1333332061767498</v>
      </c>
      <c r="G196">
        <v>3</v>
      </c>
      <c r="H196">
        <v>4500</v>
      </c>
      <c r="I196" t="s">
        <v>3638</v>
      </c>
      <c r="J196" t="s">
        <v>74</v>
      </c>
      <c r="K196" t="s">
        <v>61</v>
      </c>
      <c r="L196" t="s">
        <v>1927</v>
      </c>
      <c r="M196" t="s">
        <v>1917</v>
      </c>
      <c r="O196" t="str">
        <f t="shared" si="40"/>
        <v>Saquon Barkley</v>
      </c>
      <c r="P196" t="str">
        <f>IFERROR(VLOOKUP(O:O,'Name Bridge'!A:B,2,FALSE),O:O)</f>
        <v>Saquon Barkley</v>
      </c>
      <c r="Q196" s="12">
        <f>VLOOKUP($K196,'20 Defensive Stats'!$AC:$AH,2,FALSE)</f>
        <v>7.3665987780040734</v>
      </c>
      <c r="R196" s="12">
        <f>VLOOKUP($K196,'20 Defensive Stats'!$AC:$AH,4,FALSE)</f>
        <v>3.7056603773584906</v>
      </c>
      <c r="S196" s="12">
        <f>VLOOKUP($K196,'20 Defensive Stats'!$AC:$AH,6,FALSE)</f>
        <v>10.764880952380953</v>
      </c>
      <c r="T196" s="12">
        <f>IFERROR(VLOOKUP($P196,'20 Passing'!$C:$AF,9,FALSE)/VLOOKUP($P196,'20 Passing'!$C:$AF,5,FALSE),0)</f>
        <v>0</v>
      </c>
      <c r="U196" s="12">
        <f>IFERROR(VLOOKUP($P196,'20 Passing'!$C:$AF,11,FALSE)/VLOOKUP($P196,'20 Passing'!$C:$AF,5,FALSE),0)</f>
        <v>0</v>
      </c>
      <c r="V196" s="12">
        <f>IFERROR(VLOOKUP($P196,'20 Passing'!$C:$AF,18,FALSE),0)</f>
        <v>0</v>
      </c>
      <c r="W196" s="12">
        <f>IFERROR(VLOOKUP($P196,'20 Passing'!$C:$AF,12,FALSE)/VLOOKUP($P196,'20 Passing'!$C:$AF,5,FALSE),0)</f>
        <v>0</v>
      </c>
      <c r="X196" s="12">
        <f>IFERROR(IF(OR($B196="D",$B196="K"),0,VLOOKUP($P196,'20 Receiving'!$C:$T,7,FALSE)/VLOOKUP($P196,'20 Receiving'!$C:$T,5,FALSE)),0)*$AJ196</f>
        <v>0</v>
      </c>
      <c r="Y196" s="21">
        <f>IFERROR(VLOOKUP($P196,'20 Receiving'!$C:$T,8,FALSE)/VLOOKUP($P196,'20 Receiving'!$C:$T,5,FALSE),0)</f>
        <v>3</v>
      </c>
      <c r="Z196" s="21">
        <f>IFERROR(VLOOKUP($P196,'20 Receiving'!$C:$T,10,FALSE)/VLOOKUP($P196,'20 Receiving'!$C:$T,5,FALSE),0)</f>
        <v>30</v>
      </c>
      <c r="AA196" s="21">
        <f>IFERROR(VLOOKUP($P196,'20 Receiving'!$C:$T,11,FALSE),0)</f>
        <v>10</v>
      </c>
      <c r="AB196" s="21">
        <f>IFERROR(VLOOKUP($P196,'20 Receiving'!$C:$T,14,FALSE),0)</f>
        <v>38</v>
      </c>
      <c r="AC196" s="21">
        <f>IFERROR(VLOOKUP($P196,'20 Receiving'!$C:$T,11,FALSE)/VLOOKUP($P196,'20 Receiving'!$C:$T,5,FALSE),0)</f>
        <v>5</v>
      </c>
      <c r="AD196" s="12">
        <f>IFERROR(VLOOKUP($P196,'20 Rushing'!$C:$P,7,FALSE)/VLOOKUP($P196,'20 Rushing'!$C:$P,5,FALSE),0)</f>
        <v>9.5</v>
      </c>
      <c r="AE196" s="12">
        <f>IFERROR(VLOOKUP($P196,'20 Rushing'!$C:$P,8,FALSE)/VLOOKUP($P196,'20 Rushing'!$C:$P,5,FALSE),0)</f>
        <v>17</v>
      </c>
      <c r="AF196" s="12" t="str">
        <f>IFERROR(VLOOKUP($P196,'20 Rushing'!$C:$P,12,FALSE),0)</f>
        <v>1.8</v>
      </c>
      <c r="AG196" s="12">
        <f>IFERROR(VLOOKUP($P196,'20 Rushing'!$C:$P,9,FALSE)/VLOOKUP($P196,'20 Rushing'!$C:$P,5,FALSE),0)</f>
        <v>0</v>
      </c>
      <c r="AH196" s="12">
        <f>VLOOKUP($J196,'Vegas Odds'!$B:$S,18,FALSE)</f>
        <v>43.874288576406173</v>
      </c>
      <c r="AI196" s="12">
        <f>VLOOKUP($J196,'Vegas Odds'!$B:$S,17,FALSE)</f>
        <v>15.725711423593831</v>
      </c>
      <c r="AJ196">
        <v>0</v>
      </c>
      <c r="AK196" s="12">
        <f t="shared" si="41"/>
        <v>0</v>
      </c>
      <c r="AL196" s="12">
        <f t="shared" si="42"/>
        <v>0</v>
      </c>
      <c r="AM196" s="12">
        <f>V196/Team_Defense_Table20[[#Totals],[Passing yds/att]]*'Fanduel Export'!Q182</f>
        <v>0</v>
      </c>
      <c r="AN196" s="12">
        <f t="shared" si="57"/>
        <v>0</v>
      </c>
      <c r="AO196" s="12">
        <f>IFERROR(IF(OR($B196="D",$B196="K"),0,VLOOKUP($P196,'20 Receiving'!$C:$T,7,FALSE)/VLOOKUP($P196,'20 Receiving'!$C:$T,5,FALSE)),0)*$AJ196</f>
        <v>0</v>
      </c>
      <c r="AP196" s="21">
        <f t="shared" si="43"/>
        <v>34.49083694083695</v>
      </c>
      <c r="AQ196" s="21">
        <f t="shared" si="44"/>
        <v>0</v>
      </c>
      <c r="AR196" s="22">
        <f t="shared" si="45"/>
        <v>0</v>
      </c>
      <c r="AS196" s="22">
        <f t="shared" si="46"/>
        <v>0</v>
      </c>
      <c r="AT196" s="22">
        <f>AA196/Team_Defense_Table20[[#Totals],[Yards per completion]]*'Fanduel Export'!S182</f>
        <v>9.8786745143070824</v>
      </c>
      <c r="AU196" s="12">
        <f t="shared" si="58"/>
        <v>0</v>
      </c>
      <c r="AV196" s="12">
        <f t="shared" si="47"/>
        <v>0</v>
      </c>
      <c r="AW196" s="21">
        <f t="shared" si="48"/>
        <v>24.907864357864359</v>
      </c>
      <c r="AX196" s="12">
        <f t="shared" si="49"/>
        <v>0</v>
      </c>
      <c r="AY196" s="12">
        <f>AF196/Team_Defense_Table20[[#Totals],[Rushing Y/A]]*R196</f>
        <v>1.5534646123424243</v>
      </c>
      <c r="AZ196" s="12">
        <f t="shared" si="59"/>
        <v>0</v>
      </c>
      <c r="BA196" s="22">
        <f t="shared" si="50"/>
        <v>0</v>
      </c>
      <c r="BB196" s="22">
        <f t="shared" si="51"/>
        <v>0</v>
      </c>
      <c r="BC196" s="21">
        <f t="shared" si="52"/>
        <v>0</v>
      </c>
      <c r="BD196" t="str">
        <f t="shared" si="53"/>
        <v>Saquon Barkley</v>
      </c>
      <c r="BE196">
        <f t="shared" si="54"/>
        <v>4500</v>
      </c>
      <c r="BF196" t="str">
        <f t="shared" si="55"/>
        <v>RB</v>
      </c>
      <c r="BG196" s="22">
        <f t="shared" si="56"/>
        <v>0</v>
      </c>
    </row>
    <row r="197" spans="1:59" hidden="1" x14ac:dyDescent="0.3">
      <c r="A197" t="s">
        <v>3969</v>
      </c>
      <c r="B197" t="s">
        <v>49</v>
      </c>
      <c r="C197" t="s">
        <v>3174</v>
      </c>
      <c r="D197" t="s">
        <v>2827</v>
      </c>
      <c r="E197" t="s">
        <v>3175</v>
      </c>
      <c r="F197">
        <v>0</v>
      </c>
      <c r="G197">
        <v>1</v>
      </c>
      <c r="H197">
        <v>4500</v>
      </c>
      <c r="I197" t="s">
        <v>3644</v>
      </c>
      <c r="J197" t="s">
        <v>1079</v>
      </c>
      <c r="K197" t="s">
        <v>56</v>
      </c>
      <c r="L197" t="s">
        <v>1927</v>
      </c>
      <c r="M197" t="s">
        <v>2009</v>
      </c>
      <c r="O197" t="str">
        <f t="shared" ref="O197:O260" si="60">D197</f>
        <v>Quincy Adeboyejo</v>
      </c>
      <c r="P197" t="str">
        <f>IFERROR(VLOOKUP(O:O,'Name Bridge'!A:B,2,FALSE),O:O)</f>
        <v>Quincy Adeboyejo</v>
      </c>
      <c r="Q197" s="12">
        <f>VLOOKUP($K197,'20 Defensive Stats'!$AC:$AH,2,FALSE)</f>
        <v>6.5079787234042552</v>
      </c>
      <c r="R197" s="12">
        <f>VLOOKUP($K197,'20 Defensive Stats'!$AC:$AH,4,FALSE)</f>
        <v>4.7661870503597124</v>
      </c>
      <c r="S197" s="12">
        <f>VLOOKUP($K197,'20 Defensive Stats'!$AC:$AH,6,FALSE)</f>
        <v>10.324894514767932</v>
      </c>
      <c r="T197" s="12">
        <f>IFERROR(VLOOKUP($P197,'20 Passing'!$C:$AF,9,FALSE)/VLOOKUP($P197,'20 Passing'!$C:$AF,5,FALSE),0)</f>
        <v>0</v>
      </c>
      <c r="U197" s="12">
        <f>IFERROR(VLOOKUP($P197,'20 Passing'!$C:$AF,11,FALSE)/VLOOKUP($P197,'20 Passing'!$C:$AF,5,FALSE),0)</f>
        <v>0</v>
      </c>
      <c r="V197" s="12">
        <f>IFERROR(VLOOKUP($P197,'20 Passing'!$C:$AF,18,FALSE),0)</f>
        <v>0</v>
      </c>
      <c r="W197" s="12">
        <f>IFERROR(VLOOKUP($P197,'20 Passing'!$C:$AF,12,FALSE)/VLOOKUP($P197,'20 Passing'!$C:$AF,5,FALSE),0)</f>
        <v>0</v>
      </c>
      <c r="X197" s="12">
        <f>IFERROR(IF(OR($B197="D",$B197="K"),0,VLOOKUP($P197,'20 Receiving'!$C:$T,7,FALSE)/VLOOKUP($P197,'20 Receiving'!$C:$T,5,FALSE)),0)*$AJ197</f>
        <v>0</v>
      </c>
      <c r="Y197" s="21">
        <f>IFERROR(VLOOKUP($P197,'20 Receiving'!$C:$T,8,FALSE)/VLOOKUP($P197,'20 Receiving'!$C:$T,5,FALSE),0)</f>
        <v>0</v>
      </c>
      <c r="Z197" s="21">
        <f>IFERROR(VLOOKUP($P197,'20 Receiving'!$C:$T,10,FALSE)/VLOOKUP($P197,'20 Receiving'!$C:$T,5,FALSE),0)</f>
        <v>0</v>
      </c>
      <c r="AA197" s="21">
        <f>IFERROR(VLOOKUP($P197,'20 Receiving'!$C:$T,11,FALSE),0)</f>
        <v>0</v>
      </c>
      <c r="AB197" s="21">
        <f>IFERROR(VLOOKUP($P197,'20 Receiving'!$C:$T,14,FALSE),0)</f>
        <v>0</v>
      </c>
      <c r="AC197" s="21">
        <f>IFERROR(VLOOKUP($P197,'20 Receiving'!$C:$T,11,FALSE)/VLOOKUP($P197,'20 Receiving'!$C:$T,5,FALSE),0)</f>
        <v>0</v>
      </c>
      <c r="AD197" s="12">
        <f>IFERROR(VLOOKUP($P197,'20 Rushing'!$C:$P,7,FALSE)/VLOOKUP($P197,'20 Rushing'!$C:$P,5,FALSE),0)</f>
        <v>0</v>
      </c>
      <c r="AE197" s="12">
        <f>IFERROR(VLOOKUP($P197,'20 Rushing'!$C:$P,8,FALSE)/VLOOKUP($P197,'20 Rushing'!$C:$P,5,FALSE),0)</f>
        <v>0</v>
      </c>
      <c r="AF197" s="12">
        <f>IFERROR(VLOOKUP($P197,'20 Rushing'!$C:$P,12,FALSE),0)</f>
        <v>0</v>
      </c>
      <c r="AG197" s="12">
        <f>IFERROR(VLOOKUP($P197,'20 Rushing'!$C:$P,9,FALSE)/VLOOKUP($P197,'20 Rushing'!$C:$P,5,FALSE),0)</f>
        <v>0</v>
      </c>
      <c r="AH197" s="12">
        <f>VLOOKUP($J197,'Vegas Odds'!$B:$S,18,FALSE)</f>
        <v>29.794677517930324</v>
      </c>
      <c r="AI197" s="12">
        <f>VLOOKUP($J197,'Vegas Odds'!$B:$S,17,FALSE)</f>
        <v>35.30532248206967</v>
      </c>
      <c r="AJ197">
        <v>0</v>
      </c>
      <c r="AK197" s="12">
        <f t="shared" ref="AK197:AK260" si="61">T197*AJ197</f>
        <v>0</v>
      </c>
      <c r="AL197" s="12">
        <f t="shared" ref="AL197:AL260" si="62">IF(AND(AJ197=1,B197="QB"),AH197,0)</f>
        <v>0</v>
      </c>
      <c r="AM197" s="12">
        <f>V197/Team_Defense_Table20[[#Totals],[Passing yds/att]]*'Fanduel Export'!Q195</f>
        <v>0</v>
      </c>
      <c r="AN197" s="12">
        <f t="shared" si="57"/>
        <v>0</v>
      </c>
      <c r="AO197" s="12">
        <f>IFERROR(IF(OR($B197="D",$B197="K"),0,VLOOKUP($P197,'20 Receiving'!$C:$T,7,FALSE)/VLOOKUP($P197,'20 Receiving'!$C:$T,5,FALSE)),0)*$AJ197</f>
        <v>0</v>
      </c>
      <c r="AP197" s="21">
        <f t="shared" ref="AP197:AP260" si="63">SUMIF($J:$J,$J197,AO:AO)</f>
        <v>31.252958152958154</v>
      </c>
      <c r="AQ197" s="21">
        <f t="shared" ref="AQ197:AQ260" si="64">AO197/AP197*AH197</f>
        <v>0</v>
      </c>
      <c r="AR197" s="22">
        <f t="shared" ref="AR197:AR260" si="65">Y197*AJ197</f>
        <v>0</v>
      </c>
      <c r="AS197" s="22">
        <f t="shared" ref="AS197:AS260" si="66">IFERROR(AR197/AO197*AQ197,0)</f>
        <v>0</v>
      </c>
      <c r="AT197" s="22">
        <f>AA197/Team_Defense_Table20[[#Totals],[Yards per completion]]*'Fanduel Export'!S195</f>
        <v>0</v>
      </c>
      <c r="AU197" s="12">
        <f t="shared" si="58"/>
        <v>0</v>
      </c>
      <c r="AV197" s="12">
        <f t="shared" ref="AV197:AV260" si="67">AD197*AJ197</f>
        <v>0</v>
      </c>
      <c r="AW197" s="21">
        <f t="shared" ref="AW197:AW260" si="68">SUMIF($J:$J,$J197,AV:AV)</f>
        <v>39.221464646464653</v>
      </c>
      <c r="AX197" s="12">
        <f t="shared" ref="AX197:AX260" si="69">IFERROR(AV197/AW197*AI197,0)</f>
        <v>0</v>
      </c>
      <c r="AY197" s="12">
        <f>AF197/Team_Defense_Table20[[#Totals],[Rushing Y/A]]*R197</f>
        <v>0</v>
      </c>
      <c r="AZ197" s="12">
        <f t="shared" si="59"/>
        <v>0</v>
      </c>
      <c r="BA197" s="22">
        <f t="shared" ref="BA197:BA260" si="70">AN197/25+AU197/10+AZ197/10+AR197*0.5</f>
        <v>0</v>
      </c>
      <c r="BB197" s="22">
        <f t="shared" ref="BB197:BB260" si="71">BA197/(H197/1000)</f>
        <v>0</v>
      </c>
      <c r="BC197" s="21">
        <f t="shared" ref="BC197:BC260" si="72">AO197/(H197/1000)</f>
        <v>0</v>
      </c>
      <c r="BD197" t="str">
        <f t="shared" ref="BD197:BD260" si="73">D197</f>
        <v>Quincy Adeboyejo</v>
      </c>
      <c r="BE197">
        <f t="shared" ref="BE197:BE260" si="74">H197</f>
        <v>4500</v>
      </c>
      <c r="BF197" t="str">
        <f t="shared" ref="BF197:BF260" si="75">B197</f>
        <v>WR</v>
      </c>
      <c r="BG197" s="22">
        <f t="shared" ref="BG197:BG260" si="76">BA197</f>
        <v>0</v>
      </c>
    </row>
    <row r="198" spans="1:59" x14ac:dyDescent="0.3">
      <c r="A198" t="s">
        <v>3970</v>
      </c>
      <c r="B198" t="s">
        <v>49</v>
      </c>
      <c r="C198" t="s">
        <v>1895</v>
      </c>
      <c r="D198" t="s">
        <v>528</v>
      </c>
      <c r="E198" t="s">
        <v>3346</v>
      </c>
      <c r="F198">
        <v>1.9285714285714199</v>
      </c>
      <c r="G198">
        <v>7</v>
      </c>
      <c r="H198">
        <v>4500</v>
      </c>
      <c r="I198" t="s">
        <v>3638</v>
      </c>
      <c r="J198" t="s">
        <v>74</v>
      </c>
      <c r="K198" t="s">
        <v>61</v>
      </c>
      <c r="O198" t="str">
        <f t="shared" si="60"/>
        <v>C.J. Board</v>
      </c>
      <c r="P198" t="str">
        <f>IFERROR(VLOOKUP(O:O,'Name Bridge'!A:B,2,FALSE),O:O)</f>
        <v>C.J. Board</v>
      </c>
      <c r="Q198" s="12">
        <f>VLOOKUP($K198,'20 Defensive Stats'!$AC:$AH,2,FALSE)</f>
        <v>7.3665987780040734</v>
      </c>
      <c r="R198" s="12">
        <f>VLOOKUP($K198,'20 Defensive Stats'!$AC:$AH,4,FALSE)</f>
        <v>3.7056603773584906</v>
      </c>
      <c r="S198" s="12">
        <f>VLOOKUP($K198,'20 Defensive Stats'!$AC:$AH,6,FALSE)</f>
        <v>10.764880952380953</v>
      </c>
      <c r="T198" s="12">
        <f>IFERROR(VLOOKUP($P198,'20 Passing'!$C:$AF,9,FALSE)/VLOOKUP($P198,'20 Passing'!$C:$AF,5,FALSE),0)</f>
        <v>0</v>
      </c>
      <c r="U198" s="12">
        <f>IFERROR(VLOOKUP($P198,'20 Passing'!$C:$AF,11,FALSE)/VLOOKUP($P198,'20 Passing'!$C:$AF,5,FALSE),0)</f>
        <v>0</v>
      </c>
      <c r="V198" s="12">
        <f>IFERROR(VLOOKUP($P198,'20 Passing'!$C:$AF,18,FALSE),0)</f>
        <v>0</v>
      </c>
      <c r="W198" s="12">
        <f>IFERROR(VLOOKUP($P198,'20 Passing'!$C:$AF,12,FALSE)/VLOOKUP($P198,'20 Passing'!$C:$AF,5,FALSE),0)</f>
        <v>0</v>
      </c>
      <c r="X198" s="12">
        <f>IFERROR(IF(OR($B198="D",$B198="K"),0,VLOOKUP($P198,'20 Receiving'!$C:$T,7,FALSE)/VLOOKUP($P198,'20 Receiving'!$C:$T,5,FALSE)),0)*$AJ198</f>
        <v>1.4444444444444444</v>
      </c>
      <c r="Y198" s="21">
        <f>IFERROR(VLOOKUP($P198,'20 Receiving'!$C:$T,8,FALSE)/VLOOKUP($P198,'20 Receiving'!$C:$T,5,FALSE),0)</f>
        <v>1</v>
      </c>
      <c r="Z198" s="21">
        <f>IFERROR(VLOOKUP($P198,'20 Receiving'!$C:$T,10,FALSE)/VLOOKUP($P198,'20 Receiving'!$C:$T,5,FALSE),0)</f>
        <v>9.6666666666666661</v>
      </c>
      <c r="AA198" s="21">
        <f>IFERROR(VLOOKUP($P198,'20 Receiving'!$C:$T,11,FALSE),0)</f>
        <v>9.6999999999999993</v>
      </c>
      <c r="AB198" s="21">
        <f>IFERROR(VLOOKUP($P198,'20 Receiving'!$C:$T,14,FALSE),0)</f>
        <v>12</v>
      </c>
      <c r="AC198" s="21">
        <f>IFERROR(VLOOKUP($P198,'20 Receiving'!$C:$T,11,FALSE)/VLOOKUP($P198,'20 Receiving'!$C:$T,5,FALSE),0)</f>
        <v>1.0777777777777777</v>
      </c>
      <c r="AD198" s="12">
        <f>IFERROR(VLOOKUP($P198,'20 Rushing'!$C:$P,7,FALSE)/VLOOKUP($P198,'20 Rushing'!$C:$P,5,FALSE),0)</f>
        <v>0.1111111111111111</v>
      </c>
      <c r="AE198" s="12">
        <f>IFERROR(VLOOKUP($P198,'20 Rushing'!$C:$P,8,FALSE)/VLOOKUP($P198,'20 Rushing'!$C:$P,5,FALSE),0)</f>
        <v>0.33333333333333331</v>
      </c>
      <c r="AF198" s="12" t="str">
        <f>IFERROR(VLOOKUP($P198,'20 Rushing'!$C:$P,12,FALSE),0)</f>
        <v>3.0</v>
      </c>
      <c r="AG198" s="12">
        <f>IFERROR(VLOOKUP($P198,'20 Rushing'!$C:$P,9,FALSE)/VLOOKUP($P198,'20 Rushing'!$C:$P,5,FALSE),0)</f>
        <v>0</v>
      </c>
      <c r="AH198" s="12">
        <f>VLOOKUP($J198,'Vegas Odds'!$B:$S,18,FALSE)</f>
        <v>43.874288576406173</v>
      </c>
      <c r="AI198" s="12">
        <f>VLOOKUP($J198,'Vegas Odds'!$B:$S,17,FALSE)</f>
        <v>15.725711423593831</v>
      </c>
      <c r="AJ198">
        <v>1</v>
      </c>
      <c r="AK198" s="12">
        <f t="shared" si="61"/>
        <v>0</v>
      </c>
      <c r="AL198" s="12">
        <f t="shared" si="62"/>
        <v>0</v>
      </c>
      <c r="AM198" s="12">
        <f>V198/Team_Defense_Table20[[#Totals],[Passing yds/att]]*'Fanduel Export'!Q187</f>
        <v>0</v>
      </c>
      <c r="AN198" s="12">
        <f t="shared" si="57"/>
        <v>0</v>
      </c>
      <c r="AO198" s="12">
        <f>IFERROR(IF(OR($B198="D",$B198="K"),0,VLOOKUP($P198,'20 Receiving'!$C:$T,7,FALSE)/VLOOKUP($P198,'20 Receiving'!$C:$T,5,FALSE)),0)*$AJ198</f>
        <v>1.4444444444444444</v>
      </c>
      <c r="AP198" s="21">
        <f t="shared" si="63"/>
        <v>34.49083694083695</v>
      </c>
      <c r="AQ198" s="21">
        <f t="shared" si="64"/>
        <v>1.8374147457439003</v>
      </c>
      <c r="AR198" s="22">
        <f t="shared" si="65"/>
        <v>1</v>
      </c>
      <c r="AS198" s="22">
        <f t="shared" si="66"/>
        <v>1.2720563624380847</v>
      </c>
      <c r="AT198" s="22">
        <f>AA198/Team_Defense_Table20[[#Totals],[Yards per completion]]*'Fanduel Export'!S187</f>
        <v>10.732505986362467</v>
      </c>
      <c r="AU198" s="12">
        <f t="shared" si="58"/>
        <v>13.652352524857209</v>
      </c>
      <c r="AV198" s="12">
        <f t="shared" si="67"/>
        <v>0.1111111111111111</v>
      </c>
      <c r="AW198" s="21">
        <f t="shared" si="68"/>
        <v>24.907864357864359</v>
      </c>
      <c r="AX198" s="12">
        <f t="shared" si="69"/>
        <v>7.0150585541329802E-2</v>
      </c>
      <c r="AY198" s="12">
        <f>AF198/Team_Defense_Table20[[#Totals],[Rushing Y/A]]*R198</f>
        <v>2.5891076872373735</v>
      </c>
      <c r="AZ198" s="12">
        <f t="shared" si="59"/>
        <v>0.18162742028925993</v>
      </c>
      <c r="BA198" s="22">
        <f t="shared" si="70"/>
        <v>1.8833979945146471</v>
      </c>
      <c r="BB198" s="22">
        <f t="shared" si="71"/>
        <v>0.41853288766992158</v>
      </c>
      <c r="BC198" s="21">
        <f t="shared" si="72"/>
        <v>0.32098765432098764</v>
      </c>
      <c r="BD198" t="str">
        <f t="shared" si="73"/>
        <v>C.J. Board</v>
      </c>
      <c r="BE198">
        <f t="shared" si="74"/>
        <v>4500</v>
      </c>
      <c r="BF198" t="str">
        <f t="shared" si="75"/>
        <v>WR</v>
      </c>
      <c r="BG198" s="22">
        <f t="shared" si="76"/>
        <v>1.8833979945146471</v>
      </c>
    </row>
    <row r="199" spans="1:59" hidden="1" x14ac:dyDescent="0.3">
      <c r="A199" t="s">
        <v>3971</v>
      </c>
      <c r="B199" t="s">
        <v>49</v>
      </c>
      <c r="C199" t="s">
        <v>3176</v>
      </c>
      <c r="D199" t="s">
        <v>556</v>
      </c>
      <c r="E199" t="s">
        <v>2005</v>
      </c>
      <c r="F199">
        <v>0</v>
      </c>
      <c r="G199">
        <v>1</v>
      </c>
      <c r="H199">
        <v>4500</v>
      </c>
      <c r="I199" t="s">
        <v>3644</v>
      </c>
      <c r="J199" t="s">
        <v>1079</v>
      </c>
      <c r="K199" t="s">
        <v>56</v>
      </c>
      <c r="L199" t="s">
        <v>1927</v>
      </c>
      <c r="M199" t="s">
        <v>1931</v>
      </c>
      <c r="O199" t="str">
        <f t="shared" si="60"/>
        <v>Marqise Lee</v>
      </c>
      <c r="P199" t="str">
        <f>IFERROR(VLOOKUP(O:O,'Name Bridge'!A:B,2,FALSE),O:O)</f>
        <v>Marqise Lee</v>
      </c>
      <c r="Q199" s="12">
        <f>VLOOKUP($K199,'20 Defensive Stats'!$AC:$AH,2,FALSE)</f>
        <v>6.5079787234042552</v>
      </c>
      <c r="R199" s="12">
        <f>VLOOKUP($K199,'20 Defensive Stats'!$AC:$AH,4,FALSE)</f>
        <v>4.7661870503597124</v>
      </c>
      <c r="S199" s="12">
        <f>VLOOKUP($K199,'20 Defensive Stats'!$AC:$AH,6,FALSE)</f>
        <v>10.324894514767932</v>
      </c>
      <c r="T199" s="12">
        <f>IFERROR(VLOOKUP($P199,'20 Passing'!$C:$AF,9,FALSE)/VLOOKUP($P199,'20 Passing'!$C:$AF,5,FALSE),0)</f>
        <v>0</v>
      </c>
      <c r="U199" s="12">
        <f>IFERROR(VLOOKUP($P199,'20 Passing'!$C:$AF,11,FALSE)/VLOOKUP($P199,'20 Passing'!$C:$AF,5,FALSE),0)</f>
        <v>0</v>
      </c>
      <c r="V199" s="12">
        <f>IFERROR(VLOOKUP($P199,'20 Passing'!$C:$AF,18,FALSE),0)</f>
        <v>0</v>
      </c>
      <c r="W199" s="12">
        <f>IFERROR(VLOOKUP($P199,'20 Passing'!$C:$AF,12,FALSE)/VLOOKUP($P199,'20 Passing'!$C:$AF,5,FALSE),0)</f>
        <v>0</v>
      </c>
      <c r="X199" s="12">
        <f>IFERROR(IF(OR($B199="D",$B199="K"),0,VLOOKUP($P199,'20 Receiving'!$C:$T,7,FALSE)/VLOOKUP($P199,'20 Receiving'!$C:$T,5,FALSE)),0)*$AJ199</f>
        <v>0</v>
      </c>
      <c r="Y199" s="21">
        <f>IFERROR(VLOOKUP($P199,'20 Receiving'!$C:$T,8,FALSE)/VLOOKUP($P199,'20 Receiving'!$C:$T,5,FALSE),0)</f>
        <v>0</v>
      </c>
      <c r="Z199" s="21">
        <f>IFERROR(VLOOKUP($P199,'20 Receiving'!$C:$T,10,FALSE)/VLOOKUP($P199,'20 Receiving'!$C:$T,5,FALSE),0)</f>
        <v>0</v>
      </c>
      <c r="AA199" s="21">
        <f>IFERROR(VLOOKUP($P199,'20 Receiving'!$C:$T,11,FALSE),0)</f>
        <v>0</v>
      </c>
      <c r="AB199" s="21">
        <f>IFERROR(VLOOKUP($P199,'20 Receiving'!$C:$T,14,FALSE),0)</f>
        <v>0</v>
      </c>
      <c r="AC199" s="21">
        <f>IFERROR(VLOOKUP($P199,'20 Receiving'!$C:$T,11,FALSE)/VLOOKUP($P199,'20 Receiving'!$C:$T,5,FALSE),0)</f>
        <v>0</v>
      </c>
      <c r="AD199" s="12">
        <f>IFERROR(VLOOKUP($P199,'20 Rushing'!$C:$P,7,FALSE)/VLOOKUP($P199,'20 Rushing'!$C:$P,5,FALSE),0)</f>
        <v>0</v>
      </c>
      <c r="AE199" s="12">
        <f>IFERROR(VLOOKUP($P199,'20 Rushing'!$C:$P,8,FALSE)/VLOOKUP($P199,'20 Rushing'!$C:$P,5,FALSE),0)</f>
        <v>0</v>
      </c>
      <c r="AF199" s="12">
        <f>IFERROR(VLOOKUP($P199,'20 Rushing'!$C:$P,12,FALSE),0)</f>
        <v>0</v>
      </c>
      <c r="AG199" s="12">
        <f>IFERROR(VLOOKUP($P199,'20 Rushing'!$C:$P,9,FALSE)/VLOOKUP($P199,'20 Rushing'!$C:$P,5,FALSE),0)</f>
        <v>0</v>
      </c>
      <c r="AH199" s="12">
        <f>VLOOKUP($J199,'Vegas Odds'!$B:$S,18,FALSE)</f>
        <v>29.794677517930324</v>
      </c>
      <c r="AI199" s="12">
        <f>VLOOKUP($J199,'Vegas Odds'!$B:$S,17,FALSE)</f>
        <v>35.30532248206967</v>
      </c>
      <c r="AJ199">
        <v>0</v>
      </c>
      <c r="AK199" s="12">
        <f t="shared" si="61"/>
        <v>0</v>
      </c>
      <c r="AL199" s="12">
        <f t="shared" si="62"/>
        <v>0</v>
      </c>
      <c r="AM199" s="12">
        <f>V199/Team_Defense_Table20[[#Totals],[Passing yds/att]]*'Fanduel Export'!Q201</f>
        <v>0</v>
      </c>
      <c r="AN199" s="12">
        <f t="shared" si="57"/>
        <v>0</v>
      </c>
      <c r="AO199" s="12">
        <f>IFERROR(IF(OR($B199="D",$B199="K"),0,VLOOKUP($P199,'20 Receiving'!$C:$T,7,FALSE)/VLOOKUP($P199,'20 Receiving'!$C:$T,5,FALSE)),0)*$AJ199</f>
        <v>0</v>
      </c>
      <c r="AP199" s="21">
        <f t="shared" si="63"/>
        <v>31.252958152958154</v>
      </c>
      <c r="AQ199" s="21">
        <f t="shared" si="64"/>
        <v>0</v>
      </c>
      <c r="AR199" s="22">
        <f t="shared" si="65"/>
        <v>0</v>
      </c>
      <c r="AS199" s="22">
        <f t="shared" si="66"/>
        <v>0</v>
      </c>
      <c r="AT199" s="22">
        <f>AA199/Team_Defense_Table20[[#Totals],[Yards per completion]]*'Fanduel Export'!S201</f>
        <v>0</v>
      </c>
      <c r="AU199" s="12">
        <f t="shared" si="58"/>
        <v>0</v>
      </c>
      <c r="AV199" s="12">
        <f t="shared" si="67"/>
        <v>0</v>
      </c>
      <c r="AW199" s="21">
        <f t="shared" si="68"/>
        <v>39.221464646464653</v>
      </c>
      <c r="AX199" s="12">
        <f t="shared" si="69"/>
        <v>0</v>
      </c>
      <c r="AY199" s="12">
        <f>AF199/Team_Defense_Table20[[#Totals],[Rushing Y/A]]*R199</f>
        <v>0</v>
      </c>
      <c r="AZ199" s="12">
        <f t="shared" si="59"/>
        <v>0</v>
      </c>
      <c r="BA199" s="22">
        <f t="shared" si="70"/>
        <v>0</v>
      </c>
      <c r="BB199" s="22">
        <f t="shared" si="71"/>
        <v>0</v>
      </c>
      <c r="BC199" s="21">
        <f t="shared" si="72"/>
        <v>0</v>
      </c>
      <c r="BD199" t="str">
        <f t="shared" si="73"/>
        <v>Marqise Lee</v>
      </c>
      <c r="BE199">
        <f t="shared" si="74"/>
        <v>4500</v>
      </c>
      <c r="BF199" t="str">
        <f t="shared" si="75"/>
        <v>WR</v>
      </c>
      <c r="BG199" s="22">
        <f t="shared" si="76"/>
        <v>0</v>
      </c>
    </row>
    <row r="200" spans="1:59" x14ac:dyDescent="0.3">
      <c r="A200" t="s">
        <v>3972</v>
      </c>
      <c r="B200" t="s">
        <v>34</v>
      </c>
      <c r="C200" t="s">
        <v>3056</v>
      </c>
      <c r="D200" t="s">
        <v>3347</v>
      </c>
      <c r="E200" t="s">
        <v>3348</v>
      </c>
      <c r="F200">
        <v>0</v>
      </c>
      <c r="G200">
        <v>4</v>
      </c>
      <c r="H200">
        <v>4500</v>
      </c>
      <c r="I200" t="s">
        <v>3639</v>
      </c>
      <c r="J200" t="s">
        <v>80</v>
      </c>
      <c r="K200" t="s">
        <v>116</v>
      </c>
      <c r="O200" t="str">
        <f t="shared" si="60"/>
        <v>Raymond Calais</v>
      </c>
      <c r="P200" t="str">
        <f>IFERROR(VLOOKUP(O:O,'Name Bridge'!A:B,2,FALSE),O:O)</f>
        <v>Raymond Calais</v>
      </c>
      <c r="Q200" s="12">
        <f>VLOOKUP($K200,'20 Defensive Stats'!$AC:$AH,2,FALSE)</f>
        <v>6.3265822784810126</v>
      </c>
      <c r="R200" s="12">
        <f>VLOOKUP($K200,'20 Defensive Stats'!$AC:$AH,4,FALSE)</f>
        <v>4.5384615384615383</v>
      </c>
      <c r="S200" s="12">
        <f>VLOOKUP($K200,'20 Defensive Stats'!$AC:$AH,6,FALSE)</f>
        <v>9.76171875</v>
      </c>
      <c r="T200" s="12">
        <f>IFERROR(VLOOKUP($P200,'20 Passing'!$C:$AF,9,FALSE)/VLOOKUP($P200,'20 Passing'!$C:$AF,5,FALSE),0)</f>
        <v>0</v>
      </c>
      <c r="U200" s="12">
        <f>IFERROR(VLOOKUP($P200,'20 Passing'!$C:$AF,11,FALSE)/VLOOKUP($P200,'20 Passing'!$C:$AF,5,FALSE),0)</f>
        <v>0</v>
      </c>
      <c r="V200" s="12">
        <f>IFERROR(VLOOKUP($P200,'20 Passing'!$C:$AF,18,FALSE),0)</f>
        <v>0</v>
      </c>
      <c r="W200" s="12">
        <f>IFERROR(VLOOKUP($P200,'20 Passing'!$C:$AF,12,FALSE)/VLOOKUP($P200,'20 Passing'!$C:$AF,5,FALSE),0)</f>
        <v>0</v>
      </c>
      <c r="X200" s="12">
        <f>IFERROR(IF(OR($B200="D",$B200="K"),0,VLOOKUP($P200,'20 Receiving'!$C:$T,7,FALSE)/VLOOKUP($P200,'20 Receiving'!$C:$T,5,FALSE)),0)*$AJ200</f>
        <v>0</v>
      </c>
      <c r="Y200" s="21">
        <f>IFERROR(VLOOKUP($P200,'20 Receiving'!$C:$T,8,FALSE)/VLOOKUP($P200,'20 Receiving'!$C:$T,5,FALSE),0)</f>
        <v>0</v>
      </c>
      <c r="Z200" s="21">
        <f>IFERROR(VLOOKUP($P200,'20 Receiving'!$C:$T,10,FALSE)/VLOOKUP($P200,'20 Receiving'!$C:$T,5,FALSE),0)</f>
        <v>0</v>
      </c>
      <c r="AA200" s="21">
        <f>IFERROR(VLOOKUP($P200,'20 Receiving'!$C:$T,11,FALSE),0)</f>
        <v>0</v>
      </c>
      <c r="AB200" s="21">
        <f>IFERROR(VLOOKUP($P200,'20 Receiving'!$C:$T,14,FALSE),0)</f>
        <v>0</v>
      </c>
      <c r="AC200" s="21">
        <f>IFERROR(VLOOKUP($P200,'20 Receiving'!$C:$T,11,FALSE)/VLOOKUP($P200,'20 Receiving'!$C:$T,5,FALSE),0)</f>
        <v>0</v>
      </c>
      <c r="AD200" s="12">
        <f>IFERROR(VLOOKUP($P200,'20 Rushing'!$C:$P,7,FALSE)/VLOOKUP($P200,'20 Rushing'!$C:$P,5,FALSE),0)</f>
        <v>0</v>
      </c>
      <c r="AE200" s="12">
        <f>IFERROR(VLOOKUP($P200,'20 Rushing'!$C:$P,8,FALSE)/VLOOKUP($P200,'20 Rushing'!$C:$P,5,FALSE),0)</f>
        <v>0</v>
      </c>
      <c r="AF200" s="12">
        <f>IFERROR(VLOOKUP($P200,'20 Rushing'!$C:$P,12,FALSE),0)</f>
        <v>0</v>
      </c>
      <c r="AG200" s="12">
        <f>IFERROR(VLOOKUP($P200,'20 Rushing'!$C:$P,9,FALSE)/VLOOKUP($P200,'20 Rushing'!$C:$P,5,FALSE),0)</f>
        <v>0</v>
      </c>
      <c r="AH200" s="12">
        <f>VLOOKUP($J200,'Vegas Odds'!$B:$S,18,FALSE)</f>
        <v>34.064617153174844</v>
      </c>
      <c r="AI200" s="12">
        <f>VLOOKUP($J200,'Vegas Odds'!$B:$S,17,FALSE)</f>
        <v>34.535382846825151</v>
      </c>
      <c r="AJ200">
        <v>1</v>
      </c>
      <c r="AK200" s="12">
        <f t="shared" si="61"/>
        <v>0</v>
      </c>
      <c r="AL200" s="12">
        <f t="shared" si="62"/>
        <v>0</v>
      </c>
      <c r="AM200" s="12">
        <f>V200/Team_Defense_Table20[[#Totals],[Passing yds/att]]*'Fanduel Export'!Q199</f>
        <v>0</v>
      </c>
      <c r="AN200" s="12">
        <f t="shared" si="57"/>
        <v>0</v>
      </c>
      <c r="AO200" s="12">
        <f>IFERROR(IF(OR($B200="D",$B200="K"),0,VLOOKUP($P200,'20 Receiving'!$C:$T,7,FALSE)/VLOOKUP($P200,'20 Receiving'!$C:$T,5,FALSE)),0)*$AJ200</f>
        <v>0</v>
      </c>
      <c r="AP200" s="21">
        <f t="shared" si="63"/>
        <v>35.487878787878785</v>
      </c>
      <c r="AQ200" s="21">
        <f t="shared" si="64"/>
        <v>0</v>
      </c>
      <c r="AR200" s="22">
        <f t="shared" si="65"/>
        <v>0</v>
      </c>
      <c r="AS200" s="22">
        <f t="shared" si="66"/>
        <v>0</v>
      </c>
      <c r="AT200" s="22">
        <f>AA200/Team_Defense_Table20[[#Totals],[Yards per completion]]*'Fanduel Export'!S199</f>
        <v>0</v>
      </c>
      <c r="AU200" s="12">
        <f t="shared" si="58"/>
        <v>0</v>
      </c>
      <c r="AV200" s="12">
        <f t="shared" si="67"/>
        <v>0</v>
      </c>
      <c r="AW200" s="21">
        <f t="shared" si="68"/>
        <v>31.019191919191922</v>
      </c>
      <c r="AX200" s="12">
        <f t="shared" si="69"/>
        <v>0</v>
      </c>
      <c r="AY200" s="12">
        <f>AF200/Team_Defense_Table20[[#Totals],[Rushing Y/A]]*R200</f>
        <v>0</v>
      </c>
      <c r="AZ200" s="12">
        <f t="shared" si="59"/>
        <v>0</v>
      </c>
      <c r="BA200" s="22">
        <f t="shared" si="70"/>
        <v>0</v>
      </c>
      <c r="BB200" s="22">
        <f t="shared" si="71"/>
        <v>0</v>
      </c>
      <c r="BC200" s="21">
        <f t="shared" si="72"/>
        <v>0</v>
      </c>
      <c r="BD200" t="str">
        <f t="shared" si="73"/>
        <v>Raymond Calais</v>
      </c>
      <c r="BE200">
        <f t="shared" si="74"/>
        <v>4500</v>
      </c>
      <c r="BF200" t="str">
        <f t="shared" si="75"/>
        <v>RB</v>
      </c>
      <c r="BG200" s="22">
        <f t="shared" si="76"/>
        <v>0</v>
      </c>
    </row>
    <row r="201" spans="1:59" x14ac:dyDescent="0.3">
      <c r="A201" t="s">
        <v>3973</v>
      </c>
      <c r="B201" t="s">
        <v>34</v>
      </c>
      <c r="C201" t="s">
        <v>3349</v>
      </c>
      <c r="D201" t="s">
        <v>3350</v>
      </c>
      <c r="E201" t="s">
        <v>3351</v>
      </c>
      <c r="F201">
        <v>0</v>
      </c>
      <c r="G201">
        <v>1</v>
      </c>
      <c r="H201">
        <v>4500</v>
      </c>
      <c r="I201" t="s">
        <v>3639</v>
      </c>
      <c r="J201" t="s">
        <v>116</v>
      </c>
      <c r="K201" t="s">
        <v>80</v>
      </c>
      <c r="O201" t="str">
        <f t="shared" si="60"/>
        <v>Khalfani Muhammad</v>
      </c>
      <c r="P201" t="str">
        <f>IFERROR(VLOOKUP(O:O,'Name Bridge'!A:B,2,FALSE),O:O)</f>
        <v>Khalfani Muhammad</v>
      </c>
      <c r="Q201" s="12">
        <f>VLOOKUP($K201,'20 Defensive Stats'!$AC:$AH,2,FALSE)</f>
        <v>5.654040404040404</v>
      </c>
      <c r="R201" s="12">
        <f>VLOOKUP($K201,'20 Defensive Stats'!$AC:$AH,4,FALSE)</f>
        <v>3.8679245283018866</v>
      </c>
      <c r="S201" s="12">
        <f>VLOOKUP($K201,'20 Defensive Stats'!$AC:$AH,6,FALSE)</f>
        <v>8.9203187250996017</v>
      </c>
      <c r="T201" s="12">
        <f>IFERROR(VLOOKUP($P201,'20 Passing'!$C:$AF,9,FALSE)/VLOOKUP($P201,'20 Passing'!$C:$AF,5,FALSE),0)</f>
        <v>0</v>
      </c>
      <c r="U201" s="12">
        <f>IFERROR(VLOOKUP($P201,'20 Passing'!$C:$AF,11,FALSE)/VLOOKUP($P201,'20 Passing'!$C:$AF,5,FALSE),0)</f>
        <v>0</v>
      </c>
      <c r="V201" s="12">
        <f>IFERROR(VLOOKUP($P201,'20 Passing'!$C:$AF,18,FALSE),0)</f>
        <v>0</v>
      </c>
      <c r="W201" s="12">
        <f>IFERROR(VLOOKUP($P201,'20 Passing'!$C:$AF,12,FALSE)/VLOOKUP($P201,'20 Passing'!$C:$AF,5,FALSE),0)</f>
        <v>0</v>
      </c>
      <c r="X201" s="12">
        <f>IFERROR(IF(OR($B201="D",$B201="K"),0,VLOOKUP($P201,'20 Receiving'!$C:$T,7,FALSE)/VLOOKUP($P201,'20 Receiving'!$C:$T,5,FALSE)),0)*$AJ201</f>
        <v>0</v>
      </c>
      <c r="Y201" s="21">
        <f>IFERROR(VLOOKUP($P201,'20 Receiving'!$C:$T,8,FALSE)/VLOOKUP($P201,'20 Receiving'!$C:$T,5,FALSE),0)</f>
        <v>0</v>
      </c>
      <c r="Z201" s="21">
        <f>IFERROR(VLOOKUP($P201,'20 Receiving'!$C:$T,10,FALSE)/VLOOKUP($P201,'20 Receiving'!$C:$T,5,FALSE),0)</f>
        <v>0</v>
      </c>
      <c r="AA201" s="21">
        <f>IFERROR(VLOOKUP($P201,'20 Receiving'!$C:$T,11,FALSE),0)</f>
        <v>0</v>
      </c>
      <c r="AB201" s="21">
        <f>IFERROR(VLOOKUP($P201,'20 Receiving'!$C:$T,14,FALSE),0)</f>
        <v>0</v>
      </c>
      <c r="AC201" s="21">
        <f>IFERROR(VLOOKUP($P201,'20 Receiving'!$C:$T,11,FALSE)/VLOOKUP($P201,'20 Receiving'!$C:$T,5,FALSE),0)</f>
        <v>0</v>
      </c>
      <c r="AD201" s="12">
        <f>IFERROR(VLOOKUP($P201,'20 Rushing'!$C:$P,7,FALSE)/VLOOKUP($P201,'20 Rushing'!$C:$P,5,FALSE),0)</f>
        <v>0</v>
      </c>
      <c r="AE201" s="12">
        <f>IFERROR(VLOOKUP($P201,'20 Rushing'!$C:$P,8,FALSE)/VLOOKUP($P201,'20 Rushing'!$C:$P,5,FALSE),0)</f>
        <v>0</v>
      </c>
      <c r="AF201" s="12">
        <f>IFERROR(VLOOKUP($P201,'20 Rushing'!$C:$P,12,FALSE),0)</f>
        <v>0</v>
      </c>
      <c r="AG201" s="12">
        <f>IFERROR(VLOOKUP($P201,'20 Rushing'!$C:$P,9,FALSE)/VLOOKUP($P201,'20 Rushing'!$C:$P,5,FALSE),0)</f>
        <v>0</v>
      </c>
      <c r="AH201" s="12">
        <f>VLOOKUP($J201,'Vegas Odds'!$B:$S,18,FALSE)</f>
        <v>37.965155310939636</v>
      </c>
      <c r="AI201" s="12">
        <f>VLOOKUP($J201,'Vegas Odds'!$B:$S,17,FALSE)</f>
        <v>30.434844689060373</v>
      </c>
      <c r="AJ201">
        <v>1</v>
      </c>
      <c r="AK201" s="12">
        <f t="shared" si="61"/>
        <v>0</v>
      </c>
      <c r="AL201" s="12">
        <f t="shared" si="62"/>
        <v>0</v>
      </c>
      <c r="AM201" s="12">
        <f>V201/Team_Defense_Table20[[#Totals],[Passing yds/att]]*'Fanduel Export'!Q204</f>
        <v>0</v>
      </c>
      <c r="AN201" s="12">
        <f t="shared" si="57"/>
        <v>0</v>
      </c>
      <c r="AO201" s="12">
        <f>IFERROR(IF(OR($B201="D",$B201="K"),0,VLOOKUP($P201,'20 Receiving'!$C:$T,7,FALSE)/VLOOKUP($P201,'20 Receiving'!$C:$T,5,FALSE)),0)*$AJ201</f>
        <v>0</v>
      </c>
      <c r="AP201" s="21">
        <f t="shared" si="63"/>
        <v>31.103030303030305</v>
      </c>
      <c r="AQ201" s="21">
        <f t="shared" si="64"/>
        <v>0</v>
      </c>
      <c r="AR201" s="22">
        <f t="shared" si="65"/>
        <v>0</v>
      </c>
      <c r="AS201" s="22">
        <f t="shared" si="66"/>
        <v>0</v>
      </c>
      <c r="AT201" s="22">
        <f>AA201/Team_Defense_Table20[[#Totals],[Yards per completion]]*'Fanduel Export'!S204</f>
        <v>0</v>
      </c>
      <c r="AU201" s="12">
        <f t="shared" si="58"/>
        <v>0</v>
      </c>
      <c r="AV201" s="12">
        <f t="shared" si="67"/>
        <v>0</v>
      </c>
      <c r="AW201" s="21">
        <f t="shared" si="68"/>
        <v>32.439393939393938</v>
      </c>
      <c r="AX201" s="12">
        <f t="shared" si="69"/>
        <v>0</v>
      </c>
      <c r="AY201" s="12">
        <f>AF201/Team_Defense_Table20[[#Totals],[Rushing Y/A]]*R201</f>
        <v>0</v>
      </c>
      <c r="AZ201" s="12">
        <f t="shared" si="59"/>
        <v>0</v>
      </c>
      <c r="BA201" s="22">
        <f t="shared" si="70"/>
        <v>0</v>
      </c>
      <c r="BB201" s="22">
        <f t="shared" si="71"/>
        <v>0</v>
      </c>
      <c r="BC201" s="21">
        <f t="shared" si="72"/>
        <v>0</v>
      </c>
      <c r="BD201" t="str">
        <f t="shared" si="73"/>
        <v>Khalfani Muhammad</v>
      </c>
      <c r="BE201">
        <f t="shared" si="74"/>
        <v>4500</v>
      </c>
      <c r="BF201" t="str">
        <f t="shared" si="75"/>
        <v>RB</v>
      </c>
      <c r="BG201" s="22">
        <f t="shared" si="76"/>
        <v>0</v>
      </c>
    </row>
    <row r="202" spans="1:59" x14ac:dyDescent="0.3">
      <c r="A202" t="s">
        <v>3974</v>
      </c>
      <c r="B202" t="s">
        <v>49</v>
      </c>
      <c r="C202" t="s">
        <v>1864</v>
      </c>
      <c r="D202" t="s">
        <v>3057</v>
      </c>
      <c r="E202" t="s">
        <v>3720</v>
      </c>
      <c r="F202">
        <v>0</v>
      </c>
      <c r="G202">
        <v>1</v>
      </c>
      <c r="H202">
        <v>4500</v>
      </c>
      <c r="I202" t="s">
        <v>3637</v>
      </c>
      <c r="J202" t="s">
        <v>76</v>
      </c>
      <c r="K202" t="s">
        <v>1080</v>
      </c>
      <c r="O202" t="str">
        <f t="shared" si="60"/>
        <v>Michael Jacquet III</v>
      </c>
      <c r="P202" t="str">
        <f>IFERROR(VLOOKUP(O:O,'Name Bridge'!A:B,2,FALSE),O:O)</f>
        <v>Michael Jacquet III</v>
      </c>
      <c r="Q202" s="12">
        <f>VLOOKUP($K202,'20 Defensive Stats'!$AC:$AH,2,FALSE)</f>
        <v>6.9262295081967213</v>
      </c>
      <c r="R202" s="12">
        <f>VLOOKUP($K202,'20 Defensive Stats'!$AC:$AH,4,FALSE)</f>
        <v>4.625</v>
      </c>
      <c r="S202" s="12">
        <f>VLOOKUP($K202,'20 Defensive Stats'!$AC:$AH,6,FALSE)</f>
        <v>10.432098765432098</v>
      </c>
      <c r="T202" s="12">
        <f>IFERROR(VLOOKUP($P202,'20 Passing'!$C:$AF,9,FALSE)/VLOOKUP($P202,'20 Passing'!$C:$AF,5,FALSE),0)</f>
        <v>0</v>
      </c>
      <c r="U202" s="12">
        <f>IFERROR(VLOOKUP($P202,'20 Passing'!$C:$AF,11,FALSE)/VLOOKUP($P202,'20 Passing'!$C:$AF,5,FALSE),0)</f>
        <v>0</v>
      </c>
      <c r="V202" s="12">
        <f>IFERROR(VLOOKUP($P202,'20 Passing'!$C:$AF,18,FALSE),0)</f>
        <v>0</v>
      </c>
      <c r="W202" s="12">
        <f>IFERROR(VLOOKUP($P202,'20 Passing'!$C:$AF,12,FALSE)/VLOOKUP($P202,'20 Passing'!$C:$AF,5,FALSE),0)</f>
        <v>0</v>
      </c>
      <c r="X202" s="12">
        <f>IFERROR(IF(OR($B202="D",$B202="K"),0,VLOOKUP($P202,'20 Receiving'!$C:$T,7,FALSE)/VLOOKUP($P202,'20 Receiving'!$C:$T,5,FALSE)),0)*$AJ202</f>
        <v>0</v>
      </c>
      <c r="Y202" s="21">
        <f>IFERROR(VLOOKUP($P202,'20 Receiving'!$C:$T,8,FALSE)/VLOOKUP($P202,'20 Receiving'!$C:$T,5,FALSE),0)</f>
        <v>0</v>
      </c>
      <c r="Z202" s="21">
        <f>IFERROR(VLOOKUP($P202,'20 Receiving'!$C:$T,10,FALSE)/VLOOKUP($P202,'20 Receiving'!$C:$T,5,FALSE),0)</f>
        <v>0</v>
      </c>
      <c r="AA202" s="21">
        <f>IFERROR(VLOOKUP($P202,'20 Receiving'!$C:$T,11,FALSE),0)</f>
        <v>0</v>
      </c>
      <c r="AB202" s="21">
        <f>IFERROR(VLOOKUP($P202,'20 Receiving'!$C:$T,14,FALSE),0)</f>
        <v>0</v>
      </c>
      <c r="AC202" s="21">
        <f>IFERROR(VLOOKUP($P202,'20 Receiving'!$C:$T,11,FALSE)/VLOOKUP($P202,'20 Receiving'!$C:$T,5,FALSE),0)</f>
        <v>0</v>
      </c>
      <c r="AD202" s="12">
        <f>IFERROR(VLOOKUP($P202,'20 Rushing'!$C:$P,7,FALSE)/VLOOKUP($P202,'20 Rushing'!$C:$P,5,FALSE),0)</f>
        <v>0</v>
      </c>
      <c r="AE202" s="12">
        <f>IFERROR(VLOOKUP($P202,'20 Rushing'!$C:$P,8,FALSE)/VLOOKUP($P202,'20 Rushing'!$C:$P,5,FALSE),0)</f>
        <v>0</v>
      </c>
      <c r="AF202" s="12">
        <f>IFERROR(VLOOKUP($P202,'20 Rushing'!$C:$P,12,FALSE),0)</f>
        <v>0</v>
      </c>
      <c r="AG202" s="12">
        <f>IFERROR(VLOOKUP($P202,'20 Rushing'!$C:$P,9,FALSE)/VLOOKUP($P202,'20 Rushing'!$C:$P,5,FALSE),0)</f>
        <v>0</v>
      </c>
      <c r="AH202" s="12">
        <f>VLOOKUP($J202,'Vegas Odds'!$B:$S,18,FALSE)</f>
        <v>42.740147670656746</v>
      </c>
      <c r="AI202" s="12">
        <f>VLOOKUP($J202,'Vegas Odds'!$B:$S,17,FALSE)</f>
        <v>19.159852329343252</v>
      </c>
      <c r="AJ202">
        <v>1</v>
      </c>
      <c r="AK202" s="12">
        <f t="shared" si="61"/>
        <v>0</v>
      </c>
      <c r="AL202" s="12">
        <f t="shared" si="62"/>
        <v>0</v>
      </c>
      <c r="AM202" s="12">
        <f>V202/Team_Defense_Table20[[#Totals],[Passing yds/att]]*'Fanduel Export'!Q212</f>
        <v>0</v>
      </c>
      <c r="AN202" s="12">
        <f t="shared" si="57"/>
        <v>0</v>
      </c>
      <c r="AO202" s="12">
        <f>IFERROR(IF(OR($B202="D",$B202="K"),0,VLOOKUP($P202,'20 Receiving'!$C:$T,7,FALSE)/VLOOKUP($P202,'20 Receiving'!$C:$T,5,FALSE)),0)*$AJ202</f>
        <v>0</v>
      </c>
      <c r="AP202" s="21">
        <f t="shared" si="63"/>
        <v>49.672943722943735</v>
      </c>
      <c r="AQ202" s="21">
        <f t="shared" si="64"/>
        <v>0</v>
      </c>
      <c r="AR202" s="22">
        <f t="shared" si="65"/>
        <v>0</v>
      </c>
      <c r="AS202" s="22">
        <f t="shared" si="66"/>
        <v>0</v>
      </c>
      <c r="AT202" s="22">
        <f>AA202/Team_Defense_Table20[[#Totals],[Yards per completion]]*'Fanduel Export'!S212</f>
        <v>0</v>
      </c>
      <c r="AU202" s="12">
        <f t="shared" si="58"/>
        <v>0</v>
      </c>
      <c r="AV202" s="12">
        <f t="shared" si="67"/>
        <v>0</v>
      </c>
      <c r="AW202" s="21">
        <f t="shared" si="68"/>
        <v>31.925757575757579</v>
      </c>
      <c r="AX202" s="12">
        <f t="shared" si="69"/>
        <v>0</v>
      </c>
      <c r="AY202" s="12">
        <f>AF202/Team_Defense_Table20[[#Totals],[Rushing Y/A]]*R202</f>
        <v>0</v>
      </c>
      <c r="AZ202" s="12">
        <f t="shared" si="59"/>
        <v>0</v>
      </c>
      <c r="BA202" s="22">
        <f t="shared" si="70"/>
        <v>0</v>
      </c>
      <c r="BB202" s="22">
        <f t="shared" si="71"/>
        <v>0</v>
      </c>
      <c r="BC202" s="21">
        <f t="shared" si="72"/>
        <v>0</v>
      </c>
      <c r="BD202" t="str">
        <f t="shared" si="73"/>
        <v>Michael Jacquet III</v>
      </c>
      <c r="BE202">
        <f t="shared" si="74"/>
        <v>4500</v>
      </c>
      <c r="BF202" t="str">
        <f t="shared" si="75"/>
        <v>WR</v>
      </c>
      <c r="BG202" s="22">
        <f t="shared" si="76"/>
        <v>0</v>
      </c>
    </row>
    <row r="203" spans="1:59" x14ac:dyDescent="0.3">
      <c r="A203" t="s">
        <v>3975</v>
      </c>
      <c r="B203" t="s">
        <v>49</v>
      </c>
      <c r="C203" t="s">
        <v>3040</v>
      </c>
      <c r="D203" t="s">
        <v>3168</v>
      </c>
      <c r="E203" t="s">
        <v>3169</v>
      </c>
      <c r="F203">
        <v>0</v>
      </c>
      <c r="G203">
        <v>1</v>
      </c>
      <c r="H203">
        <v>4500</v>
      </c>
      <c r="I203" t="s">
        <v>3644</v>
      </c>
      <c r="J203" t="s">
        <v>1079</v>
      </c>
      <c r="K203" t="s">
        <v>56</v>
      </c>
      <c r="O203" t="str">
        <f t="shared" si="60"/>
        <v>Andre Baccellia</v>
      </c>
      <c r="P203" t="str">
        <f>IFERROR(VLOOKUP(O:O,'Name Bridge'!A:B,2,FALSE),O:O)</f>
        <v>Andre Baccellia</v>
      </c>
      <c r="Q203" s="12">
        <f>VLOOKUP($K203,'20 Defensive Stats'!$AC:$AH,2,FALSE)</f>
        <v>6.5079787234042552</v>
      </c>
      <c r="R203" s="12">
        <f>VLOOKUP($K203,'20 Defensive Stats'!$AC:$AH,4,FALSE)</f>
        <v>4.7661870503597124</v>
      </c>
      <c r="S203" s="12">
        <f>VLOOKUP($K203,'20 Defensive Stats'!$AC:$AH,6,FALSE)</f>
        <v>10.324894514767932</v>
      </c>
      <c r="T203" s="12">
        <f>IFERROR(VLOOKUP($P203,'20 Passing'!$C:$AF,9,FALSE)/VLOOKUP($P203,'20 Passing'!$C:$AF,5,FALSE),0)</f>
        <v>0</v>
      </c>
      <c r="U203" s="12">
        <f>IFERROR(VLOOKUP($P203,'20 Passing'!$C:$AF,11,FALSE)/VLOOKUP($P203,'20 Passing'!$C:$AF,5,FALSE),0)</f>
        <v>0</v>
      </c>
      <c r="V203" s="12">
        <f>IFERROR(VLOOKUP($P203,'20 Passing'!$C:$AF,18,FALSE),0)</f>
        <v>0</v>
      </c>
      <c r="W203" s="12">
        <f>IFERROR(VLOOKUP($P203,'20 Passing'!$C:$AF,12,FALSE)/VLOOKUP($P203,'20 Passing'!$C:$AF,5,FALSE),0)</f>
        <v>0</v>
      </c>
      <c r="X203" s="12">
        <f>IFERROR(IF(OR($B203="D",$B203="K"),0,VLOOKUP($P203,'20 Receiving'!$C:$T,7,FALSE)/VLOOKUP($P203,'20 Receiving'!$C:$T,5,FALSE)),0)*$AJ203</f>
        <v>0</v>
      </c>
      <c r="Y203" s="21">
        <f>IFERROR(VLOOKUP($P203,'20 Receiving'!$C:$T,8,FALSE)/VLOOKUP($P203,'20 Receiving'!$C:$T,5,FALSE),0)</f>
        <v>0</v>
      </c>
      <c r="Z203" s="21">
        <f>IFERROR(VLOOKUP($P203,'20 Receiving'!$C:$T,10,FALSE)/VLOOKUP($P203,'20 Receiving'!$C:$T,5,FALSE),0)</f>
        <v>0</v>
      </c>
      <c r="AA203" s="21">
        <f>IFERROR(VLOOKUP($P203,'20 Receiving'!$C:$T,11,FALSE),0)</f>
        <v>0</v>
      </c>
      <c r="AB203" s="21">
        <f>IFERROR(VLOOKUP($P203,'20 Receiving'!$C:$T,14,FALSE),0)</f>
        <v>0</v>
      </c>
      <c r="AC203" s="21">
        <f>IFERROR(VLOOKUP($P203,'20 Receiving'!$C:$T,11,FALSE)/VLOOKUP($P203,'20 Receiving'!$C:$T,5,FALSE),0)</f>
        <v>0</v>
      </c>
      <c r="AD203" s="12">
        <f>IFERROR(VLOOKUP($P203,'20 Rushing'!$C:$P,7,FALSE)/VLOOKUP($P203,'20 Rushing'!$C:$P,5,FALSE),0)</f>
        <v>0</v>
      </c>
      <c r="AE203" s="12">
        <f>IFERROR(VLOOKUP($P203,'20 Rushing'!$C:$P,8,FALSE)/VLOOKUP($P203,'20 Rushing'!$C:$P,5,FALSE),0)</f>
        <v>0</v>
      </c>
      <c r="AF203" s="12">
        <f>IFERROR(VLOOKUP($P203,'20 Rushing'!$C:$P,12,FALSE),0)</f>
        <v>0</v>
      </c>
      <c r="AG203" s="12">
        <f>IFERROR(VLOOKUP($P203,'20 Rushing'!$C:$P,9,FALSE)/VLOOKUP($P203,'20 Rushing'!$C:$P,5,FALSE),0)</f>
        <v>0</v>
      </c>
      <c r="AH203" s="12">
        <f>VLOOKUP($J203,'Vegas Odds'!$B:$S,18,FALSE)</f>
        <v>29.794677517930324</v>
      </c>
      <c r="AI203" s="12">
        <f>VLOOKUP($J203,'Vegas Odds'!$B:$S,17,FALSE)</f>
        <v>35.30532248206967</v>
      </c>
      <c r="AJ203">
        <v>1</v>
      </c>
      <c r="AK203" s="12">
        <f t="shared" si="61"/>
        <v>0</v>
      </c>
      <c r="AL203" s="12">
        <f t="shared" si="62"/>
        <v>0</v>
      </c>
      <c r="AM203" s="12">
        <f>V203/Team_Defense_Table20[[#Totals],[Passing yds/att]]*'Fanduel Export'!Q208</f>
        <v>0</v>
      </c>
      <c r="AN203" s="12">
        <f t="shared" si="57"/>
        <v>0</v>
      </c>
      <c r="AO203" s="12">
        <f>IFERROR(IF(OR($B203="D",$B203="K"),0,VLOOKUP($P203,'20 Receiving'!$C:$T,7,FALSE)/VLOOKUP($P203,'20 Receiving'!$C:$T,5,FALSE)),0)*$AJ203</f>
        <v>0</v>
      </c>
      <c r="AP203" s="21">
        <f t="shared" si="63"/>
        <v>31.252958152958154</v>
      </c>
      <c r="AQ203" s="21">
        <f t="shared" si="64"/>
        <v>0</v>
      </c>
      <c r="AR203" s="22">
        <f t="shared" si="65"/>
        <v>0</v>
      </c>
      <c r="AS203" s="22">
        <f t="shared" si="66"/>
        <v>0</v>
      </c>
      <c r="AT203" s="22">
        <f>AA203/Team_Defense_Table20[[#Totals],[Yards per completion]]*'Fanduel Export'!S208</f>
        <v>0</v>
      </c>
      <c r="AU203" s="12">
        <f t="shared" si="58"/>
        <v>0</v>
      </c>
      <c r="AV203" s="12">
        <f t="shared" si="67"/>
        <v>0</v>
      </c>
      <c r="AW203" s="21">
        <f t="shared" si="68"/>
        <v>39.221464646464653</v>
      </c>
      <c r="AX203" s="12">
        <f t="shared" si="69"/>
        <v>0</v>
      </c>
      <c r="AY203" s="12">
        <f>AF203/Team_Defense_Table20[[#Totals],[Rushing Y/A]]*R203</f>
        <v>0</v>
      </c>
      <c r="AZ203" s="12">
        <f t="shared" si="59"/>
        <v>0</v>
      </c>
      <c r="BA203" s="22">
        <f t="shared" si="70"/>
        <v>0</v>
      </c>
      <c r="BB203" s="22">
        <f t="shared" si="71"/>
        <v>0</v>
      </c>
      <c r="BC203" s="21">
        <f t="shared" si="72"/>
        <v>0</v>
      </c>
      <c r="BD203" t="str">
        <f t="shared" si="73"/>
        <v>Andre Baccellia</v>
      </c>
      <c r="BE203">
        <f t="shared" si="74"/>
        <v>4500</v>
      </c>
      <c r="BF203" t="str">
        <f t="shared" si="75"/>
        <v>WR</v>
      </c>
      <c r="BG203" s="22">
        <f t="shared" si="76"/>
        <v>0</v>
      </c>
    </row>
    <row r="204" spans="1:59" x14ac:dyDescent="0.3">
      <c r="A204" t="s">
        <v>3976</v>
      </c>
      <c r="B204" t="s">
        <v>49</v>
      </c>
      <c r="C204" t="s">
        <v>2986</v>
      </c>
      <c r="D204" t="s">
        <v>555</v>
      </c>
      <c r="E204" t="s">
        <v>3034</v>
      </c>
      <c r="F204">
        <v>0</v>
      </c>
      <c r="G204">
        <v>1</v>
      </c>
      <c r="H204">
        <v>4500</v>
      </c>
      <c r="I204" t="s">
        <v>3644</v>
      </c>
      <c r="J204" t="s">
        <v>56</v>
      </c>
      <c r="K204" t="s">
        <v>1079</v>
      </c>
      <c r="O204" t="str">
        <f t="shared" si="60"/>
        <v>Darius Jennings</v>
      </c>
      <c r="P204" t="str">
        <f>IFERROR(VLOOKUP(O:O,'Name Bridge'!A:B,2,FALSE),O:O)</f>
        <v>Darius Jennings</v>
      </c>
      <c r="Q204" s="12">
        <f>VLOOKUP($K204,'20 Defensive Stats'!$AC:$AH,2,FALSE)</f>
        <v>7.9778481012658231</v>
      </c>
      <c r="R204" s="12">
        <f>VLOOKUP($K204,'20 Defensive Stats'!$AC:$AH,4,FALSE)</f>
        <v>4.3047619047619046</v>
      </c>
      <c r="S204" s="12">
        <f>VLOOKUP($K204,'20 Defensive Stats'!$AC:$AH,6,FALSE)</f>
        <v>11.564220183486238</v>
      </c>
      <c r="T204" s="12">
        <f>IFERROR(VLOOKUP($P204,'20 Passing'!$C:$AF,9,FALSE)/VLOOKUP($P204,'20 Passing'!$C:$AF,5,FALSE),0)</f>
        <v>0</v>
      </c>
      <c r="U204" s="12">
        <f>IFERROR(VLOOKUP($P204,'20 Passing'!$C:$AF,11,FALSE)/VLOOKUP($P204,'20 Passing'!$C:$AF,5,FALSE),0)</f>
        <v>0</v>
      </c>
      <c r="V204" s="12">
        <f>IFERROR(VLOOKUP($P204,'20 Passing'!$C:$AF,18,FALSE),0)</f>
        <v>0</v>
      </c>
      <c r="W204" s="12">
        <f>IFERROR(VLOOKUP($P204,'20 Passing'!$C:$AF,12,FALSE)/VLOOKUP($P204,'20 Passing'!$C:$AF,5,FALSE),0)</f>
        <v>0</v>
      </c>
      <c r="X204" s="12">
        <f>IFERROR(IF(OR($B204="D",$B204="K"),0,VLOOKUP($P204,'20 Receiving'!$C:$T,7,FALSE)/VLOOKUP($P204,'20 Receiving'!$C:$T,5,FALSE)),0)*$AJ204</f>
        <v>0</v>
      </c>
      <c r="Y204" s="21">
        <f>IFERROR(VLOOKUP($P204,'20 Receiving'!$C:$T,8,FALSE)/VLOOKUP($P204,'20 Receiving'!$C:$T,5,FALSE),0)</f>
        <v>0</v>
      </c>
      <c r="Z204" s="21">
        <f>IFERROR(VLOOKUP($P204,'20 Receiving'!$C:$T,10,FALSE)/VLOOKUP($P204,'20 Receiving'!$C:$T,5,FALSE),0)</f>
        <v>0</v>
      </c>
      <c r="AA204" s="21">
        <f>IFERROR(VLOOKUP($P204,'20 Receiving'!$C:$T,11,FALSE),0)</f>
        <v>0</v>
      </c>
      <c r="AB204" s="21">
        <f>IFERROR(VLOOKUP($P204,'20 Receiving'!$C:$T,14,FALSE),0)</f>
        <v>0</v>
      </c>
      <c r="AC204" s="21">
        <f>IFERROR(VLOOKUP($P204,'20 Receiving'!$C:$T,11,FALSE)/VLOOKUP($P204,'20 Receiving'!$C:$T,5,FALSE),0)</f>
        <v>0</v>
      </c>
      <c r="AD204" s="12">
        <f>IFERROR(VLOOKUP($P204,'20 Rushing'!$C:$P,7,FALSE)/VLOOKUP($P204,'20 Rushing'!$C:$P,5,FALSE),0)</f>
        <v>0</v>
      </c>
      <c r="AE204" s="12">
        <f>IFERROR(VLOOKUP($P204,'20 Rushing'!$C:$P,8,FALSE)/VLOOKUP($P204,'20 Rushing'!$C:$P,5,FALSE),0)</f>
        <v>0</v>
      </c>
      <c r="AF204" s="12">
        <f>IFERROR(VLOOKUP($P204,'20 Rushing'!$C:$P,12,FALSE),0)</f>
        <v>0</v>
      </c>
      <c r="AG204" s="12">
        <f>IFERROR(VLOOKUP($P204,'20 Rushing'!$C:$P,9,FALSE)/VLOOKUP($P204,'20 Rushing'!$C:$P,5,FALSE),0)</f>
        <v>0</v>
      </c>
      <c r="AH204" s="12">
        <f>VLOOKUP($J204,'Vegas Odds'!$B:$S,18,FALSE)</f>
        <v>36.74599698367637</v>
      </c>
      <c r="AI204" s="12">
        <f>VLOOKUP($J204,'Vegas Odds'!$B:$S,17,FALSE)</f>
        <v>33.054003016323627</v>
      </c>
      <c r="AJ204">
        <v>1</v>
      </c>
      <c r="AK204" s="12">
        <f t="shared" si="61"/>
        <v>0</v>
      </c>
      <c r="AL204" s="12">
        <f t="shared" si="62"/>
        <v>0</v>
      </c>
      <c r="AM204" s="12">
        <f>V204/Team_Defense_Table20[[#Totals],[Passing yds/att]]*'Fanduel Export'!Q203</f>
        <v>0</v>
      </c>
      <c r="AN204" s="12">
        <f t="shared" si="57"/>
        <v>0</v>
      </c>
      <c r="AO204" s="12">
        <f>IFERROR(IF(OR($B204="D",$B204="K"),0,VLOOKUP($P204,'20 Receiving'!$C:$T,7,FALSE)/VLOOKUP($P204,'20 Receiving'!$C:$T,5,FALSE)),0)*$AJ204</f>
        <v>0</v>
      </c>
      <c r="AP204" s="21">
        <f t="shared" si="63"/>
        <v>43.467099567099567</v>
      </c>
      <c r="AQ204" s="21">
        <f t="shared" si="64"/>
        <v>0</v>
      </c>
      <c r="AR204" s="22">
        <f t="shared" si="65"/>
        <v>0</v>
      </c>
      <c r="AS204" s="22">
        <f t="shared" si="66"/>
        <v>0</v>
      </c>
      <c r="AT204" s="22">
        <f>AA204/Team_Defense_Table20[[#Totals],[Yards per completion]]*'Fanduel Export'!S203</f>
        <v>0</v>
      </c>
      <c r="AU204" s="12">
        <f t="shared" si="58"/>
        <v>0</v>
      </c>
      <c r="AV204" s="12">
        <f t="shared" si="67"/>
        <v>0</v>
      </c>
      <c r="AW204" s="21">
        <f t="shared" si="68"/>
        <v>39.04170274170275</v>
      </c>
      <c r="AX204" s="12">
        <f t="shared" si="69"/>
        <v>0</v>
      </c>
      <c r="AY204" s="12">
        <f>AF204/Team_Defense_Table20[[#Totals],[Rushing Y/A]]*R204</f>
        <v>0</v>
      </c>
      <c r="AZ204" s="12">
        <f t="shared" si="59"/>
        <v>0</v>
      </c>
      <c r="BA204" s="22">
        <f t="shared" si="70"/>
        <v>0</v>
      </c>
      <c r="BB204" s="22">
        <f t="shared" si="71"/>
        <v>0</v>
      </c>
      <c r="BC204" s="21">
        <f t="shared" si="72"/>
        <v>0</v>
      </c>
      <c r="BD204" t="str">
        <f t="shared" si="73"/>
        <v>Darius Jennings</v>
      </c>
      <c r="BE204">
        <f t="shared" si="74"/>
        <v>4500</v>
      </c>
      <c r="BF204" t="str">
        <f t="shared" si="75"/>
        <v>WR</v>
      </c>
      <c r="BG204" s="22">
        <f t="shared" si="76"/>
        <v>0</v>
      </c>
    </row>
    <row r="205" spans="1:59" x14ac:dyDescent="0.3">
      <c r="A205" t="s">
        <v>3977</v>
      </c>
      <c r="B205" t="s">
        <v>49</v>
      </c>
      <c r="C205" t="s">
        <v>2998</v>
      </c>
      <c r="D205" t="s">
        <v>2008</v>
      </c>
      <c r="E205" t="s">
        <v>3385</v>
      </c>
      <c r="F205">
        <v>0</v>
      </c>
      <c r="G205">
        <v>2</v>
      </c>
      <c r="H205">
        <v>4500</v>
      </c>
      <c r="I205" t="s">
        <v>3639</v>
      </c>
      <c r="J205" t="s">
        <v>116</v>
      </c>
      <c r="K205" t="s">
        <v>80</v>
      </c>
      <c r="O205" t="str">
        <f t="shared" si="60"/>
        <v>A.J. Richardson</v>
      </c>
      <c r="P205" t="str">
        <f>IFERROR(VLOOKUP(O:O,'Name Bridge'!A:B,2,FALSE),O:O)</f>
        <v>A.J. Richardson</v>
      </c>
      <c r="Q205" s="12">
        <f>VLOOKUP($K205,'20 Defensive Stats'!$AC:$AH,2,FALSE)</f>
        <v>5.654040404040404</v>
      </c>
      <c r="R205" s="12">
        <f>VLOOKUP($K205,'20 Defensive Stats'!$AC:$AH,4,FALSE)</f>
        <v>3.8679245283018866</v>
      </c>
      <c r="S205" s="12">
        <f>VLOOKUP($K205,'20 Defensive Stats'!$AC:$AH,6,FALSE)</f>
        <v>8.9203187250996017</v>
      </c>
      <c r="T205" s="12">
        <f>IFERROR(VLOOKUP($P205,'20 Passing'!$C:$AF,9,FALSE)/VLOOKUP($P205,'20 Passing'!$C:$AF,5,FALSE),0)</f>
        <v>0</v>
      </c>
      <c r="U205" s="12">
        <f>IFERROR(VLOOKUP($P205,'20 Passing'!$C:$AF,11,FALSE)/VLOOKUP($P205,'20 Passing'!$C:$AF,5,FALSE),0)</f>
        <v>0</v>
      </c>
      <c r="V205" s="12">
        <f>IFERROR(VLOOKUP($P205,'20 Passing'!$C:$AF,18,FALSE),0)</f>
        <v>0</v>
      </c>
      <c r="W205" s="12">
        <f>IFERROR(VLOOKUP($P205,'20 Passing'!$C:$AF,12,FALSE)/VLOOKUP($P205,'20 Passing'!$C:$AF,5,FALSE),0)</f>
        <v>0</v>
      </c>
      <c r="X205" s="12">
        <f>IFERROR(IF(OR($B205="D",$B205="K"),0,VLOOKUP($P205,'20 Receiving'!$C:$T,7,FALSE)/VLOOKUP($P205,'20 Receiving'!$C:$T,5,FALSE)),0)*$AJ205</f>
        <v>0</v>
      </c>
      <c r="Y205" s="21">
        <f>IFERROR(VLOOKUP($P205,'20 Receiving'!$C:$T,8,FALSE)/VLOOKUP($P205,'20 Receiving'!$C:$T,5,FALSE),0)</f>
        <v>0</v>
      </c>
      <c r="Z205" s="21">
        <f>IFERROR(VLOOKUP($P205,'20 Receiving'!$C:$T,10,FALSE)/VLOOKUP($P205,'20 Receiving'!$C:$T,5,FALSE),0)</f>
        <v>0</v>
      </c>
      <c r="AA205" s="21">
        <f>IFERROR(VLOOKUP($P205,'20 Receiving'!$C:$T,11,FALSE),0)</f>
        <v>0</v>
      </c>
      <c r="AB205" s="21">
        <f>IFERROR(VLOOKUP($P205,'20 Receiving'!$C:$T,14,FALSE),0)</f>
        <v>0</v>
      </c>
      <c r="AC205" s="21">
        <f>IFERROR(VLOOKUP($P205,'20 Receiving'!$C:$T,11,FALSE)/VLOOKUP($P205,'20 Receiving'!$C:$T,5,FALSE),0)</f>
        <v>0</v>
      </c>
      <c r="AD205" s="12">
        <f>IFERROR(VLOOKUP($P205,'20 Rushing'!$C:$P,7,FALSE)/VLOOKUP($P205,'20 Rushing'!$C:$P,5,FALSE),0)</f>
        <v>0</v>
      </c>
      <c r="AE205" s="12">
        <f>IFERROR(VLOOKUP($P205,'20 Rushing'!$C:$P,8,FALSE)/VLOOKUP($P205,'20 Rushing'!$C:$P,5,FALSE),0)</f>
        <v>0</v>
      </c>
      <c r="AF205" s="12">
        <f>IFERROR(VLOOKUP($P205,'20 Rushing'!$C:$P,12,FALSE),0)</f>
        <v>0</v>
      </c>
      <c r="AG205" s="12">
        <f>IFERROR(VLOOKUP($P205,'20 Rushing'!$C:$P,9,FALSE)/VLOOKUP($P205,'20 Rushing'!$C:$P,5,FALSE),0)</f>
        <v>0</v>
      </c>
      <c r="AH205" s="12">
        <f>VLOOKUP($J205,'Vegas Odds'!$B:$S,18,FALSE)</f>
        <v>37.965155310939636</v>
      </c>
      <c r="AI205" s="12">
        <f>VLOOKUP($J205,'Vegas Odds'!$B:$S,17,FALSE)</f>
        <v>30.434844689060373</v>
      </c>
      <c r="AJ205">
        <v>1</v>
      </c>
      <c r="AK205" s="12">
        <f t="shared" si="61"/>
        <v>0</v>
      </c>
      <c r="AL205" s="12">
        <f t="shared" si="62"/>
        <v>0</v>
      </c>
      <c r="AM205" s="12">
        <f>V205/Team_Defense_Table20[[#Totals],[Passing yds/att]]*'Fanduel Export'!Q217</f>
        <v>0</v>
      </c>
      <c r="AN205" s="12">
        <f t="shared" ref="AN205:AN268" si="77">AM205*AL205</f>
        <v>0</v>
      </c>
      <c r="AO205" s="12">
        <f>IFERROR(IF(OR($B205="D",$B205="K"),0,VLOOKUP($P205,'20 Receiving'!$C:$T,7,FALSE)/VLOOKUP($P205,'20 Receiving'!$C:$T,5,FALSE)),0)*$AJ205</f>
        <v>0</v>
      </c>
      <c r="AP205" s="21">
        <f t="shared" si="63"/>
        <v>31.103030303030305</v>
      </c>
      <c r="AQ205" s="21">
        <f t="shared" si="64"/>
        <v>0</v>
      </c>
      <c r="AR205" s="22">
        <f t="shared" si="65"/>
        <v>0</v>
      </c>
      <c r="AS205" s="22">
        <f t="shared" si="66"/>
        <v>0</v>
      </c>
      <c r="AT205" s="22">
        <f>AA205/Team_Defense_Table20[[#Totals],[Yards per completion]]*'Fanduel Export'!S217</f>
        <v>0</v>
      </c>
      <c r="AU205" s="12">
        <f t="shared" ref="AU205:AU268" si="78">AS205*AT205</f>
        <v>0</v>
      </c>
      <c r="AV205" s="12">
        <f t="shared" si="67"/>
        <v>0</v>
      </c>
      <c r="AW205" s="21">
        <f t="shared" si="68"/>
        <v>32.439393939393938</v>
      </c>
      <c r="AX205" s="12">
        <f t="shared" si="69"/>
        <v>0</v>
      </c>
      <c r="AY205" s="12">
        <f>AF205/Team_Defense_Table20[[#Totals],[Rushing Y/A]]*R205</f>
        <v>0</v>
      </c>
      <c r="AZ205" s="12">
        <f t="shared" ref="AZ205:AZ268" si="79">AY205*AX205</f>
        <v>0</v>
      </c>
      <c r="BA205" s="22">
        <f t="shared" si="70"/>
        <v>0</v>
      </c>
      <c r="BB205" s="22">
        <f t="shared" si="71"/>
        <v>0</v>
      </c>
      <c r="BC205" s="21">
        <f t="shared" si="72"/>
        <v>0</v>
      </c>
      <c r="BD205" t="str">
        <f t="shared" si="73"/>
        <v>A.J. Richardson</v>
      </c>
      <c r="BE205">
        <f t="shared" si="74"/>
        <v>4500</v>
      </c>
      <c r="BF205" t="str">
        <f t="shared" si="75"/>
        <v>WR</v>
      </c>
      <c r="BG205" s="22">
        <f t="shared" si="76"/>
        <v>0</v>
      </c>
    </row>
    <row r="206" spans="1:59" x14ac:dyDescent="0.3">
      <c r="A206" t="s">
        <v>3978</v>
      </c>
      <c r="B206" t="s">
        <v>34</v>
      </c>
      <c r="C206" t="s">
        <v>3386</v>
      </c>
      <c r="D206" t="s">
        <v>3387</v>
      </c>
      <c r="E206" t="s">
        <v>2793</v>
      </c>
      <c r="F206">
        <v>3</v>
      </c>
      <c r="G206">
        <v>2</v>
      </c>
      <c r="H206">
        <v>4500</v>
      </c>
      <c r="I206" t="s">
        <v>3638</v>
      </c>
      <c r="J206" t="s">
        <v>74</v>
      </c>
      <c r="K206" t="s">
        <v>61</v>
      </c>
      <c r="O206" t="str">
        <f t="shared" si="60"/>
        <v>Tae Crowder</v>
      </c>
      <c r="P206" t="str">
        <f>IFERROR(VLOOKUP(O:O,'Name Bridge'!A:B,2,FALSE),O:O)</f>
        <v>Tae Crowder</v>
      </c>
      <c r="Q206" s="12">
        <f>VLOOKUP($K206,'20 Defensive Stats'!$AC:$AH,2,FALSE)</f>
        <v>7.3665987780040734</v>
      </c>
      <c r="R206" s="12">
        <f>VLOOKUP($K206,'20 Defensive Stats'!$AC:$AH,4,FALSE)</f>
        <v>3.7056603773584906</v>
      </c>
      <c r="S206" s="12">
        <f>VLOOKUP($K206,'20 Defensive Stats'!$AC:$AH,6,FALSE)</f>
        <v>10.764880952380953</v>
      </c>
      <c r="T206" s="12">
        <f>IFERROR(VLOOKUP($P206,'20 Passing'!$C:$AF,9,FALSE)/VLOOKUP($P206,'20 Passing'!$C:$AF,5,FALSE),0)</f>
        <v>0</v>
      </c>
      <c r="U206" s="12">
        <f>IFERROR(VLOOKUP($P206,'20 Passing'!$C:$AF,11,FALSE)/VLOOKUP($P206,'20 Passing'!$C:$AF,5,FALSE),0)</f>
        <v>0</v>
      </c>
      <c r="V206" s="12">
        <f>IFERROR(VLOOKUP($P206,'20 Passing'!$C:$AF,18,FALSE),0)</f>
        <v>0</v>
      </c>
      <c r="W206" s="12">
        <f>IFERROR(VLOOKUP($P206,'20 Passing'!$C:$AF,12,FALSE)/VLOOKUP($P206,'20 Passing'!$C:$AF,5,FALSE),0)</f>
        <v>0</v>
      </c>
      <c r="X206" s="12">
        <f>IFERROR(IF(OR($B206="D",$B206="K"),0,VLOOKUP($P206,'20 Receiving'!$C:$T,7,FALSE)/VLOOKUP($P206,'20 Receiving'!$C:$T,5,FALSE)),0)*$AJ206</f>
        <v>0</v>
      </c>
      <c r="Y206" s="21">
        <f>IFERROR(VLOOKUP($P206,'20 Receiving'!$C:$T,8,FALSE)/VLOOKUP($P206,'20 Receiving'!$C:$T,5,FALSE),0)</f>
        <v>0</v>
      </c>
      <c r="Z206" s="21">
        <f>IFERROR(VLOOKUP($P206,'20 Receiving'!$C:$T,10,FALSE)/VLOOKUP($P206,'20 Receiving'!$C:$T,5,FALSE),0)</f>
        <v>0</v>
      </c>
      <c r="AA206" s="21">
        <f>IFERROR(VLOOKUP($P206,'20 Receiving'!$C:$T,11,FALSE),0)</f>
        <v>0</v>
      </c>
      <c r="AB206" s="21">
        <f>IFERROR(VLOOKUP($P206,'20 Receiving'!$C:$T,14,FALSE),0)</f>
        <v>0</v>
      </c>
      <c r="AC206" s="21">
        <f>IFERROR(VLOOKUP($P206,'20 Receiving'!$C:$T,11,FALSE)/VLOOKUP($P206,'20 Receiving'!$C:$T,5,FALSE),0)</f>
        <v>0</v>
      </c>
      <c r="AD206" s="12">
        <f>IFERROR(VLOOKUP($P206,'20 Rushing'!$C:$P,7,FALSE)/VLOOKUP($P206,'20 Rushing'!$C:$P,5,FALSE),0)</f>
        <v>0</v>
      </c>
      <c r="AE206" s="12">
        <f>IFERROR(VLOOKUP($P206,'20 Rushing'!$C:$P,8,FALSE)/VLOOKUP($P206,'20 Rushing'!$C:$P,5,FALSE),0)</f>
        <v>0</v>
      </c>
      <c r="AF206" s="12">
        <f>IFERROR(VLOOKUP($P206,'20 Rushing'!$C:$P,12,FALSE),0)</f>
        <v>0</v>
      </c>
      <c r="AG206" s="12">
        <f>IFERROR(VLOOKUP($P206,'20 Rushing'!$C:$P,9,FALSE)/VLOOKUP($P206,'20 Rushing'!$C:$P,5,FALSE),0)</f>
        <v>0</v>
      </c>
      <c r="AH206" s="12">
        <f>VLOOKUP($J206,'Vegas Odds'!$B:$S,18,FALSE)</f>
        <v>43.874288576406173</v>
      </c>
      <c r="AI206" s="12">
        <f>VLOOKUP($J206,'Vegas Odds'!$B:$S,17,FALSE)</f>
        <v>15.725711423593831</v>
      </c>
      <c r="AJ206">
        <v>1</v>
      </c>
      <c r="AK206" s="12">
        <f t="shared" si="61"/>
        <v>0</v>
      </c>
      <c r="AL206" s="12">
        <f t="shared" si="62"/>
        <v>0</v>
      </c>
      <c r="AM206" s="12">
        <f>V206/Team_Defense_Table20[[#Totals],[Passing yds/att]]*'Fanduel Export'!Q207</f>
        <v>0</v>
      </c>
      <c r="AN206" s="12">
        <f t="shared" si="77"/>
        <v>0</v>
      </c>
      <c r="AO206" s="12">
        <f>IFERROR(IF(OR($B206="D",$B206="K"),0,VLOOKUP($P206,'20 Receiving'!$C:$T,7,FALSE)/VLOOKUP($P206,'20 Receiving'!$C:$T,5,FALSE)),0)*$AJ206</f>
        <v>0</v>
      </c>
      <c r="AP206" s="21">
        <f t="shared" si="63"/>
        <v>34.49083694083695</v>
      </c>
      <c r="AQ206" s="21">
        <f t="shared" si="64"/>
        <v>0</v>
      </c>
      <c r="AR206" s="22">
        <f t="shared" si="65"/>
        <v>0</v>
      </c>
      <c r="AS206" s="22">
        <f t="shared" si="66"/>
        <v>0</v>
      </c>
      <c r="AT206" s="22">
        <f>AA206/Team_Defense_Table20[[#Totals],[Yards per completion]]*'Fanduel Export'!S207</f>
        <v>0</v>
      </c>
      <c r="AU206" s="12">
        <f t="shared" si="78"/>
        <v>0</v>
      </c>
      <c r="AV206" s="12">
        <f t="shared" si="67"/>
        <v>0</v>
      </c>
      <c r="AW206" s="21">
        <f t="shared" si="68"/>
        <v>24.907864357864359</v>
      </c>
      <c r="AX206" s="12">
        <f t="shared" si="69"/>
        <v>0</v>
      </c>
      <c r="AY206" s="12">
        <f>AF206/Team_Defense_Table20[[#Totals],[Rushing Y/A]]*R206</f>
        <v>0</v>
      </c>
      <c r="AZ206" s="12">
        <f t="shared" si="79"/>
        <v>0</v>
      </c>
      <c r="BA206" s="22">
        <f t="shared" si="70"/>
        <v>0</v>
      </c>
      <c r="BB206" s="22">
        <f t="shared" si="71"/>
        <v>0</v>
      </c>
      <c r="BC206" s="21">
        <f t="shared" si="72"/>
        <v>0</v>
      </c>
      <c r="BD206" t="str">
        <f t="shared" si="73"/>
        <v>Tae Crowder</v>
      </c>
      <c r="BE206">
        <f t="shared" si="74"/>
        <v>4500</v>
      </c>
      <c r="BF206" t="str">
        <f t="shared" si="75"/>
        <v>RB</v>
      </c>
      <c r="BG206" s="22">
        <f t="shared" si="76"/>
        <v>0</v>
      </c>
    </row>
    <row r="207" spans="1:59" hidden="1" x14ac:dyDescent="0.3">
      <c r="A207" t="s">
        <v>3979</v>
      </c>
      <c r="B207" t="s">
        <v>49</v>
      </c>
      <c r="C207" t="s">
        <v>2999</v>
      </c>
      <c r="D207" t="s">
        <v>532</v>
      </c>
      <c r="E207" t="s">
        <v>3721</v>
      </c>
      <c r="F207">
        <v>4.6999998092651296</v>
      </c>
      <c r="G207">
        <v>1</v>
      </c>
      <c r="H207">
        <v>4500</v>
      </c>
      <c r="I207" t="s">
        <v>3637</v>
      </c>
      <c r="J207" t="s">
        <v>1080</v>
      </c>
      <c r="K207" t="s">
        <v>76</v>
      </c>
      <c r="L207" t="s">
        <v>1927</v>
      </c>
      <c r="M207" t="s">
        <v>1931</v>
      </c>
      <c r="O207" t="str">
        <f t="shared" si="60"/>
        <v>Devin Funchess</v>
      </c>
      <c r="P207" t="str">
        <f>IFERROR(VLOOKUP(O:O,'Name Bridge'!A:B,2,FALSE),O:O)</f>
        <v>Devin Funchess</v>
      </c>
      <c r="Q207" s="12">
        <f>VLOOKUP($K207,'20 Defensive Stats'!$AC:$AH,2,FALSE)</f>
        <v>6.4568245125348191</v>
      </c>
      <c r="R207" s="12">
        <f>VLOOKUP($K207,'20 Defensive Stats'!$AC:$AH,4,FALSE)</f>
        <v>4.0869565217391308</v>
      </c>
      <c r="S207" s="12">
        <f>VLOOKUP($K207,'20 Defensive Stats'!$AC:$AH,6,FALSE)</f>
        <v>9.6987447698744766</v>
      </c>
      <c r="T207" s="12">
        <f>IFERROR(VLOOKUP($P207,'20 Passing'!$C:$AF,9,FALSE)/VLOOKUP($P207,'20 Passing'!$C:$AF,5,FALSE),0)</f>
        <v>0</v>
      </c>
      <c r="U207" s="12">
        <f>IFERROR(VLOOKUP($P207,'20 Passing'!$C:$AF,11,FALSE)/VLOOKUP($P207,'20 Passing'!$C:$AF,5,FALSE),0)</f>
        <v>0</v>
      </c>
      <c r="V207" s="12">
        <f>IFERROR(VLOOKUP($P207,'20 Passing'!$C:$AF,18,FALSE),0)</f>
        <v>0</v>
      </c>
      <c r="W207" s="12">
        <f>IFERROR(VLOOKUP($P207,'20 Passing'!$C:$AF,12,FALSE)/VLOOKUP($P207,'20 Passing'!$C:$AF,5,FALSE),0)</f>
        <v>0</v>
      </c>
      <c r="X207" s="12">
        <f>IFERROR(IF(OR($B207="D",$B207="K"),0,VLOOKUP($P207,'20 Receiving'!$C:$T,7,FALSE)/VLOOKUP($P207,'20 Receiving'!$C:$T,5,FALSE)),0)*$AJ207</f>
        <v>0</v>
      </c>
      <c r="Y207" s="21">
        <f>IFERROR(VLOOKUP($P207,'20 Receiving'!$C:$T,8,FALSE)/VLOOKUP($P207,'20 Receiving'!$C:$T,5,FALSE),0)</f>
        <v>0</v>
      </c>
      <c r="Z207" s="21">
        <f>IFERROR(VLOOKUP($P207,'20 Receiving'!$C:$T,10,FALSE)/VLOOKUP($P207,'20 Receiving'!$C:$T,5,FALSE),0)</f>
        <v>0</v>
      </c>
      <c r="AA207" s="21">
        <f>IFERROR(VLOOKUP($P207,'20 Receiving'!$C:$T,11,FALSE),0)</f>
        <v>0</v>
      </c>
      <c r="AB207" s="21">
        <f>IFERROR(VLOOKUP($P207,'20 Receiving'!$C:$T,14,FALSE),0)</f>
        <v>0</v>
      </c>
      <c r="AC207" s="21">
        <f>IFERROR(VLOOKUP($P207,'20 Receiving'!$C:$T,11,FALSE)/VLOOKUP($P207,'20 Receiving'!$C:$T,5,FALSE),0)</f>
        <v>0</v>
      </c>
      <c r="AD207" s="12">
        <f>IFERROR(VLOOKUP($P207,'20 Rushing'!$C:$P,7,FALSE)/VLOOKUP($P207,'20 Rushing'!$C:$P,5,FALSE),0)</f>
        <v>0</v>
      </c>
      <c r="AE207" s="12">
        <f>IFERROR(VLOOKUP($P207,'20 Rushing'!$C:$P,8,FALSE)/VLOOKUP($P207,'20 Rushing'!$C:$P,5,FALSE),0)</f>
        <v>0</v>
      </c>
      <c r="AF207" s="12">
        <f>IFERROR(VLOOKUP($P207,'20 Rushing'!$C:$P,12,FALSE),0)</f>
        <v>0</v>
      </c>
      <c r="AG207" s="12">
        <f>IFERROR(VLOOKUP($P207,'20 Rushing'!$C:$P,9,FALSE)/VLOOKUP($P207,'20 Rushing'!$C:$P,5,FALSE),0)</f>
        <v>0</v>
      </c>
      <c r="AH207" s="12">
        <f>VLOOKUP($J207,'Vegas Odds'!$B:$S,18,FALSE)</f>
        <v>26.137494147398847</v>
      </c>
      <c r="AI207" s="12">
        <f>VLOOKUP($J207,'Vegas Odds'!$B:$S,17,FALSE)</f>
        <v>35.962505852601154</v>
      </c>
      <c r="AJ207">
        <v>0</v>
      </c>
      <c r="AK207" s="12">
        <f t="shared" si="61"/>
        <v>0</v>
      </c>
      <c r="AL207" s="12">
        <f t="shared" si="62"/>
        <v>0</v>
      </c>
      <c r="AM207" s="12">
        <f>V207/Team_Defense_Table20[[#Totals],[Passing yds/att]]*'Fanduel Export'!Q200</f>
        <v>0</v>
      </c>
      <c r="AN207" s="12">
        <f t="shared" si="77"/>
        <v>0</v>
      </c>
      <c r="AO207" s="12">
        <f>IFERROR(IF(OR($B207="D",$B207="K"),0,VLOOKUP($P207,'20 Receiving'!$C:$T,7,FALSE)/VLOOKUP($P207,'20 Receiving'!$C:$T,5,FALSE)),0)*$AJ207</f>
        <v>0</v>
      </c>
      <c r="AP207" s="21">
        <f t="shared" si="63"/>
        <v>41.406493506493518</v>
      </c>
      <c r="AQ207" s="21">
        <f t="shared" si="64"/>
        <v>0</v>
      </c>
      <c r="AR207" s="22">
        <f t="shared" si="65"/>
        <v>0</v>
      </c>
      <c r="AS207" s="22">
        <f t="shared" si="66"/>
        <v>0</v>
      </c>
      <c r="AT207" s="22">
        <f>AA207/Team_Defense_Table20[[#Totals],[Yards per completion]]*'Fanduel Export'!S200</f>
        <v>0</v>
      </c>
      <c r="AU207" s="12">
        <f t="shared" si="78"/>
        <v>0</v>
      </c>
      <c r="AV207" s="12">
        <f t="shared" si="67"/>
        <v>0</v>
      </c>
      <c r="AW207" s="21">
        <f t="shared" si="68"/>
        <v>29.644444444444446</v>
      </c>
      <c r="AX207" s="12">
        <f t="shared" si="69"/>
        <v>0</v>
      </c>
      <c r="AY207" s="12">
        <f>AF207/Team_Defense_Table20[[#Totals],[Rushing Y/A]]*R207</f>
        <v>0</v>
      </c>
      <c r="AZ207" s="12">
        <f t="shared" si="79"/>
        <v>0</v>
      </c>
      <c r="BA207" s="22">
        <f t="shared" si="70"/>
        <v>0</v>
      </c>
      <c r="BB207" s="22">
        <f t="shared" si="71"/>
        <v>0</v>
      </c>
      <c r="BC207" s="21">
        <f t="shared" si="72"/>
        <v>0</v>
      </c>
      <c r="BD207" t="str">
        <f t="shared" si="73"/>
        <v>Devin Funchess</v>
      </c>
      <c r="BE207">
        <f t="shared" si="74"/>
        <v>4500</v>
      </c>
      <c r="BF207" t="str">
        <f t="shared" si="75"/>
        <v>WR</v>
      </c>
      <c r="BG207" s="22">
        <f t="shared" si="76"/>
        <v>0</v>
      </c>
    </row>
    <row r="208" spans="1:59" hidden="1" x14ac:dyDescent="0.3">
      <c r="A208" t="s">
        <v>3980</v>
      </c>
      <c r="B208" t="s">
        <v>34</v>
      </c>
      <c r="C208" t="s">
        <v>3002</v>
      </c>
      <c r="D208" t="s">
        <v>3742</v>
      </c>
      <c r="E208" t="s">
        <v>2980</v>
      </c>
      <c r="F208">
        <v>0</v>
      </c>
      <c r="G208">
        <v>0</v>
      </c>
      <c r="H208">
        <v>4500</v>
      </c>
      <c r="I208" t="s">
        <v>3637</v>
      </c>
      <c r="J208" t="s">
        <v>1080</v>
      </c>
      <c r="K208" t="s">
        <v>76</v>
      </c>
      <c r="L208" t="s">
        <v>1927</v>
      </c>
      <c r="M208" t="s">
        <v>2009</v>
      </c>
      <c r="O208" t="str">
        <f t="shared" si="60"/>
        <v>Patrick Taylor</v>
      </c>
      <c r="P208" t="str">
        <f>IFERROR(VLOOKUP(O:O,'Name Bridge'!A:B,2,FALSE),O:O)</f>
        <v>Patrick Taylor</v>
      </c>
      <c r="Q208" s="12">
        <f>VLOOKUP($K208,'20 Defensive Stats'!$AC:$AH,2,FALSE)</f>
        <v>6.4568245125348191</v>
      </c>
      <c r="R208" s="12">
        <f>VLOOKUP($K208,'20 Defensive Stats'!$AC:$AH,4,FALSE)</f>
        <v>4.0869565217391308</v>
      </c>
      <c r="S208" s="12">
        <f>VLOOKUP($K208,'20 Defensive Stats'!$AC:$AH,6,FALSE)</f>
        <v>9.6987447698744766</v>
      </c>
      <c r="T208" s="12">
        <f>IFERROR(VLOOKUP($P208,'20 Passing'!$C:$AF,9,FALSE)/VLOOKUP($P208,'20 Passing'!$C:$AF,5,FALSE),0)</f>
        <v>0</v>
      </c>
      <c r="U208" s="12">
        <f>IFERROR(VLOOKUP($P208,'20 Passing'!$C:$AF,11,FALSE)/VLOOKUP($P208,'20 Passing'!$C:$AF,5,FALSE),0)</f>
        <v>0</v>
      </c>
      <c r="V208" s="12">
        <f>IFERROR(VLOOKUP($P208,'20 Passing'!$C:$AF,18,FALSE),0)</f>
        <v>0</v>
      </c>
      <c r="W208" s="12">
        <f>IFERROR(VLOOKUP($P208,'20 Passing'!$C:$AF,12,FALSE)/VLOOKUP($P208,'20 Passing'!$C:$AF,5,FALSE),0)</f>
        <v>0</v>
      </c>
      <c r="X208" s="12">
        <f>IFERROR(IF(OR($B208="D",$B208="K"),0,VLOOKUP($P208,'20 Receiving'!$C:$T,7,FALSE)/VLOOKUP($P208,'20 Receiving'!$C:$T,5,FALSE)),0)*$AJ208</f>
        <v>0</v>
      </c>
      <c r="Y208" s="21">
        <f>IFERROR(VLOOKUP($P208,'20 Receiving'!$C:$T,8,FALSE)/VLOOKUP($P208,'20 Receiving'!$C:$T,5,FALSE),0)</f>
        <v>0</v>
      </c>
      <c r="Z208" s="21">
        <f>IFERROR(VLOOKUP($P208,'20 Receiving'!$C:$T,10,FALSE)/VLOOKUP($P208,'20 Receiving'!$C:$T,5,FALSE),0)</f>
        <v>0</v>
      </c>
      <c r="AA208" s="21">
        <f>IFERROR(VLOOKUP($P208,'20 Receiving'!$C:$T,11,FALSE),0)</f>
        <v>0</v>
      </c>
      <c r="AB208" s="21">
        <f>IFERROR(VLOOKUP($P208,'20 Receiving'!$C:$T,14,FALSE),0)</f>
        <v>0</v>
      </c>
      <c r="AC208" s="21">
        <f>IFERROR(VLOOKUP($P208,'20 Receiving'!$C:$T,11,FALSE)/VLOOKUP($P208,'20 Receiving'!$C:$T,5,FALSE),0)</f>
        <v>0</v>
      </c>
      <c r="AD208" s="12">
        <f>IFERROR(VLOOKUP($P208,'20 Rushing'!$C:$P,7,FALSE)/VLOOKUP($P208,'20 Rushing'!$C:$P,5,FALSE),0)</f>
        <v>0</v>
      </c>
      <c r="AE208" s="12">
        <f>IFERROR(VLOOKUP($P208,'20 Rushing'!$C:$P,8,FALSE)/VLOOKUP($P208,'20 Rushing'!$C:$P,5,FALSE),0)</f>
        <v>0</v>
      </c>
      <c r="AF208" s="12">
        <f>IFERROR(VLOOKUP($P208,'20 Rushing'!$C:$P,12,FALSE),0)</f>
        <v>0</v>
      </c>
      <c r="AG208" s="12">
        <f>IFERROR(VLOOKUP($P208,'20 Rushing'!$C:$P,9,FALSE)/VLOOKUP($P208,'20 Rushing'!$C:$P,5,FALSE),0)</f>
        <v>0</v>
      </c>
      <c r="AH208" s="12">
        <f>VLOOKUP($J208,'Vegas Odds'!$B:$S,18,FALSE)</f>
        <v>26.137494147398847</v>
      </c>
      <c r="AI208" s="12">
        <f>VLOOKUP($J208,'Vegas Odds'!$B:$S,17,FALSE)</f>
        <v>35.962505852601154</v>
      </c>
      <c r="AJ208">
        <v>0</v>
      </c>
      <c r="AK208" s="12">
        <f t="shared" si="61"/>
        <v>0</v>
      </c>
      <c r="AL208" s="12">
        <f t="shared" si="62"/>
        <v>0</v>
      </c>
      <c r="AM208" s="12">
        <f>V208/Team_Defense_Table20[[#Totals],[Passing yds/att]]*'Fanduel Export'!Q202</f>
        <v>0</v>
      </c>
      <c r="AN208" s="12">
        <f t="shared" si="77"/>
        <v>0</v>
      </c>
      <c r="AO208" s="12">
        <f>IFERROR(IF(OR($B208="D",$B208="K"),0,VLOOKUP($P208,'20 Receiving'!$C:$T,7,FALSE)/VLOOKUP($P208,'20 Receiving'!$C:$T,5,FALSE)),0)*$AJ208</f>
        <v>0</v>
      </c>
      <c r="AP208" s="21">
        <f t="shared" si="63"/>
        <v>41.406493506493518</v>
      </c>
      <c r="AQ208" s="21">
        <f t="shared" si="64"/>
        <v>0</v>
      </c>
      <c r="AR208" s="22">
        <f t="shared" si="65"/>
        <v>0</v>
      </c>
      <c r="AS208" s="22">
        <f t="shared" si="66"/>
        <v>0</v>
      </c>
      <c r="AT208" s="22">
        <f>AA208/Team_Defense_Table20[[#Totals],[Yards per completion]]*'Fanduel Export'!S202</f>
        <v>0</v>
      </c>
      <c r="AU208" s="12">
        <f t="shared" si="78"/>
        <v>0</v>
      </c>
      <c r="AV208" s="12">
        <f t="shared" si="67"/>
        <v>0</v>
      </c>
      <c r="AW208" s="21">
        <f t="shared" si="68"/>
        <v>29.644444444444446</v>
      </c>
      <c r="AX208" s="12">
        <f t="shared" si="69"/>
        <v>0</v>
      </c>
      <c r="AY208" s="12">
        <f>AF208/Team_Defense_Table20[[#Totals],[Rushing Y/A]]*R208</f>
        <v>0</v>
      </c>
      <c r="AZ208" s="12">
        <f t="shared" si="79"/>
        <v>0</v>
      </c>
      <c r="BA208" s="22">
        <f t="shared" si="70"/>
        <v>0</v>
      </c>
      <c r="BB208" s="22">
        <f t="shared" si="71"/>
        <v>0</v>
      </c>
      <c r="BC208" s="21">
        <f t="shared" si="72"/>
        <v>0</v>
      </c>
      <c r="BD208" t="str">
        <f t="shared" si="73"/>
        <v>Patrick Taylor</v>
      </c>
      <c r="BE208">
        <f t="shared" si="74"/>
        <v>4500</v>
      </c>
      <c r="BF208" t="str">
        <f t="shared" si="75"/>
        <v>RB</v>
      </c>
      <c r="BG208" s="22">
        <f t="shared" si="76"/>
        <v>0</v>
      </c>
    </row>
    <row r="209" spans="1:59" x14ac:dyDescent="0.3">
      <c r="A209" t="s">
        <v>3981</v>
      </c>
      <c r="B209" t="s">
        <v>49</v>
      </c>
      <c r="C209" t="s">
        <v>3010</v>
      </c>
      <c r="D209" t="s">
        <v>681</v>
      </c>
      <c r="E209" t="s">
        <v>3388</v>
      </c>
      <c r="F209">
        <v>0</v>
      </c>
      <c r="G209">
        <v>2</v>
      </c>
      <c r="H209">
        <v>4500</v>
      </c>
      <c r="I209" t="s">
        <v>3639</v>
      </c>
      <c r="J209" t="s">
        <v>80</v>
      </c>
      <c r="K209" t="s">
        <v>116</v>
      </c>
      <c r="O209" t="str">
        <f t="shared" si="60"/>
        <v>Greg Dortch</v>
      </c>
      <c r="P209" t="str">
        <f>IFERROR(VLOOKUP(O:O,'Name Bridge'!A:B,2,FALSE),O:O)</f>
        <v>Greg Dortch</v>
      </c>
      <c r="Q209" s="12">
        <f>VLOOKUP($K209,'20 Defensive Stats'!$AC:$AH,2,FALSE)</f>
        <v>6.3265822784810126</v>
      </c>
      <c r="R209" s="12">
        <f>VLOOKUP($K209,'20 Defensive Stats'!$AC:$AH,4,FALSE)</f>
        <v>4.5384615384615383</v>
      </c>
      <c r="S209" s="12">
        <f>VLOOKUP($K209,'20 Defensive Stats'!$AC:$AH,6,FALSE)</f>
        <v>9.76171875</v>
      </c>
      <c r="T209" s="12">
        <f>IFERROR(VLOOKUP($P209,'20 Passing'!$C:$AF,9,FALSE)/VLOOKUP($P209,'20 Passing'!$C:$AF,5,FALSE),0)</f>
        <v>0</v>
      </c>
      <c r="U209" s="12">
        <f>IFERROR(VLOOKUP($P209,'20 Passing'!$C:$AF,11,FALSE)/VLOOKUP($P209,'20 Passing'!$C:$AF,5,FALSE),0)</f>
        <v>0</v>
      </c>
      <c r="V209" s="12">
        <f>IFERROR(VLOOKUP($P209,'20 Passing'!$C:$AF,18,FALSE),0)</f>
        <v>0</v>
      </c>
      <c r="W209" s="12">
        <f>IFERROR(VLOOKUP($P209,'20 Passing'!$C:$AF,12,FALSE)/VLOOKUP($P209,'20 Passing'!$C:$AF,5,FALSE),0)</f>
        <v>0</v>
      </c>
      <c r="X209" s="12">
        <f>IFERROR(IF(OR($B209="D",$B209="K"),0,VLOOKUP($P209,'20 Receiving'!$C:$T,7,FALSE)/VLOOKUP($P209,'20 Receiving'!$C:$T,5,FALSE)),0)*$AJ209</f>
        <v>0</v>
      </c>
      <c r="Y209" s="21">
        <f>IFERROR(VLOOKUP($P209,'20 Receiving'!$C:$T,8,FALSE)/VLOOKUP($P209,'20 Receiving'!$C:$T,5,FALSE),0)</f>
        <v>0</v>
      </c>
      <c r="Z209" s="21">
        <f>IFERROR(VLOOKUP($P209,'20 Receiving'!$C:$T,10,FALSE)/VLOOKUP($P209,'20 Receiving'!$C:$T,5,FALSE),0)</f>
        <v>0</v>
      </c>
      <c r="AA209" s="21">
        <f>IFERROR(VLOOKUP($P209,'20 Receiving'!$C:$T,11,FALSE),0)</f>
        <v>0</v>
      </c>
      <c r="AB209" s="21">
        <f>IFERROR(VLOOKUP($P209,'20 Receiving'!$C:$T,14,FALSE),0)</f>
        <v>0</v>
      </c>
      <c r="AC209" s="21">
        <f>IFERROR(VLOOKUP($P209,'20 Receiving'!$C:$T,11,FALSE)/VLOOKUP($P209,'20 Receiving'!$C:$T,5,FALSE),0)</f>
        <v>0</v>
      </c>
      <c r="AD209" s="12">
        <f>IFERROR(VLOOKUP($P209,'20 Rushing'!$C:$P,7,FALSE)/VLOOKUP($P209,'20 Rushing'!$C:$P,5,FALSE),0)</f>
        <v>0</v>
      </c>
      <c r="AE209" s="12">
        <f>IFERROR(VLOOKUP($P209,'20 Rushing'!$C:$P,8,FALSE)/VLOOKUP($P209,'20 Rushing'!$C:$P,5,FALSE),0)</f>
        <v>0</v>
      </c>
      <c r="AF209" s="12">
        <f>IFERROR(VLOOKUP($P209,'20 Rushing'!$C:$P,12,FALSE),0)</f>
        <v>0</v>
      </c>
      <c r="AG209" s="12">
        <f>IFERROR(VLOOKUP($P209,'20 Rushing'!$C:$P,9,FALSE)/VLOOKUP($P209,'20 Rushing'!$C:$P,5,FALSE),0)</f>
        <v>0</v>
      </c>
      <c r="AH209" s="12">
        <f>VLOOKUP($J209,'Vegas Odds'!$B:$S,18,FALSE)</f>
        <v>34.064617153174844</v>
      </c>
      <c r="AI209" s="12">
        <f>VLOOKUP($J209,'Vegas Odds'!$B:$S,17,FALSE)</f>
        <v>34.535382846825151</v>
      </c>
      <c r="AJ209">
        <v>1</v>
      </c>
      <c r="AK209" s="12">
        <f t="shared" si="61"/>
        <v>0</v>
      </c>
      <c r="AL209" s="12">
        <f t="shared" si="62"/>
        <v>0</v>
      </c>
      <c r="AM209" s="12">
        <f>V209/Team_Defense_Table20[[#Totals],[Passing yds/att]]*'Fanduel Export'!Q209</f>
        <v>0</v>
      </c>
      <c r="AN209" s="12">
        <f t="shared" si="77"/>
        <v>0</v>
      </c>
      <c r="AO209" s="12">
        <f>IFERROR(IF(OR($B209="D",$B209="K"),0,VLOOKUP($P209,'20 Receiving'!$C:$T,7,FALSE)/VLOOKUP($P209,'20 Receiving'!$C:$T,5,FALSE)),0)*$AJ209</f>
        <v>0</v>
      </c>
      <c r="AP209" s="21">
        <f t="shared" si="63"/>
        <v>35.487878787878785</v>
      </c>
      <c r="AQ209" s="21">
        <f t="shared" si="64"/>
        <v>0</v>
      </c>
      <c r="AR209" s="22">
        <f t="shared" si="65"/>
        <v>0</v>
      </c>
      <c r="AS209" s="22">
        <f t="shared" si="66"/>
        <v>0</v>
      </c>
      <c r="AT209" s="22">
        <f>AA209/Team_Defense_Table20[[#Totals],[Yards per completion]]*'Fanduel Export'!S209</f>
        <v>0</v>
      </c>
      <c r="AU209" s="12">
        <f t="shared" si="78"/>
        <v>0</v>
      </c>
      <c r="AV209" s="12">
        <f t="shared" si="67"/>
        <v>0</v>
      </c>
      <c r="AW209" s="21">
        <f t="shared" si="68"/>
        <v>31.019191919191922</v>
      </c>
      <c r="AX209" s="12">
        <f t="shared" si="69"/>
        <v>0</v>
      </c>
      <c r="AY209" s="12">
        <f>AF209/Team_Defense_Table20[[#Totals],[Rushing Y/A]]*R209</f>
        <v>0</v>
      </c>
      <c r="AZ209" s="12">
        <f t="shared" si="79"/>
        <v>0</v>
      </c>
      <c r="BA209" s="22">
        <f t="shared" si="70"/>
        <v>0</v>
      </c>
      <c r="BB209" s="22">
        <f t="shared" si="71"/>
        <v>0</v>
      </c>
      <c r="BC209" s="21">
        <f t="shared" si="72"/>
        <v>0</v>
      </c>
      <c r="BD209" t="str">
        <f t="shared" si="73"/>
        <v>Greg Dortch</v>
      </c>
      <c r="BE209">
        <f t="shared" si="74"/>
        <v>4500</v>
      </c>
      <c r="BF209" t="str">
        <f t="shared" si="75"/>
        <v>WR</v>
      </c>
      <c r="BG209" s="22">
        <f t="shared" si="76"/>
        <v>0</v>
      </c>
    </row>
    <row r="210" spans="1:59" x14ac:dyDescent="0.3">
      <c r="A210" t="s">
        <v>3982</v>
      </c>
      <c r="B210" t="s">
        <v>49</v>
      </c>
      <c r="C210" t="s">
        <v>1942</v>
      </c>
      <c r="D210" t="s">
        <v>3177</v>
      </c>
      <c r="E210" t="s">
        <v>1865</v>
      </c>
      <c r="F210">
        <v>0</v>
      </c>
      <c r="G210">
        <v>1</v>
      </c>
      <c r="H210">
        <v>4500</v>
      </c>
      <c r="I210" t="s">
        <v>3644</v>
      </c>
      <c r="J210" t="s">
        <v>1079</v>
      </c>
      <c r="K210" t="s">
        <v>56</v>
      </c>
      <c r="O210" t="str">
        <f t="shared" si="60"/>
        <v>Jeff Thomas</v>
      </c>
      <c r="P210" t="str">
        <f>IFERROR(VLOOKUP(O:O,'Name Bridge'!A:B,2,FALSE),O:O)</f>
        <v>Jeff Thomas</v>
      </c>
      <c r="Q210" s="12">
        <f>VLOOKUP($K210,'20 Defensive Stats'!$AC:$AH,2,FALSE)</f>
        <v>6.5079787234042552</v>
      </c>
      <c r="R210" s="12">
        <f>VLOOKUP($K210,'20 Defensive Stats'!$AC:$AH,4,FALSE)</f>
        <v>4.7661870503597124</v>
      </c>
      <c r="S210" s="12">
        <f>VLOOKUP($K210,'20 Defensive Stats'!$AC:$AH,6,FALSE)</f>
        <v>10.324894514767932</v>
      </c>
      <c r="T210" s="12">
        <f>IFERROR(VLOOKUP($P210,'20 Passing'!$C:$AF,9,FALSE)/VLOOKUP($P210,'20 Passing'!$C:$AF,5,FALSE),0)</f>
        <v>0</v>
      </c>
      <c r="U210" s="12">
        <f>IFERROR(VLOOKUP($P210,'20 Passing'!$C:$AF,11,FALSE)/VLOOKUP($P210,'20 Passing'!$C:$AF,5,FALSE),0)</f>
        <v>0</v>
      </c>
      <c r="V210" s="12">
        <f>IFERROR(VLOOKUP($P210,'20 Passing'!$C:$AF,18,FALSE),0)</f>
        <v>0</v>
      </c>
      <c r="W210" s="12">
        <f>IFERROR(VLOOKUP($P210,'20 Passing'!$C:$AF,12,FALSE)/VLOOKUP($P210,'20 Passing'!$C:$AF,5,FALSE),0)</f>
        <v>0</v>
      </c>
      <c r="X210" s="12">
        <f>IFERROR(IF(OR($B210="D",$B210="K"),0,VLOOKUP($P210,'20 Receiving'!$C:$T,7,FALSE)/VLOOKUP($P210,'20 Receiving'!$C:$T,5,FALSE)),0)*$AJ210</f>
        <v>0</v>
      </c>
      <c r="Y210" s="21">
        <f>IFERROR(VLOOKUP($P210,'20 Receiving'!$C:$T,8,FALSE)/VLOOKUP($P210,'20 Receiving'!$C:$T,5,FALSE),0)</f>
        <v>0</v>
      </c>
      <c r="Z210" s="21">
        <f>IFERROR(VLOOKUP($P210,'20 Receiving'!$C:$T,10,FALSE)/VLOOKUP($P210,'20 Receiving'!$C:$T,5,FALSE),0)</f>
        <v>0</v>
      </c>
      <c r="AA210" s="21">
        <f>IFERROR(VLOOKUP($P210,'20 Receiving'!$C:$T,11,FALSE),0)</f>
        <v>0</v>
      </c>
      <c r="AB210" s="21">
        <f>IFERROR(VLOOKUP($P210,'20 Receiving'!$C:$T,14,FALSE),0)</f>
        <v>0</v>
      </c>
      <c r="AC210" s="21">
        <f>IFERROR(VLOOKUP($P210,'20 Receiving'!$C:$T,11,FALSE)/VLOOKUP($P210,'20 Receiving'!$C:$T,5,FALSE),0)</f>
        <v>0</v>
      </c>
      <c r="AD210" s="12">
        <f>IFERROR(VLOOKUP($P210,'20 Rushing'!$C:$P,7,FALSE)/VLOOKUP($P210,'20 Rushing'!$C:$P,5,FALSE),0)</f>
        <v>0</v>
      </c>
      <c r="AE210" s="12">
        <f>IFERROR(VLOOKUP($P210,'20 Rushing'!$C:$P,8,FALSE)/VLOOKUP($P210,'20 Rushing'!$C:$P,5,FALSE),0)</f>
        <v>0</v>
      </c>
      <c r="AF210" s="12">
        <f>IFERROR(VLOOKUP($P210,'20 Rushing'!$C:$P,12,FALSE),0)</f>
        <v>0</v>
      </c>
      <c r="AG210" s="12">
        <f>IFERROR(VLOOKUP($P210,'20 Rushing'!$C:$P,9,FALSE)/VLOOKUP($P210,'20 Rushing'!$C:$P,5,FALSE),0)</f>
        <v>0</v>
      </c>
      <c r="AH210" s="12">
        <f>VLOOKUP($J210,'Vegas Odds'!$B:$S,18,FALSE)</f>
        <v>29.794677517930324</v>
      </c>
      <c r="AI210" s="12">
        <f>VLOOKUP($J210,'Vegas Odds'!$B:$S,17,FALSE)</f>
        <v>35.30532248206967</v>
      </c>
      <c r="AJ210">
        <v>1</v>
      </c>
      <c r="AK210" s="12">
        <f t="shared" si="61"/>
        <v>0</v>
      </c>
      <c r="AL210" s="12">
        <f t="shared" si="62"/>
        <v>0</v>
      </c>
      <c r="AM210" s="12">
        <f>V210/Team_Defense_Table20[[#Totals],[Passing yds/att]]*'Fanduel Export'!Q206</f>
        <v>0</v>
      </c>
      <c r="AN210" s="12">
        <f t="shared" si="77"/>
        <v>0</v>
      </c>
      <c r="AO210" s="12">
        <f>IFERROR(IF(OR($B210="D",$B210="K"),0,VLOOKUP($P210,'20 Receiving'!$C:$T,7,FALSE)/VLOOKUP($P210,'20 Receiving'!$C:$T,5,FALSE)),0)*$AJ210</f>
        <v>0</v>
      </c>
      <c r="AP210" s="21">
        <f t="shared" si="63"/>
        <v>31.252958152958154</v>
      </c>
      <c r="AQ210" s="21">
        <f t="shared" si="64"/>
        <v>0</v>
      </c>
      <c r="AR210" s="22">
        <f t="shared" si="65"/>
        <v>0</v>
      </c>
      <c r="AS210" s="22">
        <f t="shared" si="66"/>
        <v>0</v>
      </c>
      <c r="AT210" s="22">
        <f>AA210/Team_Defense_Table20[[#Totals],[Yards per completion]]*'Fanduel Export'!S206</f>
        <v>0</v>
      </c>
      <c r="AU210" s="12">
        <f t="shared" si="78"/>
        <v>0</v>
      </c>
      <c r="AV210" s="12">
        <f t="shared" si="67"/>
        <v>0</v>
      </c>
      <c r="AW210" s="21">
        <f t="shared" si="68"/>
        <v>39.221464646464653</v>
      </c>
      <c r="AX210" s="12">
        <f t="shared" si="69"/>
        <v>0</v>
      </c>
      <c r="AY210" s="12">
        <f>AF210/Team_Defense_Table20[[#Totals],[Rushing Y/A]]*R210</f>
        <v>0</v>
      </c>
      <c r="AZ210" s="12">
        <f t="shared" si="79"/>
        <v>0</v>
      </c>
      <c r="BA210" s="22">
        <f t="shared" si="70"/>
        <v>0</v>
      </c>
      <c r="BB210" s="22">
        <f t="shared" si="71"/>
        <v>0</v>
      </c>
      <c r="BC210" s="21">
        <f t="shared" si="72"/>
        <v>0</v>
      </c>
      <c r="BD210" t="str">
        <f t="shared" si="73"/>
        <v>Jeff Thomas</v>
      </c>
      <c r="BE210">
        <f t="shared" si="74"/>
        <v>4500</v>
      </c>
      <c r="BF210" t="str">
        <f t="shared" si="75"/>
        <v>WR</v>
      </c>
      <c r="BG210" s="22">
        <f t="shared" si="76"/>
        <v>0</v>
      </c>
    </row>
    <row r="211" spans="1:59" x14ac:dyDescent="0.3">
      <c r="A211" t="s">
        <v>3983</v>
      </c>
      <c r="B211" t="s">
        <v>49</v>
      </c>
      <c r="C211" t="s">
        <v>3389</v>
      </c>
      <c r="D211" t="s">
        <v>533</v>
      </c>
      <c r="E211" t="s">
        <v>3390</v>
      </c>
      <c r="F211">
        <v>0</v>
      </c>
      <c r="G211">
        <v>1</v>
      </c>
      <c r="H211">
        <v>4500</v>
      </c>
      <c r="I211" t="s">
        <v>3638</v>
      </c>
      <c r="J211" t="s">
        <v>74</v>
      </c>
      <c r="K211" t="s">
        <v>61</v>
      </c>
      <c r="O211" t="str">
        <f t="shared" si="60"/>
        <v>Johnny Holton</v>
      </c>
      <c r="P211" t="str">
        <f>IFERROR(VLOOKUP(O:O,'Name Bridge'!A:B,2,FALSE),O:O)</f>
        <v>Johnny Holton</v>
      </c>
      <c r="Q211" s="12">
        <f>VLOOKUP($K211,'20 Defensive Stats'!$AC:$AH,2,FALSE)</f>
        <v>7.3665987780040734</v>
      </c>
      <c r="R211" s="12">
        <f>VLOOKUP($K211,'20 Defensive Stats'!$AC:$AH,4,FALSE)</f>
        <v>3.7056603773584906</v>
      </c>
      <c r="S211" s="12">
        <f>VLOOKUP($K211,'20 Defensive Stats'!$AC:$AH,6,FALSE)</f>
        <v>10.764880952380953</v>
      </c>
      <c r="T211" s="12">
        <f>IFERROR(VLOOKUP($P211,'20 Passing'!$C:$AF,9,FALSE)/VLOOKUP($P211,'20 Passing'!$C:$AF,5,FALSE),0)</f>
        <v>0</v>
      </c>
      <c r="U211" s="12">
        <f>IFERROR(VLOOKUP($P211,'20 Passing'!$C:$AF,11,FALSE)/VLOOKUP($P211,'20 Passing'!$C:$AF,5,FALSE),0)</f>
        <v>0</v>
      </c>
      <c r="V211" s="12">
        <f>IFERROR(VLOOKUP($P211,'20 Passing'!$C:$AF,18,FALSE),0)</f>
        <v>0</v>
      </c>
      <c r="W211" s="12">
        <f>IFERROR(VLOOKUP($P211,'20 Passing'!$C:$AF,12,FALSE)/VLOOKUP($P211,'20 Passing'!$C:$AF,5,FALSE),0)</f>
        <v>0</v>
      </c>
      <c r="X211" s="12">
        <f>IFERROR(IF(OR($B211="D",$B211="K"),0,VLOOKUP($P211,'20 Receiving'!$C:$T,7,FALSE)/VLOOKUP($P211,'20 Receiving'!$C:$T,5,FALSE)),0)*$AJ211</f>
        <v>0</v>
      </c>
      <c r="Y211" s="21">
        <f>IFERROR(VLOOKUP($P211,'20 Receiving'!$C:$T,8,FALSE)/VLOOKUP($P211,'20 Receiving'!$C:$T,5,FALSE),0)</f>
        <v>0</v>
      </c>
      <c r="Z211" s="21">
        <f>IFERROR(VLOOKUP($P211,'20 Receiving'!$C:$T,10,FALSE)/VLOOKUP($P211,'20 Receiving'!$C:$T,5,FALSE),0)</f>
        <v>0</v>
      </c>
      <c r="AA211" s="21">
        <f>IFERROR(VLOOKUP($P211,'20 Receiving'!$C:$T,11,FALSE),0)</f>
        <v>0</v>
      </c>
      <c r="AB211" s="21">
        <f>IFERROR(VLOOKUP($P211,'20 Receiving'!$C:$T,14,FALSE),0)</f>
        <v>0</v>
      </c>
      <c r="AC211" s="21">
        <f>IFERROR(VLOOKUP($P211,'20 Receiving'!$C:$T,11,FALSE)/VLOOKUP($P211,'20 Receiving'!$C:$T,5,FALSE),0)</f>
        <v>0</v>
      </c>
      <c r="AD211" s="12">
        <f>IFERROR(VLOOKUP($P211,'20 Rushing'!$C:$P,7,FALSE)/VLOOKUP($P211,'20 Rushing'!$C:$P,5,FALSE),0)</f>
        <v>0</v>
      </c>
      <c r="AE211" s="12">
        <f>IFERROR(VLOOKUP($P211,'20 Rushing'!$C:$P,8,FALSE)/VLOOKUP($P211,'20 Rushing'!$C:$P,5,FALSE),0)</f>
        <v>0</v>
      </c>
      <c r="AF211" s="12">
        <f>IFERROR(VLOOKUP($P211,'20 Rushing'!$C:$P,12,FALSE),0)</f>
        <v>0</v>
      </c>
      <c r="AG211" s="12">
        <f>IFERROR(VLOOKUP($P211,'20 Rushing'!$C:$P,9,FALSE)/VLOOKUP($P211,'20 Rushing'!$C:$P,5,FALSE),0)</f>
        <v>0</v>
      </c>
      <c r="AH211" s="12">
        <f>VLOOKUP($J211,'Vegas Odds'!$B:$S,18,FALSE)</f>
        <v>43.874288576406173</v>
      </c>
      <c r="AI211" s="12">
        <f>VLOOKUP($J211,'Vegas Odds'!$B:$S,17,FALSE)</f>
        <v>15.725711423593831</v>
      </c>
      <c r="AJ211">
        <v>1</v>
      </c>
      <c r="AK211" s="12">
        <f t="shared" si="61"/>
        <v>0</v>
      </c>
      <c r="AL211" s="12">
        <f t="shared" si="62"/>
        <v>0</v>
      </c>
      <c r="AM211" s="12">
        <f>V211/Team_Defense_Table20[[#Totals],[Passing yds/att]]*'Fanduel Export'!Q205</f>
        <v>0</v>
      </c>
      <c r="AN211" s="12">
        <f t="shared" si="77"/>
        <v>0</v>
      </c>
      <c r="AO211" s="12">
        <f>IFERROR(IF(OR($B211="D",$B211="K"),0,VLOOKUP($P211,'20 Receiving'!$C:$T,7,FALSE)/VLOOKUP($P211,'20 Receiving'!$C:$T,5,FALSE)),0)*$AJ211</f>
        <v>0</v>
      </c>
      <c r="AP211" s="21">
        <f t="shared" si="63"/>
        <v>34.49083694083695</v>
      </c>
      <c r="AQ211" s="21">
        <f t="shared" si="64"/>
        <v>0</v>
      </c>
      <c r="AR211" s="22">
        <f t="shared" si="65"/>
        <v>0</v>
      </c>
      <c r="AS211" s="22">
        <f t="shared" si="66"/>
        <v>0</v>
      </c>
      <c r="AT211" s="22">
        <f>AA211/Team_Defense_Table20[[#Totals],[Yards per completion]]*'Fanduel Export'!S205</f>
        <v>0</v>
      </c>
      <c r="AU211" s="12">
        <f t="shared" si="78"/>
        <v>0</v>
      </c>
      <c r="AV211" s="12">
        <f t="shared" si="67"/>
        <v>0</v>
      </c>
      <c r="AW211" s="21">
        <f t="shared" si="68"/>
        <v>24.907864357864359</v>
      </c>
      <c r="AX211" s="12">
        <f t="shared" si="69"/>
        <v>0</v>
      </c>
      <c r="AY211" s="12">
        <f>AF211/Team_Defense_Table20[[#Totals],[Rushing Y/A]]*R211</f>
        <v>0</v>
      </c>
      <c r="AZ211" s="12">
        <f t="shared" si="79"/>
        <v>0</v>
      </c>
      <c r="BA211" s="22">
        <f t="shared" si="70"/>
        <v>0</v>
      </c>
      <c r="BB211" s="22">
        <f t="shared" si="71"/>
        <v>0</v>
      </c>
      <c r="BC211" s="21">
        <f t="shared" si="72"/>
        <v>0</v>
      </c>
      <c r="BD211" t="str">
        <f t="shared" si="73"/>
        <v>Johnny Holton</v>
      </c>
      <c r="BE211">
        <f t="shared" si="74"/>
        <v>4500</v>
      </c>
      <c r="BF211" t="str">
        <f t="shared" si="75"/>
        <v>WR</v>
      </c>
      <c r="BG211" s="22">
        <f t="shared" si="76"/>
        <v>0</v>
      </c>
    </row>
    <row r="212" spans="1:59" x14ac:dyDescent="0.3">
      <c r="A212" t="s">
        <v>3984</v>
      </c>
      <c r="B212" t="s">
        <v>49</v>
      </c>
      <c r="C212" t="s">
        <v>2996</v>
      </c>
      <c r="D212" t="s">
        <v>1983</v>
      </c>
      <c r="E212" t="s">
        <v>3722</v>
      </c>
      <c r="F212">
        <v>2.9625000953674299</v>
      </c>
      <c r="G212">
        <v>8</v>
      </c>
      <c r="H212">
        <v>4500</v>
      </c>
      <c r="I212" t="s">
        <v>3637</v>
      </c>
      <c r="J212" t="s">
        <v>76</v>
      </c>
      <c r="K212" t="s">
        <v>1080</v>
      </c>
      <c r="O212" t="str">
        <f t="shared" si="60"/>
        <v>John Hightower</v>
      </c>
      <c r="P212" t="str">
        <f>IFERROR(VLOOKUP(O:O,'Name Bridge'!A:B,2,FALSE),O:O)</f>
        <v>John Hightower</v>
      </c>
      <c r="Q212" s="12">
        <f>VLOOKUP($K212,'20 Defensive Stats'!$AC:$AH,2,FALSE)</f>
        <v>6.9262295081967213</v>
      </c>
      <c r="R212" s="12">
        <f>VLOOKUP($K212,'20 Defensive Stats'!$AC:$AH,4,FALSE)</f>
        <v>4.625</v>
      </c>
      <c r="S212" s="12">
        <f>VLOOKUP($K212,'20 Defensive Stats'!$AC:$AH,6,FALSE)</f>
        <v>10.432098765432098</v>
      </c>
      <c r="T212" s="12">
        <f>IFERROR(VLOOKUP($P212,'20 Passing'!$C:$AF,9,FALSE)/VLOOKUP($P212,'20 Passing'!$C:$AF,5,FALSE),0)</f>
        <v>0</v>
      </c>
      <c r="U212" s="12">
        <f>IFERROR(VLOOKUP($P212,'20 Passing'!$C:$AF,11,FALSE)/VLOOKUP($P212,'20 Passing'!$C:$AF,5,FALSE),0)</f>
        <v>0</v>
      </c>
      <c r="V212" s="12">
        <f>IFERROR(VLOOKUP($P212,'20 Passing'!$C:$AF,18,FALSE),0)</f>
        <v>0</v>
      </c>
      <c r="W212" s="12">
        <f>IFERROR(VLOOKUP($P212,'20 Passing'!$C:$AF,12,FALSE)/VLOOKUP($P212,'20 Passing'!$C:$AF,5,FALSE),0)</f>
        <v>0</v>
      </c>
      <c r="X212" s="12">
        <f>IFERROR(IF(OR($B212="D",$B212="K"),0,VLOOKUP($P212,'20 Receiving'!$C:$T,7,FALSE)/VLOOKUP($P212,'20 Receiving'!$C:$T,5,FALSE)),0)*$AJ212</f>
        <v>2.2727272727272729</v>
      </c>
      <c r="Y212" s="21">
        <f>IFERROR(VLOOKUP($P212,'20 Receiving'!$C:$T,8,FALSE)/VLOOKUP($P212,'20 Receiving'!$C:$T,5,FALSE),0)</f>
        <v>0.90909090909090906</v>
      </c>
      <c r="Z212" s="21">
        <f>IFERROR(VLOOKUP($P212,'20 Receiving'!$C:$T,10,FALSE)/VLOOKUP($P212,'20 Receiving'!$C:$T,5,FALSE),0)</f>
        <v>15.181818181818182</v>
      </c>
      <c r="AA212" s="21">
        <f>IFERROR(VLOOKUP($P212,'20 Receiving'!$C:$T,11,FALSE),0)</f>
        <v>16.7</v>
      </c>
      <c r="AB212" s="21">
        <f>IFERROR(VLOOKUP($P212,'20 Receiving'!$C:$T,14,FALSE),0)</f>
        <v>59</v>
      </c>
      <c r="AC212" s="21">
        <f>IFERROR(VLOOKUP($P212,'20 Receiving'!$C:$T,11,FALSE)/VLOOKUP($P212,'20 Receiving'!$C:$T,5,FALSE),0)</f>
        <v>1.5181818181818181</v>
      </c>
      <c r="AD212" s="12">
        <f>IFERROR(VLOOKUP($P212,'20 Rushing'!$C:$P,7,FALSE)/VLOOKUP($P212,'20 Rushing'!$C:$P,5,FALSE),0)</f>
        <v>0</v>
      </c>
      <c r="AE212" s="12">
        <f>IFERROR(VLOOKUP($P212,'20 Rushing'!$C:$P,8,FALSE)/VLOOKUP($P212,'20 Rushing'!$C:$P,5,FALSE),0)</f>
        <v>0</v>
      </c>
      <c r="AF212" s="12">
        <f>IFERROR(VLOOKUP($P212,'20 Rushing'!$C:$P,12,FALSE),0)</f>
        <v>0</v>
      </c>
      <c r="AG212" s="12">
        <f>IFERROR(VLOOKUP($P212,'20 Rushing'!$C:$P,9,FALSE)/VLOOKUP($P212,'20 Rushing'!$C:$P,5,FALSE),0)</f>
        <v>0</v>
      </c>
      <c r="AH212" s="12">
        <f>VLOOKUP($J212,'Vegas Odds'!$B:$S,18,FALSE)</f>
        <v>42.740147670656746</v>
      </c>
      <c r="AI212" s="12">
        <f>VLOOKUP($J212,'Vegas Odds'!$B:$S,17,FALSE)</f>
        <v>19.159852329343252</v>
      </c>
      <c r="AJ212">
        <v>1</v>
      </c>
      <c r="AK212" s="12">
        <f t="shared" si="61"/>
        <v>0</v>
      </c>
      <c r="AL212" s="12">
        <f t="shared" si="62"/>
        <v>0</v>
      </c>
      <c r="AM212" s="12">
        <f>V212/Team_Defense_Table20[[#Totals],[Passing yds/att]]*'Fanduel Export'!Q213</f>
        <v>0</v>
      </c>
      <c r="AN212" s="12">
        <f t="shared" si="77"/>
        <v>0</v>
      </c>
      <c r="AO212" s="12">
        <f>IFERROR(IF(OR($B212="D",$B212="K"),0,VLOOKUP($P212,'20 Receiving'!$C:$T,7,FALSE)/VLOOKUP($P212,'20 Receiving'!$C:$T,5,FALSE)),0)*$AJ212</f>
        <v>2.2727272727272729</v>
      </c>
      <c r="AP212" s="21">
        <f t="shared" si="63"/>
        <v>49.672943722943735</v>
      </c>
      <c r="AQ212" s="21">
        <f t="shared" si="64"/>
        <v>1.9555253216576645</v>
      </c>
      <c r="AR212" s="22">
        <f t="shared" si="65"/>
        <v>0.90909090909090906</v>
      </c>
      <c r="AS212" s="22">
        <f t="shared" si="66"/>
        <v>0.78221012866306572</v>
      </c>
      <c r="AT212" s="22">
        <f>AA212/Team_Defense_Table20[[#Totals],[Yards per completion]]*'Fanduel Export'!S213</f>
        <v>14.253118514244463</v>
      </c>
      <c r="AU212" s="12">
        <f t="shared" si="78"/>
        <v>11.148933666877085</v>
      </c>
      <c r="AV212" s="12">
        <f t="shared" si="67"/>
        <v>0</v>
      </c>
      <c r="AW212" s="21">
        <f t="shared" si="68"/>
        <v>31.925757575757579</v>
      </c>
      <c r="AX212" s="12">
        <f t="shared" si="69"/>
        <v>0</v>
      </c>
      <c r="AY212" s="12">
        <f>AF212/Team_Defense_Table20[[#Totals],[Rushing Y/A]]*R212</f>
        <v>0</v>
      </c>
      <c r="AZ212" s="12">
        <f t="shared" si="79"/>
        <v>0</v>
      </c>
      <c r="BA212" s="22">
        <f t="shared" si="70"/>
        <v>1.5694388212331631</v>
      </c>
      <c r="BB212" s="22">
        <f t="shared" si="71"/>
        <v>0.34876418249625846</v>
      </c>
      <c r="BC212" s="21">
        <f t="shared" si="72"/>
        <v>0.50505050505050508</v>
      </c>
      <c r="BD212" t="str">
        <f t="shared" si="73"/>
        <v>John Hightower</v>
      </c>
      <c r="BE212">
        <f t="shared" si="74"/>
        <v>4500</v>
      </c>
      <c r="BF212" t="str">
        <f t="shared" si="75"/>
        <v>WR</v>
      </c>
      <c r="BG212" s="22">
        <f t="shared" si="76"/>
        <v>1.5694388212331631</v>
      </c>
    </row>
    <row r="213" spans="1:59" x14ac:dyDescent="0.3">
      <c r="A213" t="s">
        <v>3985</v>
      </c>
      <c r="B213" t="s">
        <v>34</v>
      </c>
      <c r="C213" t="s">
        <v>3059</v>
      </c>
      <c r="D213" t="s">
        <v>3352</v>
      </c>
      <c r="E213" t="s">
        <v>3011</v>
      </c>
      <c r="F213">
        <v>0</v>
      </c>
      <c r="G213">
        <v>3</v>
      </c>
      <c r="H213">
        <v>4500</v>
      </c>
      <c r="I213" t="s">
        <v>3639</v>
      </c>
      <c r="J213" t="s">
        <v>116</v>
      </c>
      <c r="K213" t="s">
        <v>80</v>
      </c>
      <c r="O213" t="str">
        <f t="shared" si="60"/>
        <v>Jonathan Ward</v>
      </c>
      <c r="P213" t="str">
        <f>IFERROR(VLOOKUP(O:O,'Name Bridge'!A:B,2,FALSE),O:O)</f>
        <v>Jonathan Ward</v>
      </c>
      <c r="Q213" s="12">
        <f>VLOOKUP($K213,'20 Defensive Stats'!$AC:$AH,2,FALSE)</f>
        <v>5.654040404040404</v>
      </c>
      <c r="R213" s="12">
        <f>VLOOKUP($K213,'20 Defensive Stats'!$AC:$AH,4,FALSE)</f>
        <v>3.8679245283018866</v>
      </c>
      <c r="S213" s="12">
        <f>VLOOKUP($K213,'20 Defensive Stats'!$AC:$AH,6,FALSE)</f>
        <v>8.9203187250996017</v>
      </c>
      <c r="T213" s="12">
        <f>IFERROR(VLOOKUP($P213,'20 Passing'!$C:$AF,9,FALSE)/VLOOKUP($P213,'20 Passing'!$C:$AF,5,FALSE),0)</f>
        <v>0</v>
      </c>
      <c r="U213" s="12">
        <f>IFERROR(VLOOKUP($P213,'20 Passing'!$C:$AF,11,FALSE)/VLOOKUP($P213,'20 Passing'!$C:$AF,5,FALSE),0)</f>
        <v>0</v>
      </c>
      <c r="V213" s="12">
        <f>IFERROR(VLOOKUP($P213,'20 Passing'!$C:$AF,18,FALSE),0)</f>
        <v>0</v>
      </c>
      <c r="W213" s="12">
        <f>IFERROR(VLOOKUP($P213,'20 Passing'!$C:$AF,12,FALSE)/VLOOKUP($P213,'20 Passing'!$C:$AF,5,FALSE),0)</f>
        <v>0</v>
      </c>
      <c r="X213" s="12">
        <f>IFERROR(IF(OR($B213="D",$B213="K"),0,VLOOKUP($P213,'20 Receiving'!$C:$T,7,FALSE)/VLOOKUP($P213,'20 Receiving'!$C:$T,5,FALSE)),0)*$AJ213</f>
        <v>0</v>
      </c>
      <c r="Y213" s="21">
        <f>IFERROR(VLOOKUP($P213,'20 Receiving'!$C:$T,8,FALSE)/VLOOKUP($P213,'20 Receiving'!$C:$T,5,FALSE),0)</f>
        <v>0</v>
      </c>
      <c r="Z213" s="21">
        <f>IFERROR(VLOOKUP($P213,'20 Receiving'!$C:$T,10,FALSE)/VLOOKUP($P213,'20 Receiving'!$C:$T,5,FALSE),0)</f>
        <v>0</v>
      </c>
      <c r="AA213" s="21">
        <f>IFERROR(VLOOKUP($P213,'20 Receiving'!$C:$T,11,FALSE),0)</f>
        <v>0</v>
      </c>
      <c r="AB213" s="21">
        <f>IFERROR(VLOOKUP($P213,'20 Receiving'!$C:$T,14,FALSE),0)</f>
        <v>0</v>
      </c>
      <c r="AC213" s="21">
        <f>IFERROR(VLOOKUP($P213,'20 Receiving'!$C:$T,11,FALSE)/VLOOKUP($P213,'20 Receiving'!$C:$T,5,FALSE),0)</f>
        <v>0</v>
      </c>
      <c r="AD213" s="12">
        <f>IFERROR(VLOOKUP($P213,'20 Rushing'!$C:$P,7,FALSE)/VLOOKUP($P213,'20 Rushing'!$C:$P,5,FALSE),0)</f>
        <v>0</v>
      </c>
      <c r="AE213" s="12">
        <f>IFERROR(VLOOKUP($P213,'20 Rushing'!$C:$P,8,FALSE)/VLOOKUP($P213,'20 Rushing'!$C:$P,5,FALSE),0)</f>
        <v>0</v>
      </c>
      <c r="AF213" s="12">
        <f>IFERROR(VLOOKUP($P213,'20 Rushing'!$C:$P,12,FALSE),0)</f>
        <v>0</v>
      </c>
      <c r="AG213" s="12">
        <f>IFERROR(VLOOKUP($P213,'20 Rushing'!$C:$P,9,FALSE)/VLOOKUP($P213,'20 Rushing'!$C:$P,5,FALSE),0)</f>
        <v>0</v>
      </c>
      <c r="AH213" s="12">
        <f>VLOOKUP($J213,'Vegas Odds'!$B:$S,18,FALSE)</f>
        <v>37.965155310939636</v>
      </c>
      <c r="AI213" s="12">
        <f>VLOOKUP($J213,'Vegas Odds'!$B:$S,17,FALSE)</f>
        <v>30.434844689060373</v>
      </c>
      <c r="AJ213">
        <v>1</v>
      </c>
      <c r="AK213" s="12">
        <f t="shared" si="61"/>
        <v>0</v>
      </c>
      <c r="AL213" s="12">
        <f t="shared" si="62"/>
        <v>0</v>
      </c>
      <c r="AM213" s="12">
        <f>V213/Team_Defense_Table20[[#Totals],[Passing yds/att]]*'Fanduel Export'!Q214</f>
        <v>0</v>
      </c>
      <c r="AN213" s="12">
        <f t="shared" si="77"/>
        <v>0</v>
      </c>
      <c r="AO213" s="12">
        <f>IFERROR(IF(OR($B213="D",$B213="K"),0,VLOOKUP($P213,'20 Receiving'!$C:$T,7,FALSE)/VLOOKUP($P213,'20 Receiving'!$C:$T,5,FALSE)),0)*$AJ213</f>
        <v>0</v>
      </c>
      <c r="AP213" s="21">
        <f t="shared" si="63"/>
        <v>31.103030303030305</v>
      </c>
      <c r="AQ213" s="21">
        <f t="shared" si="64"/>
        <v>0</v>
      </c>
      <c r="AR213" s="22">
        <f t="shared" si="65"/>
        <v>0</v>
      </c>
      <c r="AS213" s="22">
        <f t="shared" si="66"/>
        <v>0</v>
      </c>
      <c r="AT213" s="22">
        <f>AA213/Team_Defense_Table20[[#Totals],[Yards per completion]]*'Fanduel Export'!S214</f>
        <v>0</v>
      </c>
      <c r="AU213" s="12">
        <f t="shared" si="78"/>
        <v>0</v>
      </c>
      <c r="AV213" s="12">
        <f t="shared" si="67"/>
        <v>0</v>
      </c>
      <c r="AW213" s="21">
        <f t="shared" si="68"/>
        <v>32.439393939393938</v>
      </c>
      <c r="AX213" s="12">
        <f t="shared" si="69"/>
        <v>0</v>
      </c>
      <c r="AY213" s="12">
        <f>AF213/Team_Defense_Table20[[#Totals],[Rushing Y/A]]*R213</f>
        <v>0</v>
      </c>
      <c r="AZ213" s="12">
        <f t="shared" si="79"/>
        <v>0</v>
      </c>
      <c r="BA213" s="22">
        <f t="shared" si="70"/>
        <v>0</v>
      </c>
      <c r="BB213" s="22">
        <f t="shared" si="71"/>
        <v>0</v>
      </c>
      <c r="BC213" s="21">
        <f t="shared" si="72"/>
        <v>0</v>
      </c>
      <c r="BD213" t="str">
        <f t="shared" si="73"/>
        <v>Jonathan Ward</v>
      </c>
      <c r="BE213">
        <f t="shared" si="74"/>
        <v>4500</v>
      </c>
      <c r="BF213" t="str">
        <f t="shared" si="75"/>
        <v>RB</v>
      </c>
      <c r="BG213" s="22">
        <f t="shared" si="76"/>
        <v>0</v>
      </c>
    </row>
    <row r="214" spans="1:59" x14ac:dyDescent="0.3">
      <c r="A214" t="s">
        <v>3986</v>
      </c>
      <c r="B214" t="s">
        <v>49</v>
      </c>
      <c r="C214" t="s">
        <v>1938</v>
      </c>
      <c r="D214" t="s">
        <v>321</v>
      </c>
      <c r="E214" t="s">
        <v>1939</v>
      </c>
      <c r="F214">
        <v>1.0199999809265099</v>
      </c>
      <c r="G214">
        <v>5</v>
      </c>
      <c r="H214">
        <v>4500</v>
      </c>
      <c r="I214" t="s">
        <v>3637</v>
      </c>
      <c r="J214" t="s">
        <v>1080</v>
      </c>
      <c r="K214" t="s">
        <v>76</v>
      </c>
      <c r="O214" t="str">
        <f t="shared" si="60"/>
        <v>Seth Roberts</v>
      </c>
      <c r="P214" t="str">
        <f>IFERROR(VLOOKUP(O:O,'Name Bridge'!A:B,2,FALSE),O:O)</f>
        <v>Seth Roberts</v>
      </c>
      <c r="Q214" s="12">
        <f>VLOOKUP($K214,'20 Defensive Stats'!$AC:$AH,2,FALSE)</f>
        <v>6.4568245125348191</v>
      </c>
      <c r="R214" s="12">
        <f>VLOOKUP($K214,'20 Defensive Stats'!$AC:$AH,4,FALSE)</f>
        <v>4.0869565217391308</v>
      </c>
      <c r="S214" s="12">
        <f>VLOOKUP($K214,'20 Defensive Stats'!$AC:$AH,6,FALSE)</f>
        <v>9.6987447698744766</v>
      </c>
      <c r="T214" s="12">
        <f>IFERROR(VLOOKUP($P214,'20 Passing'!$C:$AF,9,FALSE)/VLOOKUP($P214,'20 Passing'!$C:$AF,5,FALSE),0)</f>
        <v>0</v>
      </c>
      <c r="U214" s="12">
        <f>IFERROR(VLOOKUP($P214,'20 Passing'!$C:$AF,11,FALSE)/VLOOKUP($P214,'20 Passing'!$C:$AF,5,FALSE),0)</f>
        <v>0</v>
      </c>
      <c r="V214" s="12">
        <f>IFERROR(VLOOKUP($P214,'20 Passing'!$C:$AF,18,FALSE),0)</f>
        <v>0</v>
      </c>
      <c r="W214" s="12">
        <f>IFERROR(VLOOKUP($P214,'20 Passing'!$C:$AF,12,FALSE)/VLOOKUP($P214,'20 Passing'!$C:$AF,5,FALSE),0)</f>
        <v>0</v>
      </c>
      <c r="X214" s="12">
        <f>IFERROR(IF(OR($B214="D",$B214="K"),0,VLOOKUP($P214,'20 Receiving'!$C:$T,7,FALSE)/VLOOKUP($P214,'20 Receiving'!$C:$T,5,FALSE)),0)*$AJ214</f>
        <v>0.8571428571428571</v>
      </c>
      <c r="Y214" s="21">
        <f>IFERROR(VLOOKUP($P214,'20 Receiving'!$C:$T,8,FALSE)/VLOOKUP($P214,'20 Receiving'!$C:$T,5,FALSE),0)</f>
        <v>0.5714285714285714</v>
      </c>
      <c r="Z214" s="21">
        <f>IFERROR(VLOOKUP($P214,'20 Receiving'!$C:$T,10,FALSE)/VLOOKUP($P214,'20 Receiving'!$C:$T,5,FALSE),0)</f>
        <v>4.4285714285714288</v>
      </c>
      <c r="AA214" s="21">
        <f>IFERROR(VLOOKUP($P214,'20 Receiving'!$C:$T,11,FALSE),0)</f>
        <v>7.8</v>
      </c>
      <c r="AB214" s="21">
        <f>IFERROR(VLOOKUP($P214,'20 Receiving'!$C:$T,14,FALSE),0)</f>
        <v>12</v>
      </c>
      <c r="AC214" s="21">
        <f>IFERROR(VLOOKUP($P214,'20 Receiving'!$C:$T,11,FALSE)/VLOOKUP($P214,'20 Receiving'!$C:$T,5,FALSE),0)</f>
        <v>1.1142857142857143</v>
      </c>
      <c r="AD214" s="12">
        <f>IFERROR(VLOOKUP($P214,'20 Rushing'!$C:$P,7,FALSE)/VLOOKUP($P214,'20 Rushing'!$C:$P,5,FALSE),0)</f>
        <v>0</v>
      </c>
      <c r="AE214" s="12">
        <f>IFERROR(VLOOKUP($P214,'20 Rushing'!$C:$P,8,FALSE)/VLOOKUP($P214,'20 Rushing'!$C:$P,5,FALSE),0)</f>
        <v>0</v>
      </c>
      <c r="AF214" s="12">
        <f>IFERROR(VLOOKUP($P214,'20 Rushing'!$C:$P,12,FALSE),0)</f>
        <v>0</v>
      </c>
      <c r="AG214" s="12">
        <f>IFERROR(VLOOKUP($P214,'20 Rushing'!$C:$P,9,FALSE)/VLOOKUP($P214,'20 Rushing'!$C:$P,5,FALSE),0)</f>
        <v>0</v>
      </c>
      <c r="AH214" s="12">
        <f>VLOOKUP($J214,'Vegas Odds'!$B:$S,18,FALSE)</f>
        <v>26.137494147398847</v>
      </c>
      <c r="AI214" s="12">
        <f>VLOOKUP($J214,'Vegas Odds'!$B:$S,17,FALSE)</f>
        <v>35.962505852601154</v>
      </c>
      <c r="AJ214">
        <v>1</v>
      </c>
      <c r="AK214" s="12">
        <f t="shared" si="61"/>
        <v>0</v>
      </c>
      <c r="AL214" s="12">
        <f t="shared" si="62"/>
        <v>0</v>
      </c>
      <c r="AM214" s="12">
        <f>V214/Team_Defense_Table20[[#Totals],[Passing yds/att]]*'Fanduel Export'!Q231</f>
        <v>0</v>
      </c>
      <c r="AN214" s="12">
        <f t="shared" si="77"/>
        <v>0</v>
      </c>
      <c r="AO214" s="12">
        <f>IFERROR(IF(OR($B214="D",$B214="K"),0,VLOOKUP($P214,'20 Receiving'!$C:$T,7,FALSE)/VLOOKUP($P214,'20 Receiving'!$C:$T,5,FALSE)),0)*$AJ214</f>
        <v>0.8571428571428571</v>
      </c>
      <c r="AP214" s="21">
        <f t="shared" si="63"/>
        <v>41.406493506493518</v>
      </c>
      <c r="AQ214" s="21">
        <f t="shared" si="64"/>
        <v>0.54106408234116088</v>
      </c>
      <c r="AR214" s="22">
        <f t="shared" si="65"/>
        <v>0.5714285714285714</v>
      </c>
      <c r="AS214" s="22">
        <f t="shared" si="66"/>
        <v>0.36070938822744059</v>
      </c>
      <c r="AT214" s="22">
        <f>AA214/Team_Defense_Table20[[#Totals],[Yards per completion]]*'Fanduel Export'!S231</f>
        <v>6.6571451743177734</v>
      </c>
      <c r="AU214" s="12">
        <f t="shared" si="78"/>
        <v>2.4012947631694224</v>
      </c>
      <c r="AV214" s="12">
        <f t="shared" si="67"/>
        <v>0</v>
      </c>
      <c r="AW214" s="21">
        <f t="shared" si="68"/>
        <v>29.644444444444446</v>
      </c>
      <c r="AX214" s="12">
        <f t="shared" si="69"/>
        <v>0</v>
      </c>
      <c r="AY214" s="12">
        <f>AF214/Team_Defense_Table20[[#Totals],[Rushing Y/A]]*R214</f>
        <v>0</v>
      </c>
      <c r="AZ214" s="12">
        <f t="shared" si="79"/>
        <v>0</v>
      </c>
      <c r="BA214" s="22">
        <f t="shared" si="70"/>
        <v>0.52584376203122796</v>
      </c>
      <c r="BB214" s="22">
        <f t="shared" si="71"/>
        <v>0.11685416934027287</v>
      </c>
      <c r="BC214" s="21">
        <f t="shared" si="72"/>
        <v>0.19047619047619047</v>
      </c>
      <c r="BD214" t="str">
        <f t="shared" si="73"/>
        <v>Seth Roberts</v>
      </c>
      <c r="BE214">
        <f t="shared" si="74"/>
        <v>4500</v>
      </c>
      <c r="BF214" t="str">
        <f t="shared" si="75"/>
        <v>WR</v>
      </c>
      <c r="BG214" s="22">
        <f t="shared" si="76"/>
        <v>0.52584376203122796</v>
      </c>
    </row>
    <row r="215" spans="1:59" hidden="1" x14ac:dyDescent="0.3">
      <c r="A215" t="s">
        <v>3987</v>
      </c>
      <c r="B215" t="s">
        <v>49</v>
      </c>
      <c r="C215" t="s">
        <v>3743</v>
      </c>
      <c r="D215" t="s">
        <v>3075</v>
      </c>
      <c r="E215" t="s">
        <v>2794</v>
      </c>
      <c r="F215">
        <v>0</v>
      </c>
      <c r="G215">
        <v>1</v>
      </c>
      <c r="H215">
        <v>4500</v>
      </c>
      <c r="I215" t="s">
        <v>3637</v>
      </c>
      <c r="J215" t="s">
        <v>76</v>
      </c>
      <c r="K215" t="s">
        <v>1080</v>
      </c>
      <c r="L215" t="s">
        <v>1112</v>
      </c>
      <c r="M215" t="s">
        <v>1943</v>
      </c>
      <c r="O215" t="str">
        <f t="shared" si="60"/>
        <v>Quez Watkins</v>
      </c>
      <c r="P215" t="str">
        <f>IFERROR(VLOOKUP(O:O,'Name Bridge'!A:B,2,FALSE),O:O)</f>
        <v>Quez Watkins</v>
      </c>
      <c r="Q215" s="12">
        <f>VLOOKUP($K215,'20 Defensive Stats'!$AC:$AH,2,FALSE)</f>
        <v>6.9262295081967213</v>
      </c>
      <c r="R215" s="12">
        <f>VLOOKUP($K215,'20 Defensive Stats'!$AC:$AH,4,FALSE)</f>
        <v>4.625</v>
      </c>
      <c r="S215" s="12">
        <f>VLOOKUP($K215,'20 Defensive Stats'!$AC:$AH,6,FALSE)</f>
        <v>10.432098765432098</v>
      </c>
      <c r="T215" s="12">
        <f>IFERROR(VLOOKUP($P215,'20 Passing'!$C:$AF,9,FALSE)/VLOOKUP($P215,'20 Passing'!$C:$AF,5,FALSE),0)</f>
        <v>0</v>
      </c>
      <c r="U215" s="12">
        <f>IFERROR(VLOOKUP($P215,'20 Passing'!$C:$AF,11,FALSE)/VLOOKUP($P215,'20 Passing'!$C:$AF,5,FALSE),0)</f>
        <v>0</v>
      </c>
      <c r="V215" s="12">
        <f>IFERROR(VLOOKUP($P215,'20 Passing'!$C:$AF,18,FALSE),0)</f>
        <v>0</v>
      </c>
      <c r="W215" s="12">
        <f>IFERROR(VLOOKUP($P215,'20 Passing'!$C:$AF,12,FALSE)/VLOOKUP($P215,'20 Passing'!$C:$AF,5,FALSE),0)</f>
        <v>0</v>
      </c>
      <c r="X215" s="12">
        <f>IFERROR(IF(OR($B215="D",$B215="K"),0,VLOOKUP($P215,'20 Receiving'!$C:$T,7,FALSE)/VLOOKUP($P215,'20 Receiving'!$C:$T,5,FALSE)),0)*$AJ215</f>
        <v>0</v>
      </c>
      <c r="Y215" s="21">
        <f>IFERROR(VLOOKUP($P215,'20 Receiving'!$C:$T,8,FALSE)/VLOOKUP($P215,'20 Receiving'!$C:$T,5,FALSE),0)</f>
        <v>0</v>
      </c>
      <c r="Z215" s="21">
        <f>IFERROR(VLOOKUP($P215,'20 Receiving'!$C:$T,10,FALSE)/VLOOKUP($P215,'20 Receiving'!$C:$T,5,FALSE),0)</f>
        <v>0</v>
      </c>
      <c r="AA215" s="21">
        <f>IFERROR(VLOOKUP($P215,'20 Receiving'!$C:$T,11,FALSE),0)</f>
        <v>0</v>
      </c>
      <c r="AB215" s="21">
        <f>IFERROR(VLOOKUP($P215,'20 Receiving'!$C:$T,14,FALSE),0)</f>
        <v>0</v>
      </c>
      <c r="AC215" s="21">
        <f>IFERROR(VLOOKUP($P215,'20 Receiving'!$C:$T,11,FALSE)/VLOOKUP($P215,'20 Receiving'!$C:$T,5,FALSE),0)</f>
        <v>0</v>
      </c>
      <c r="AD215" s="12">
        <f>IFERROR(VLOOKUP($P215,'20 Rushing'!$C:$P,7,FALSE)/VLOOKUP($P215,'20 Rushing'!$C:$P,5,FALSE),0)</f>
        <v>0</v>
      </c>
      <c r="AE215" s="12">
        <f>IFERROR(VLOOKUP($P215,'20 Rushing'!$C:$P,8,FALSE)/VLOOKUP($P215,'20 Rushing'!$C:$P,5,FALSE),0)</f>
        <v>0</v>
      </c>
      <c r="AF215" s="12">
        <f>IFERROR(VLOOKUP($P215,'20 Rushing'!$C:$P,12,FALSE),0)</f>
        <v>0</v>
      </c>
      <c r="AG215" s="12">
        <f>IFERROR(VLOOKUP($P215,'20 Rushing'!$C:$P,9,FALSE)/VLOOKUP($P215,'20 Rushing'!$C:$P,5,FALSE),0)</f>
        <v>0</v>
      </c>
      <c r="AH215" s="12">
        <f>VLOOKUP($J215,'Vegas Odds'!$B:$S,18,FALSE)</f>
        <v>42.740147670656746</v>
      </c>
      <c r="AI215" s="12">
        <f>VLOOKUP($J215,'Vegas Odds'!$B:$S,17,FALSE)</f>
        <v>19.159852329343252</v>
      </c>
      <c r="AJ215">
        <v>0</v>
      </c>
      <c r="AK215" s="12">
        <f t="shared" si="61"/>
        <v>0</v>
      </c>
      <c r="AL215" s="12">
        <f t="shared" si="62"/>
        <v>0</v>
      </c>
      <c r="AM215" s="12">
        <f>V215/Team_Defense_Table20[[#Totals],[Passing yds/att]]*'Fanduel Export'!Q215</f>
        <v>0</v>
      </c>
      <c r="AN215" s="12">
        <f t="shared" si="77"/>
        <v>0</v>
      </c>
      <c r="AO215" s="12">
        <f>IFERROR(IF(OR($B215="D",$B215="K"),0,VLOOKUP($P215,'20 Receiving'!$C:$T,7,FALSE)/VLOOKUP($P215,'20 Receiving'!$C:$T,5,FALSE)),0)*$AJ215</f>
        <v>0</v>
      </c>
      <c r="AP215" s="21">
        <f t="shared" si="63"/>
        <v>49.672943722943735</v>
      </c>
      <c r="AQ215" s="21">
        <f t="shared" si="64"/>
        <v>0</v>
      </c>
      <c r="AR215" s="22">
        <f t="shared" si="65"/>
        <v>0</v>
      </c>
      <c r="AS215" s="22">
        <f t="shared" si="66"/>
        <v>0</v>
      </c>
      <c r="AT215" s="22">
        <f>AA215/Team_Defense_Table20[[#Totals],[Yards per completion]]*'Fanduel Export'!S215</f>
        <v>0</v>
      </c>
      <c r="AU215" s="12">
        <f t="shared" si="78"/>
        <v>0</v>
      </c>
      <c r="AV215" s="12">
        <f t="shared" si="67"/>
        <v>0</v>
      </c>
      <c r="AW215" s="21">
        <f t="shared" si="68"/>
        <v>31.925757575757579</v>
      </c>
      <c r="AX215" s="12">
        <f t="shared" si="69"/>
        <v>0</v>
      </c>
      <c r="AY215" s="12">
        <f>AF215/Team_Defense_Table20[[#Totals],[Rushing Y/A]]*R215</f>
        <v>0</v>
      </c>
      <c r="AZ215" s="12">
        <f t="shared" si="79"/>
        <v>0</v>
      </c>
      <c r="BA215" s="22">
        <f t="shared" si="70"/>
        <v>0</v>
      </c>
      <c r="BB215" s="22">
        <f t="shared" si="71"/>
        <v>0</v>
      </c>
      <c r="BC215" s="21">
        <f t="shared" si="72"/>
        <v>0</v>
      </c>
      <c r="BD215" t="str">
        <f t="shared" si="73"/>
        <v>Quez Watkins</v>
      </c>
      <c r="BE215">
        <f t="shared" si="74"/>
        <v>4500</v>
      </c>
      <c r="BF215" t="str">
        <f t="shared" si="75"/>
        <v>WR</v>
      </c>
      <c r="BG215" s="22">
        <f t="shared" si="76"/>
        <v>0</v>
      </c>
    </row>
    <row r="216" spans="1:59" x14ac:dyDescent="0.3">
      <c r="A216" t="s">
        <v>3988</v>
      </c>
      <c r="B216" t="s">
        <v>49</v>
      </c>
      <c r="C216" t="s">
        <v>3365</v>
      </c>
      <c r="D216" t="s">
        <v>3744</v>
      </c>
      <c r="E216" t="s">
        <v>3745</v>
      </c>
      <c r="F216">
        <v>0</v>
      </c>
      <c r="G216">
        <v>1</v>
      </c>
      <c r="H216">
        <v>4500</v>
      </c>
      <c r="I216" t="s">
        <v>3638</v>
      </c>
      <c r="J216" t="s">
        <v>61</v>
      </c>
      <c r="K216" t="s">
        <v>74</v>
      </c>
      <c r="O216" t="str">
        <f t="shared" si="60"/>
        <v>Penny Hart</v>
      </c>
      <c r="P216" t="str">
        <f>IFERROR(VLOOKUP(O:O,'Name Bridge'!A:B,2,FALSE),O:O)</f>
        <v>Penny Hart</v>
      </c>
      <c r="Q216" s="12">
        <f>VLOOKUP($K216,'20 Defensive Stats'!$AC:$AH,2,FALSE)</f>
        <v>6.8849104859335037</v>
      </c>
      <c r="R216" s="12">
        <f>VLOOKUP($K216,'20 Defensive Stats'!$AC:$AH,4,FALSE)</f>
        <v>3.8851851851851853</v>
      </c>
      <c r="S216" s="12">
        <f>VLOOKUP($K216,'20 Defensive Stats'!$AC:$AH,6,FALSE)</f>
        <v>10.196969696969697</v>
      </c>
      <c r="T216" s="12">
        <f>IFERROR(VLOOKUP($P216,'20 Passing'!$C:$AF,9,FALSE)/VLOOKUP($P216,'20 Passing'!$C:$AF,5,FALSE),0)</f>
        <v>0</v>
      </c>
      <c r="U216" s="12">
        <f>IFERROR(VLOOKUP($P216,'20 Passing'!$C:$AF,11,FALSE)/VLOOKUP($P216,'20 Passing'!$C:$AF,5,FALSE),0)</f>
        <v>0</v>
      </c>
      <c r="V216" s="12">
        <f>IFERROR(VLOOKUP($P216,'20 Passing'!$C:$AF,18,FALSE),0)</f>
        <v>0</v>
      </c>
      <c r="W216" s="12">
        <f>IFERROR(VLOOKUP($P216,'20 Passing'!$C:$AF,12,FALSE)/VLOOKUP($P216,'20 Passing'!$C:$AF,5,FALSE),0)</f>
        <v>0</v>
      </c>
      <c r="X216" s="12">
        <f>IFERROR(IF(OR($B216="D",$B216="K"),0,VLOOKUP($P216,'20 Receiving'!$C:$T,7,FALSE)/VLOOKUP($P216,'20 Receiving'!$C:$T,5,FALSE)),0)*$AJ216</f>
        <v>0</v>
      </c>
      <c r="Y216" s="21">
        <f>IFERROR(VLOOKUP($P216,'20 Receiving'!$C:$T,8,FALSE)/VLOOKUP($P216,'20 Receiving'!$C:$T,5,FALSE),0)</f>
        <v>0</v>
      </c>
      <c r="Z216" s="21">
        <f>IFERROR(VLOOKUP($P216,'20 Receiving'!$C:$T,10,FALSE)/VLOOKUP($P216,'20 Receiving'!$C:$T,5,FALSE),0)</f>
        <v>0</v>
      </c>
      <c r="AA216" s="21">
        <f>IFERROR(VLOOKUP($P216,'20 Receiving'!$C:$T,11,FALSE),0)</f>
        <v>0</v>
      </c>
      <c r="AB216" s="21">
        <f>IFERROR(VLOOKUP($P216,'20 Receiving'!$C:$T,14,FALSE),0)</f>
        <v>0</v>
      </c>
      <c r="AC216" s="21">
        <f>IFERROR(VLOOKUP($P216,'20 Receiving'!$C:$T,11,FALSE)/VLOOKUP($P216,'20 Receiving'!$C:$T,5,FALSE),0)</f>
        <v>0</v>
      </c>
      <c r="AD216" s="12">
        <f>IFERROR(VLOOKUP($P216,'20 Rushing'!$C:$P,7,FALSE)/VLOOKUP($P216,'20 Rushing'!$C:$P,5,FALSE),0)</f>
        <v>0</v>
      </c>
      <c r="AE216" s="12">
        <f>IFERROR(VLOOKUP($P216,'20 Rushing'!$C:$P,8,FALSE)/VLOOKUP($P216,'20 Rushing'!$C:$P,5,FALSE),0)</f>
        <v>0</v>
      </c>
      <c r="AF216" s="12">
        <f>IFERROR(VLOOKUP($P216,'20 Rushing'!$C:$P,12,FALSE),0)</f>
        <v>0</v>
      </c>
      <c r="AG216" s="12">
        <f>IFERROR(VLOOKUP($P216,'20 Rushing'!$C:$P,9,FALSE)/VLOOKUP($P216,'20 Rushing'!$C:$P,5,FALSE),0)</f>
        <v>0</v>
      </c>
      <c r="AH216" s="12">
        <f>VLOOKUP($J216,'Vegas Odds'!$B:$S,18,FALSE)</f>
        <v>33.050526106749423</v>
      </c>
      <c r="AI216" s="12">
        <f>VLOOKUP($J216,'Vegas Odds'!$B:$S,17,FALSE)</f>
        <v>26.849473893250575</v>
      </c>
      <c r="AJ216">
        <v>1</v>
      </c>
      <c r="AK216" s="12">
        <f t="shared" si="61"/>
        <v>0</v>
      </c>
      <c r="AL216" s="12">
        <f t="shared" si="62"/>
        <v>0</v>
      </c>
      <c r="AM216" s="12">
        <f>V216/Team_Defense_Table20[[#Totals],[Passing yds/att]]*'Fanduel Export'!Q221</f>
        <v>0</v>
      </c>
      <c r="AN216" s="12">
        <f t="shared" si="77"/>
        <v>0</v>
      </c>
      <c r="AO216" s="12">
        <f>IFERROR(IF(OR($B216="D",$B216="K"),0,VLOOKUP($P216,'20 Receiving'!$C:$T,7,FALSE)/VLOOKUP($P216,'20 Receiving'!$C:$T,5,FALSE)),0)*$AJ216</f>
        <v>0</v>
      </c>
      <c r="AP216" s="21">
        <f t="shared" si="63"/>
        <v>33.730880230880231</v>
      </c>
      <c r="AQ216" s="21">
        <f t="shared" si="64"/>
        <v>0</v>
      </c>
      <c r="AR216" s="22">
        <f t="shared" si="65"/>
        <v>0</v>
      </c>
      <c r="AS216" s="22">
        <f t="shared" si="66"/>
        <v>0</v>
      </c>
      <c r="AT216" s="22">
        <f>AA216/Team_Defense_Table20[[#Totals],[Yards per completion]]*'Fanduel Export'!S221</f>
        <v>0</v>
      </c>
      <c r="AU216" s="12">
        <f t="shared" si="78"/>
        <v>0</v>
      </c>
      <c r="AV216" s="12">
        <f t="shared" si="67"/>
        <v>0</v>
      </c>
      <c r="AW216" s="21">
        <f t="shared" si="68"/>
        <v>42.586580086580092</v>
      </c>
      <c r="AX216" s="12">
        <f t="shared" si="69"/>
        <v>0</v>
      </c>
      <c r="AY216" s="12">
        <f>AF216/Team_Defense_Table20[[#Totals],[Rushing Y/A]]*R216</f>
        <v>0</v>
      </c>
      <c r="AZ216" s="12">
        <f t="shared" si="79"/>
        <v>0</v>
      </c>
      <c r="BA216" s="22">
        <f t="shared" si="70"/>
        <v>0</v>
      </c>
      <c r="BB216" s="22">
        <f t="shared" si="71"/>
        <v>0</v>
      </c>
      <c r="BC216" s="21">
        <f t="shared" si="72"/>
        <v>0</v>
      </c>
      <c r="BD216" t="str">
        <f t="shared" si="73"/>
        <v>Penny Hart</v>
      </c>
      <c r="BE216">
        <f t="shared" si="74"/>
        <v>4500</v>
      </c>
      <c r="BF216" t="str">
        <f t="shared" si="75"/>
        <v>WR</v>
      </c>
      <c r="BG216" s="22">
        <f t="shared" si="76"/>
        <v>0</v>
      </c>
    </row>
    <row r="217" spans="1:59" x14ac:dyDescent="0.3">
      <c r="A217" t="s">
        <v>3989</v>
      </c>
      <c r="B217" t="s">
        <v>49</v>
      </c>
      <c r="C217" t="s">
        <v>3353</v>
      </c>
      <c r="D217" t="s">
        <v>675</v>
      </c>
      <c r="E217" t="s">
        <v>3354</v>
      </c>
      <c r="F217">
        <v>0</v>
      </c>
      <c r="G217">
        <v>9</v>
      </c>
      <c r="H217">
        <v>4500</v>
      </c>
      <c r="I217" t="s">
        <v>3639</v>
      </c>
      <c r="J217" t="s">
        <v>80</v>
      </c>
      <c r="K217" t="s">
        <v>116</v>
      </c>
      <c r="O217" t="str">
        <f t="shared" si="60"/>
        <v>Nsimba Webster</v>
      </c>
      <c r="P217" t="str">
        <f>IFERROR(VLOOKUP(O:O,'Name Bridge'!A:B,2,FALSE),O:O)</f>
        <v>Nsimba Webster</v>
      </c>
      <c r="Q217" s="12">
        <f>VLOOKUP($K217,'20 Defensive Stats'!$AC:$AH,2,FALSE)</f>
        <v>6.3265822784810126</v>
      </c>
      <c r="R217" s="12">
        <f>VLOOKUP($K217,'20 Defensive Stats'!$AC:$AH,4,FALSE)</f>
        <v>4.5384615384615383</v>
      </c>
      <c r="S217" s="12">
        <f>VLOOKUP($K217,'20 Defensive Stats'!$AC:$AH,6,FALSE)</f>
        <v>9.76171875</v>
      </c>
      <c r="T217" s="12">
        <f>IFERROR(VLOOKUP($P217,'20 Passing'!$C:$AF,9,FALSE)/VLOOKUP($P217,'20 Passing'!$C:$AF,5,FALSE),0)</f>
        <v>0</v>
      </c>
      <c r="U217" s="12">
        <f>IFERROR(VLOOKUP($P217,'20 Passing'!$C:$AF,11,FALSE)/VLOOKUP($P217,'20 Passing'!$C:$AF,5,FALSE),0)</f>
        <v>0</v>
      </c>
      <c r="V217" s="12">
        <f>IFERROR(VLOOKUP($P217,'20 Passing'!$C:$AF,18,FALSE),0)</f>
        <v>0</v>
      </c>
      <c r="W217" s="12">
        <f>IFERROR(VLOOKUP($P217,'20 Passing'!$C:$AF,12,FALSE)/VLOOKUP($P217,'20 Passing'!$C:$AF,5,FALSE),0)</f>
        <v>0</v>
      </c>
      <c r="X217" s="12">
        <f>IFERROR(IF(OR($B217="D",$B217="K"),0,VLOOKUP($P217,'20 Receiving'!$C:$T,7,FALSE)/VLOOKUP($P217,'20 Receiving'!$C:$T,5,FALSE)),0)*$AJ217</f>
        <v>0</v>
      </c>
      <c r="Y217" s="21">
        <f>IFERROR(VLOOKUP($P217,'20 Receiving'!$C:$T,8,FALSE)/VLOOKUP($P217,'20 Receiving'!$C:$T,5,FALSE),0)</f>
        <v>0</v>
      </c>
      <c r="Z217" s="21">
        <f>IFERROR(VLOOKUP($P217,'20 Receiving'!$C:$T,10,FALSE)/VLOOKUP($P217,'20 Receiving'!$C:$T,5,FALSE),0)</f>
        <v>0</v>
      </c>
      <c r="AA217" s="21">
        <f>IFERROR(VLOOKUP($P217,'20 Receiving'!$C:$T,11,FALSE),0)</f>
        <v>0</v>
      </c>
      <c r="AB217" s="21">
        <f>IFERROR(VLOOKUP($P217,'20 Receiving'!$C:$T,14,FALSE),0)</f>
        <v>0</v>
      </c>
      <c r="AC217" s="21">
        <f>IFERROR(VLOOKUP($P217,'20 Receiving'!$C:$T,11,FALSE)/VLOOKUP($P217,'20 Receiving'!$C:$T,5,FALSE),0)</f>
        <v>0</v>
      </c>
      <c r="AD217" s="12">
        <f>IFERROR(VLOOKUP($P217,'20 Rushing'!$C:$P,7,FALSE)/VLOOKUP($P217,'20 Rushing'!$C:$P,5,FALSE),0)</f>
        <v>0</v>
      </c>
      <c r="AE217" s="12">
        <f>IFERROR(VLOOKUP($P217,'20 Rushing'!$C:$P,8,FALSE)/VLOOKUP($P217,'20 Rushing'!$C:$P,5,FALSE),0)</f>
        <v>0</v>
      </c>
      <c r="AF217" s="12">
        <f>IFERROR(VLOOKUP($P217,'20 Rushing'!$C:$P,12,FALSE),0)</f>
        <v>0</v>
      </c>
      <c r="AG217" s="12">
        <f>IFERROR(VLOOKUP($P217,'20 Rushing'!$C:$P,9,FALSE)/VLOOKUP($P217,'20 Rushing'!$C:$P,5,FALSE),0)</f>
        <v>0</v>
      </c>
      <c r="AH217" s="12">
        <f>VLOOKUP($J217,'Vegas Odds'!$B:$S,18,FALSE)</f>
        <v>34.064617153174844</v>
      </c>
      <c r="AI217" s="12">
        <f>VLOOKUP($J217,'Vegas Odds'!$B:$S,17,FALSE)</f>
        <v>34.535382846825151</v>
      </c>
      <c r="AJ217">
        <v>1</v>
      </c>
      <c r="AK217" s="12">
        <f t="shared" si="61"/>
        <v>0</v>
      </c>
      <c r="AL217" s="12">
        <f t="shared" si="62"/>
        <v>0</v>
      </c>
      <c r="AM217" s="12">
        <f>V217/Team_Defense_Table20[[#Totals],[Passing yds/att]]*'Fanduel Export'!Q230</f>
        <v>0</v>
      </c>
      <c r="AN217" s="12">
        <f t="shared" si="77"/>
        <v>0</v>
      </c>
      <c r="AO217" s="12">
        <f>IFERROR(IF(OR($B217="D",$B217="K"),0,VLOOKUP($P217,'20 Receiving'!$C:$T,7,FALSE)/VLOOKUP($P217,'20 Receiving'!$C:$T,5,FALSE)),0)*$AJ217</f>
        <v>0</v>
      </c>
      <c r="AP217" s="21">
        <f t="shared" si="63"/>
        <v>35.487878787878785</v>
      </c>
      <c r="AQ217" s="21">
        <f t="shared" si="64"/>
        <v>0</v>
      </c>
      <c r="AR217" s="22">
        <f t="shared" si="65"/>
        <v>0</v>
      </c>
      <c r="AS217" s="22">
        <f t="shared" si="66"/>
        <v>0</v>
      </c>
      <c r="AT217" s="22">
        <f>AA217/Team_Defense_Table20[[#Totals],[Yards per completion]]*'Fanduel Export'!S230</f>
        <v>0</v>
      </c>
      <c r="AU217" s="12">
        <f t="shared" si="78"/>
        <v>0</v>
      </c>
      <c r="AV217" s="12">
        <f t="shared" si="67"/>
        <v>0</v>
      </c>
      <c r="AW217" s="21">
        <f t="shared" si="68"/>
        <v>31.019191919191922</v>
      </c>
      <c r="AX217" s="12">
        <f t="shared" si="69"/>
        <v>0</v>
      </c>
      <c r="AY217" s="12">
        <f>AF217/Team_Defense_Table20[[#Totals],[Rushing Y/A]]*R217</f>
        <v>0</v>
      </c>
      <c r="AZ217" s="12">
        <f t="shared" si="79"/>
        <v>0</v>
      </c>
      <c r="BA217" s="22">
        <f t="shared" si="70"/>
        <v>0</v>
      </c>
      <c r="BB217" s="22">
        <f t="shared" si="71"/>
        <v>0</v>
      </c>
      <c r="BC217" s="21">
        <f t="shared" si="72"/>
        <v>0</v>
      </c>
      <c r="BD217" t="str">
        <f t="shared" si="73"/>
        <v>Nsimba Webster</v>
      </c>
      <c r="BE217">
        <f t="shared" si="74"/>
        <v>4500</v>
      </c>
      <c r="BF217" t="str">
        <f t="shared" si="75"/>
        <v>WR</v>
      </c>
      <c r="BG217" s="22">
        <f t="shared" si="76"/>
        <v>0</v>
      </c>
    </row>
    <row r="218" spans="1:59" x14ac:dyDescent="0.3">
      <c r="A218" t="s">
        <v>3990</v>
      </c>
      <c r="B218" t="s">
        <v>49</v>
      </c>
      <c r="C218" t="s">
        <v>3355</v>
      </c>
      <c r="D218" t="s">
        <v>2922</v>
      </c>
      <c r="E218" t="s">
        <v>3060</v>
      </c>
      <c r="F218">
        <v>0</v>
      </c>
      <c r="G218">
        <v>1</v>
      </c>
      <c r="H218">
        <v>4500</v>
      </c>
      <c r="I218" t="s">
        <v>3638</v>
      </c>
      <c r="J218" t="s">
        <v>74</v>
      </c>
      <c r="K218" t="s">
        <v>61</v>
      </c>
      <c r="O218" t="str">
        <f t="shared" si="60"/>
        <v>Binjimen Victor</v>
      </c>
      <c r="P218" t="str">
        <f>IFERROR(VLOOKUP(O:O,'Name Bridge'!A:B,2,FALSE),O:O)</f>
        <v>Binjimen Victor</v>
      </c>
      <c r="Q218" s="12">
        <f>VLOOKUP($K218,'20 Defensive Stats'!$AC:$AH,2,FALSE)</f>
        <v>7.3665987780040734</v>
      </c>
      <c r="R218" s="12">
        <f>VLOOKUP($K218,'20 Defensive Stats'!$AC:$AH,4,FALSE)</f>
        <v>3.7056603773584906</v>
      </c>
      <c r="S218" s="12">
        <f>VLOOKUP($K218,'20 Defensive Stats'!$AC:$AH,6,FALSE)</f>
        <v>10.764880952380953</v>
      </c>
      <c r="T218" s="12">
        <f>IFERROR(VLOOKUP($P218,'20 Passing'!$C:$AF,9,FALSE)/VLOOKUP($P218,'20 Passing'!$C:$AF,5,FALSE),0)</f>
        <v>0</v>
      </c>
      <c r="U218" s="12">
        <f>IFERROR(VLOOKUP($P218,'20 Passing'!$C:$AF,11,FALSE)/VLOOKUP($P218,'20 Passing'!$C:$AF,5,FALSE),0)</f>
        <v>0</v>
      </c>
      <c r="V218" s="12">
        <f>IFERROR(VLOOKUP($P218,'20 Passing'!$C:$AF,18,FALSE),0)</f>
        <v>0</v>
      </c>
      <c r="W218" s="12">
        <f>IFERROR(VLOOKUP($P218,'20 Passing'!$C:$AF,12,FALSE)/VLOOKUP($P218,'20 Passing'!$C:$AF,5,FALSE),0)</f>
        <v>0</v>
      </c>
      <c r="X218" s="12">
        <f>IFERROR(IF(OR($B218="D",$B218="K"),0,VLOOKUP($P218,'20 Receiving'!$C:$T,7,FALSE)/VLOOKUP($P218,'20 Receiving'!$C:$T,5,FALSE)),0)*$AJ218</f>
        <v>0</v>
      </c>
      <c r="Y218" s="21">
        <f>IFERROR(VLOOKUP($P218,'20 Receiving'!$C:$T,8,FALSE)/VLOOKUP($P218,'20 Receiving'!$C:$T,5,FALSE),0)</f>
        <v>0</v>
      </c>
      <c r="Z218" s="21">
        <f>IFERROR(VLOOKUP($P218,'20 Receiving'!$C:$T,10,FALSE)/VLOOKUP($P218,'20 Receiving'!$C:$T,5,FALSE),0)</f>
        <v>0</v>
      </c>
      <c r="AA218" s="21">
        <f>IFERROR(VLOOKUP($P218,'20 Receiving'!$C:$T,11,FALSE),0)</f>
        <v>0</v>
      </c>
      <c r="AB218" s="21">
        <f>IFERROR(VLOOKUP($P218,'20 Receiving'!$C:$T,14,FALSE),0)</f>
        <v>0</v>
      </c>
      <c r="AC218" s="21">
        <f>IFERROR(VLOOKUP($P218,'20 Receiving'!$C:$T,11,FALSE)/VLOOKUP($P218,'20 Receiving'!$C:$T,5,FALSE),0)</f>
        <v>0</v>
      </c>
      <c r="AD218" s="12">
        <f>IFERROR(VLOOKUP($P218,'20 Rushing'!$C:$P,7,FALSE)/VLOOKUP($P218,'20 Rushing'!$C:$P,5,FALSE),0)</f>
        <v>0</v>
      </c>
      <c r="AE218" s="12">
        <f>IFERROR(VLOOKUP($P218,'20 Rushing'!$C:$P,8,FALSE)/VLOOKUP($P218,'20 Rushing'!$C:$P,5,FALSE),0)</f>
        <v>0</v>
      </c>
      <c r="AF218" s="12">
        <f>IFERROR(VLOOKUP($P218,'20 Rushing'!$C:$P,12,FALSE),0)</f>
        <v>0</v>
      </c>
      <c r="AG218" s="12">
        <f>IFERROR(VLOOKUP($P218,'20 Rushing'!$C:$P,9,FALSE)/VLOOKUP($P218,'20 Rushing'!$C:$P,5,FALSE),0)</f>
        <v>0</v>
      </c>
      <c r="AH218" s="12">
        <f>VLOOKUP($J218,'Vegas Odds'!$B:$S,18,FALSE)</f>
        <v>43.874288576406173</v>
      </c>
      <c r="AI218" s="12">
        <f>VLOOKUP($J218,'Vegas Odds'!$B:$S,17,FALSE)</f>
        <v>15.725711423593831</v>
      </c>
      <c r="AJ218">
        <v>1</v>
      </c>
      <c r="AK218" s="12">
        <f t="shared" si="61"/>
        <v>0</v>
      </c>
      <c r="AL218" s="12">
        <f t="shared" si="62"/>
        <v>0</v>
      </c>
      <c r="AM218" s="12">
        <f>V218/Team_Defense_Table20[[#Totals],[Passing yds/att]]*'Fanduel Export'!Q224</f>
        <v>0</v>
      </c>
      <c r="AN218" s="12">
        <f t="shared" si="77"/>
        <v>0</v>
      </c>
      <c r="AO218" s="12">
        <f>IFERROR(IF(OR($B218="D",$B218="K"),0,VLOOKUP($P218,'20 Receiving'!$C:$T,7,FALSE)/VLOOKUP($P218,'20 Receiving'!$C:$T,5,FALSE)),0)*$AJ218</f>
        <v>0</v>
      </c>
      <c r="AP218" s="21">
        <f t="shared" si="63"/>
        <v>34.49083694083695</v>
      </c>
      <c r="AQ218" s="21">
        <f t="shared" si="64"/>
        <v>0</v>
      </c>
      <c r="AR218" s="22">
        <f t="shared" si="65"/>
        <v>0</v>
      </c>
      <c r="AS218" s="22">
        <f t="shared" si="66"/>
        <v>0</v>
      </c>
      <c r="AT218" s="22">
        <f>AA218/Team_Defense_Table20[[#Totals],[Yards per completion]]*'Fanduel Export'!S224</f>
        <v>0</v>
      </c>
      <c r="AU218" s="12">
        <f t="shared" si="78"/>
        <v>0</v>
      </c>
      <c r="AV218" s="12">
        <f t="shared" si="67"/>
        <v>0</v>
      </c>
      <c r="AW218" s="21">
        <f t="shared" si="68"/>
        <v>24.907864357864359</v>
      </c>
      <c r="AX218" s="12">
        <f t="shared" si="69"/>
        <v>0</v>
      </c>
      <c r="AY218" s="12">
        <f>AF218/Team_Defense_Table20[[#Totals],[Rushing Y/A]]*R218</f>
        <v>0</v>
      </c>
      <c r="AZ218" s="12">
        <f t="shared" si="79"/>
        <v>0</v>
      </c>
      <c r="BA218" s="22">
        <f t="shared" si="70"/>
        <v>0</v>
      </c>
      <c r="BB218" s="22">
        <f t="shared" si="71"/>
        <v>0</v>
      </c>
      <c r="BC218" s="21">
        <f t="shared" si="72"/>
        <v>0</v>
      </c>
      <c r="BD218" t="str">
        <f t="shared" si="73"/>
        <v>Binjimen Victor</v>
      </c>
      <c r="BE218">
        <f t="shared" si="74"/>
        <v>4500</v>
      </c>
      <c r="BF218" t="str">
        <f t="shared" si="75"/>
        <v>WR</v>
      </c>
      <c r="BG218" s="22">
        <f t="shared" si="76"/>
        <v>0</v>
      </c>
    </row>
    <row r="219" spans="1:59" x14ac:dyDescent="0.3">
      <c r="A219" t="s">
        <v>3991</v>
      </c>
      <c r="B219" t="s">
        <v>34</v>
      </c>
      <c r="C219" t="s">
        <v>1875</v>
      </c>
      <c r="D219" t="s">
        <v>476</v>
      </c>
      <c r="E219" t="s">
        <v>3723</v>
      </c>
      <c r="F219">
        <v>0.94999998807907104</v>
      </c>
      <c r="G219">
        <v>2</v>
      </c>
      <c r="H219">
        <v>4500</v>
      </c>
      <c r="I219" t="s">
        <v>3638</v>
      </c>
      <c r="J219" t="s">
        <v>61</v>
      </c>
      <c r="K219" t="s">
        <v>74</v>
      </c>
      <c r="O219" t="str">
        <f t="shared" si="60"/>
        <v>Nick Bellore</v>
      </c>
      <c r="P219" t="str">
        <f>IFERROR(VLOOKUP(O:O,'Name Bridge'!A:B,2,FALSE),O:O)</f>
        <v>Nick Bellore</v>
      </c>
      <c r="Q219" s="12">
        <f>VLOOKUP($K219,'20 Defensive Stats'!$AC:$AH,2,FALSE)</f>
        <v>6.8849104859335037</v>
      </c>
      <c r="R219" s="12">
        <f>VLOOKUP($K219,'20 Defensive Stats'!$AC:$AH,4,FALSE)</f>
        <v>3.8851851851851853</v>
      </c>
      <c r="S219" s="12">
        <f>VLOOKUP($K219,'20 Defensive Stats'!$AC:$AH,6,FALSE)</f>
        <v>10.196969696969697</v>
      </c>
      <c r="T219" s="12">
        <f>IFERROR(VLOOKUP($P219,'20 Passing'!$C:$AF,9,FALSE)/VLOOKUP($P219,'20 Passing'!$C:$AF,5,FALSE),0)</f>
        <v>0</v>
      </c>
      <c r="U219" s="12">
        <f>IFERROR(VLOOKUP($P219,'20 Passing'!$C:$AF,11,FALSE)/VLOOKUP($P219,'20 Passing'!$C:$AF,5,FALSE),0)</f>
        <v>0</v>
      </c>
      <c r="V219" s="12">
        <f>IFERROR(VLOOKUP($P219,'20 Passing'!$C:$AF,18,FALSE),0)</f>
        <v>0</v>
      </c>
      <c r="W219" s="12">
        <f>IFERROR(VLOOKUP($P219,'20 Passing'!$C:$AF,12,FALSE)/VLOOKUP($P219,'20 Passing'!$C:$AF,5,FALSE),0)</f>
        <v>0</v>
      </c>
      <c r="X219" s="12">
        <f>IFERROR(IF(OR($B219="D",$B219="K"),0,VLOOKUP($P219,'20 Receiving'!$C:$T,7,FALSE)/VLOOKUP($P219,'20 Receiving'!$C:$T,5,FALSE)),0)*$AJ219</f>
        <v>9.0909090909090912E-2</v>
      </c>
      <c r="Y219" s="21">
        <f>IFERROR(VLOOKUP($P219,'20 Receiving'!$C:$T,8,FALSE)/VLOOKUP($P219,'20 Receiving'!$C:$T,5,FALSE),0)</f>
        <v>9.0909090909090912E-2</v>
      </c>
      <c r="Z219" s="21">
        <f>IFERROR(VLOOKUP($P219,'20 Receiving'!$C:$T,10,FALSE)/VLOOKUP($P219,'20 Receiving'!$C:$T,5,FALSE),0)</f>
        <v>0.81818181818181823</v>
      </c>
      <c r="AA219" s="21">
        <f>IFERROR(VLOOKUP($P219,'20 Receiving'!$C:$T,11,FALSE),0)</f>
        <v>9</v>
      </c>
      <c r="AB219" s="21">
        <f>IFERROR(VLOOKUP($P219,'20 Receiving'!$C:$T,14,FALSE),0)</f>
        <v>9</v>
      </c>
      <c r="AC219" s="21">
        <f>IFERROR(VLOOKUP($P219,'20 Receiving'!$C:$T,11,FALSE)/VLOOKUP($P219,'20 Receiving'!$C:$T,5,FALSE),0)</f>
        <v>0.81818181818181823</v>
      </c>
      <c r="AD219" s="12">
        <f>IFERROR(VLOOKUP($P219,'20 Rushing'!$C:$P,7,FALSE)/VLOOKUP($P219,'20 Rushing'!$C:$P,5,FALSE),0)</f>
        <v>9.0909090909090912E-2</v>
      </c>
      <c r="AE219" s="12">
        <f>IFERROR(VLOOKUP($P219,'20 Rushing'!$C:$P,8,FALSE)/VLOOKUP($P219,'20 Rushing'!$C:$P,5,FALSE),0)</f>
        <v>0.45454545454545453</v>
      </c>
      <c r="AF219" s="12" t="str">
        <f>IFERROR(VLOOKUP($P219,'20 Rushing'!$C:$P,12,FALSE),0)</f>
        <v>5.0</v>
      </c>
      <c r="AG219" s="12">
        <f>IFERROR(VLOOKUP($P219,'20 Rushing'!$C:$P,9,FALSE)/VLOOKUP($P219,'20 Rushing'!$C:$P,5,FALSE),0)</f>
        <v>0</v>
      </c>
      <c r="AH219" s="12">
        <f>VLOOKUP($J219,'Vegas Odds'!$B:$S,18,FALSE)</f>
        <v>33.050526106749423</v>
      </c>
      <c r="AI219" s="12">
        <f>VLOOKUP($J219,'Vegas Odds'!$B:$S,17,FALSE)</f>
        <v>26.849473893250575</v>
      </c>
      <c r="AJ219">
        <v>1</v>
      </c>
      <c r="AK219" s="12">
        <f t="shared" si="61"/>
        <v>0</v>
      </c>
      <c r="AL219" s="12">
        <f t="shared" si="62"/>
        <v>0</v>
      </c>
      <c r="AM219" s="12">
        <f>V219/Team_Defense_Table20[[#Totals],[Passing yds/att]]*'Fanduel Export'!Q223</f>
        <v>0</v>
      </c>
      <c r="AN219" s="12">
        <f t="shared" si="77"/>
        <v>0</v>
      </c>
      <c r="AO219" s="12">
        <f>IFERROR(IF(OR($B219="D",$B219="K"),0,VLOOKUP($P219,'20 Receiving'!$C:$T,7,FALSE)/VLOOKUP($P219,'20 Receiving'!$C:$T,5,FALSE)),0)*$AJ219</f>
        <v>9.0909090909090912E-2</v>
      </c>
      <c r="AP219" s="21">
        <f t="shared" si="63"/>
        <v>33.730880230880231</v>
      </c>
      <c r="AQ219" s="21">
        <f t="shared" si="64"/>
        <v>8.9075448427850257E-2</v>
      </c>
      <c r="AR219" s="22">
        <f t="shared" si="65"/>
        <v>9.0909090909090912E-2</v>
      </c>
      <c r="AS219" s="22">
        <f t="shared" si="66"/>
        <v>8.9075448427850257E-2</v>
      </c>
      <c r="AT219" s="22">
        <f>AA219/Team_Defense_Table20[[#Totals],[Yards per completion]]*'Fanduel Export'!S223</f>
        <v>8.9831210625605404</v>
      </c>
      <c r="AU219" s="12">
        <f t="shared" si="78"/>
        <v>0.80017553692924681</v>
      </c>
      <c r="AV219" s="12">
        <f t="shared" si="67"/>
        <v>9.0909090909090912E-2</v>
      </c>
      <c r="AW219" s="21">
        <f t="shared" si="68"/>
        <v>42.586580086580092</v>
      </c>
      <c r="AX219" s="12">
        <f t="shared" si="69"/>
        <v>5.7315268285465008E-2</v>
      </c>
      <c r="AY219" s="12">
        <f>AF219/Team_Defense_Table20[[#Totals],[Rushing Y/A]]*R219</f>
        <v>4.5242331122971597</v>
      </c>
      <c r="AZ219" s="12">
        <f t="shared" si="79"/>
        <v>0.25930763461729606</v>
      </c>
      <c r="BA219" s="22">
        <f t="shared" si="70"/>
        <v>0.15140286260919975</v>
      </c>
      <c r="BB219" s="22">
        <f t="shared" si="71"/>
        <v>3.3645080579822163E-2</v>
      </c>
      <c r="BC219" s="21">
        <f t="shared" si="72"/>
        <v>2.0202020202020204E-2</v>
      </c>
      <c r="BD219" t="str">
        <f t="shared" si="73"/>
        <v>Nick Bellore</v>
      </c>
      <c r="BE219">
        <f t="shared" si="74"/>
        <v>4500</v>
      </c>
      <c r="BF219" t="str">
        <f t="shared" si="75"/>
        <v>RB</v>
      </c>
      <c r="BG219" s="22">
        <f t="shared" si="76"/>
        <v>0.15140286260919975</v>
      </c>
    </row>
    <row r="220" spans="1:59" x14ac:dyDescent="0.3">
      <c r="A220" t="s">
        <v>3992</v>
      </c>
      <c r="B220" t="s">
        <v>49</v>
      </c>
      <c r="C220" t="s">
        <v>2996</v>
      </c>
      <c r="D220" t="s">
        <v>603</v>
      </c>
      <c r="E220" t="s">
        <v>3746</v>
      </c>
      <c r="F220">
        <v>0</v>
      </c>
      <c r="G220">
        <v>1</v>
      </c>
      <c r="H220">
        <v>4500</v>
      </c>
      <c r="I220" t="s">
        <v>3638</v>
      </c>
      <c r="J220" t="s">
        <v>61</v>
      </c>
      <c r="K220" t="s">
        <v>74</v>
      </c>
      <c r="O220" t="str">
        <f t="shared" si="60"/>
        <v>John Ursua</v>
      </c>
      <c r="P220" t="str">
        <f>IFERROR(VLOOKUP(O:O,'Name Bridge'!A:B,2,FALSE),O:O)</f>
        <v>John Ursua</v>
      </c>
      <c r="Q220" s="12">
        <f>VLOOKUP($K220,'20 Defensive Stats'!$AC:$AH,2,FALSE)</f>
        <v>6.8849104859335037</v>
      </c>
      <c r="R220" s="12">
        <f>VLOOKUP($K220,'20 Defensive Stats'!$AC:$AH,4,FALSE)</f>
        <v>3.8851851851851853</v>
      </c>
      <c r="S220" s="12">
        <f>VLOOKUP($K220,'20 Defensive Stats'!$AC:$AH,6,FALSE)</f>
        <v>10.196969696969697</v>
      </c>
      <c r="T220" s="12">
        <f>IFERROR(VLOOKUP($P220,'20 Passing'!$C:$AF,9,FALSE)/VLOOKUP($P220,'20 Passing'!$C:$AF,5,FALSE),0)</f>
        <v>0</v>
      </c>
      <c r="U220" s="12">
        <f>IFERROR(VLOOKUP($P220,'20 Passing'!$C:$AF,11,FALSE)/VLOOKUP($P220,'20 Passing'!$C:$AF,5,FALSE),0)</f>
        <v>0</v>
      </c>
      <c r="V220" s="12">
        <f>IFERROR(VLOOKUP($P220,'20 Passing'!$C:$AF,18,FALSE),0)</f>
        <v>0</v>
      </c>
      <c r="W220" s="12">
        <f>IFERROR(VLOOKUP($P220,'20 Passing'!$C:$AF,12,FALSE)/VLOOKUP($P220,'20 Passing'!$C:$AF,5,FALSE),0)</f>
        <v>0</v>
      </c>
      <c r="X220" s="12">
        <f>IFERROR(IF(OR($B220="D",$B220="K"),0,VLOOKUP($P220,'20 Receiving'!$C:$T,7,FALSE)/VLOOKUP($P220,'20 Receiving'!$C:$T,5,FALSE)),0)*$AJ220</f>
        <v>0</v>
      </c>
      <c r="Y220" s="21">
        <f>IFERROR(VLOOKUP($P220,'20 Receiving'!$C:$T,8,FALSE)/VLOOKUP($P220,'20 Receiving'!$C:$T,5,FALSE),0)</f>
        <v>0</v>
      </c>
      <c r="Z220" s="21">
        <f>IFERROR(VLOOKUP($P220,'20 Receiving'!$C:$T,10,FALSE)/VLOOKUP($P220,'20 Receiving'!$C:$T,5,FALSE),0)</f>
        <v>0</v>
      </c>
      <c r="AA220" s="21">
        <f>IFERROR(VLOOKUP($P220,'20 Receiving'!$C:$T,11,FALSE),0)</f>
        <v>0</v>
      </c>
      <c r="AB220" s="21">
        <f>IFERROR(VLOOKUP($P220,'20 Receiving'!$C:$T,14,FALSE),0)</f>
        <v>0</v>
      </c>
      <c r="AC220" s="21">
        <f>IFERROR(VLOOKUP($P220,'20 Receiving'!$C:$T,11,FALSE)/VLOOKUP($P220,'20 Receiving'!$C:$T,5,FALSE),0)</f>
        <v>0</v>
      </c>
      <c r="AD220" s="12">
        <f>IFERROR(VLOOKUP($P220,'20 Rushing'!$C:$P,7,FALSE)/VLOOKUP($P220,'20 Rushing'!$C:$P,5,FALSE),0)</f>
        <v>0</v>
      </c>
      <c r="AE220" s="12">
        <f>IFERROR(VLOOKUP($P220,'20 Rushing'!$C:$P,8,FALSE)/VLOOKUP($P220,'20 Rushing'!$C:$P,5,FALSE),0)</f>
        <v>0</v>
      </c>
      <c r="AF220" s="12">
        <f>IFERROR(VLOOKUP($P220,'20 Rushing'!$C:$P,12,FALSE),0)</f>
        <v>0</v>
      </c>
      <c r="AG220" s="12">
        <f>IFERROR(VLOOKUP($P220,'20 Rushing'!$C:$P,9,FALSE)/VLOOKUP($P220,'20 Rushing'!$C:$P,5,FALSE),0)</f>
        <v>0</v>
      </c>
      <c r="AH220" s="12">
        <f>VLOOKUP($J220,'Vegas Odds'!$B:$S,18,FALSE)</f>
        <v>33.050526106749423</v>
      </c>
      <c r="AI220" s="12">
        <f>VLOOKUP($J220,'Vegas Odds'!$B:$S,17,FALSE)</f>
        <v>26.849473893250575</v>
      </c>
      <c r="AJ220">
        <v>1</v>
      </c>
      <c r="AK220" s="12">
        <f t="shared" si="61"/>
        <v>0</v>
      </c>
      <c r="AL220" s="12">
        <f t="shared" si="62"/>
        <v>0</v>
      </c>
      <c r="AM220" s="12">
        <f>V220/Team_Defense_Table20[[#Totals],[Passing yds/att]]*'Fanduel Export'!Q227</f>
        <v>0</v>
      </c>
      <c r="AN220" s="12">
        <f t="shared" si="77"/>
        <v>0</v>
      </c>
      <c r="AO220" s="12">
        <f>IFERROR(IF(OR($B220="D",$B220="K"),0,VLOOKUP($P220,'20 Receiving'!$C:$T,7,FALSE)/VLOOKUP($P220,'20 Receiving'!$C:$T,5,FALSE)),0)*$AJ220</f>
        <v>0</v>
      </c>
      <c r="AP220" s="21">
        <f t="shared" si="63"/>
        <v>33.730880230880231</v>
      </c>
      <c r="AQ220" s="21">
        <f t="shared" si="64"/>
        <v>0</v>
      </c>
      <c r="AR220" s="22">
        <f t="shared" si="65"/>
        <v>0</v>
      </c>
      <c r="AS220" s="22">
        <f t="shared" si="66"/>
        <v>0</v>
      </c>
      <c r="AT220" s="22">
        <f>AA220/Team_Defense_Table20[[#Totals],[Yards per completion]]*'Fanduel Export'!S227</f>
        <v>0</v>
      </c>
      <c r="AU220" s="12">
        <f t="shared" si="78"/>
        <v>0</v>
      </c>
      <c r="AV220" s="12">
        <f t="shared" si="67"/>
        <v>0</v>
      </c>
      <c r="AW220" s="21">
        <f t="shared" si="68"/>
        <v>42.586580086580092</v>
      </c>
      <c r="AX220" s="12">
        <f t="shared" si="69"/>
        <v>0</v>
      </c>
      <c r="AY220" s="12">
        <f>AF220/Team_Defense_Table20[[#Totals],[Rushing Y/A]]*R220</f>
        <v>0</v>
      </c>
      <c r="AZ220" s="12">
        <f t="shared" si="79"/>
        <v>0</v>
      </c>
      <c r="BA220" s="22">
        <f t="shared" si="70"/>
        <v>0</v>
      </c>
      <c r="BB220" s="22">
        <f t="shared" si="71"/>
        <v>0</v>
      </c>
      <c r="BC220" s="21">
        <f t="shared" si="72"/>
        <v>0</v>
      </c>
      <c r="BD220" t="str">
        <f t="shared" si="73"/>
        <v>John Ursua</v>
      </c>
      <c r="BE220">
        <f t="shared" si="74"/>
        <v>4500</v>
      </c>
      <c r="BF220" t="str">
        <f t="shared" si="75"/>
        <v>WR</v>
      </c>
      <c r="BG220" s="22">
        <f t="shared" si="76"/>
        <v>0</v>
      </c>
    </row>
    <row r="221" spans="1:59" hidden="1" x14ac:dyDescent="0.3">
      <c r="A221" t="s">
        <v>3993</v>
      </c>
      <c r="B221" t="s">
        <v>34</v>
      </c>
      <c r="C221" t="s">
        <v>3724</v>
      </c>
      <c r="D221" t="s">
        <v>247</v>
      </c>
      <c r="E221" t="s">
        <v>3365</v>
      </c>
      <c r="F221">
        <v>0</v>
      </c>
      <c r="G221">
        <v>1</v>
      </c>
      <c r="H221">
        <v>4500</v>
      </c>
      <c r="I221" t="s">
        <v>3638</v>
      </c>
      <c r="J221" t="s">
        <v>61</v>
      </c>
      <c r="K221" t="s">
        <v>74</v>
      </c>
      <c r="L221" t="s">
        <v>3725</v>
      </c>
      <c r="M221" t="s">
        <v>1917</v>
      </c>
      <c r="O221" t="str">
        <f t="shared" si="60"/>
        <v>Rashaad Penny</v>
      </c>
      <c r="P221" t="str">
        <f>IFERROR(VLOOKUP(O:O,'Name Bridge'!A:B,2,FALSE),O:O)</f>
        <v>Rashaad Penny</v>
      </c>
      <c r="Q221" s="12">
        <f>VLOOKUP($K221,'20 Defensive Stats'!$AC:$AH,2,FALSE)</f>
        <v>6.8849104859335037</v>
      </c>
      <c r="R221" s="12">
        <f>VLOOKUP($K221,'20 Defensive Stats'!$AC:$AH,4,FALSE)</f>
        <v>3.8851851851851853</v>
      </c>
      <c r="S221" s="12">
        <f>VLOOKUP($K221,'20 Defensive Stats'!$AC:$AH,6,FALSE)</f>
        <v>10.196969696969697</v>
      </c>
      <c r="T221" s="12">
        <f>IFERROR(VLOOKUP($P221,'20 Passing'!$C:$AF,9,FALSE)/VLOOKUP($P221,'20 Passing'!$C:$AF,5,FALSE),0)</f>
        <v>0</v>
      </c>
      <c r="U221" s="12">
        <f>IFERROR(VLOOKUP($P221,'20 Passing'!$C:$AF,11,FALSE)/VLOOKUP($P221,'20 Passing'!$C:$AF,5,FALSE),0)</f>
        <v>0</v>
      </c>
      <c r="V221" s="12">
        <f>IFERROR(VLOOKUP($P221,'20 Passing'!$C:$AF,18,FALSE),0)</f>
        <v>0</v>
      </c>
      <c r="W221" s="12">
        <f>IFERROR(VLOOKUP($P221,'20 Passing'!$C:$AF,12,FALSE)/VLOOKUP($P221,'20 Passing'!$C:$AF,5,FALSE),0)</f>
        <v>0</v>
      </c>
      <c r="X221" s="12">
        <f>IFERROR(IF(OR($B221="D",$B221="K"),0,VLOOKUP($P221,'20 Receiving'!$C:$T,7,FALSE)/VLOOKUP($P221,'20 Receiving'!$C:$T,5,FALSE)),0)*$AJ221</f>
        <v>0</v>
      </c>
      <c r="Y221" s="21">
        <f>IFERROR(VLOOKUP($P221,'20 Receiving'!$C:$T,8,FALSE)/VLOOKUP($P221,'20 Receiving'!$C:$T,5,FALSE),0)</f>
        <v>0</v>
      </c>
      <c r="Z221" s="21">
        <f>IFERROR(VLOOKUP($P221,'20 Receiving'!$C:$T,10,FALSE)/VLOOKUP($P221,'20 Receiving'!$C:$T,5,FALSE),0)</f>
        <v>0</v>
      </c>
      <c r="AA221" s="21">
        <f>IFERROR(VLOOKUP($P221,'20 Receiving'!$C:$T,11,FALSE),0)</f>
        <v>0</v>
      </c>
      <c r="AB221" s="21">
        <f>IFERROR(VLOOKUP($P221,'20 Receiving'!$C:$T,14,FALSE),0)</f>
        <v>0</v>
      </c>
      <c r="AC221" s="21">
        <f>IFERROR(VLOOKUP($P221,'20 Receiving'!$C:$T,11,FALSE)/VLOOKUP($P221,'20 Receiving'!$C:$T,5,FALSE),0)</f>
        <v>0</v>
      </c>
      <c r="AD221" s="12">
        <f>IFERROR(VLOOKUP($P221,'20 Rushing'!$C:$P,7,FALSE)/VLOOKUP($P221,'20 Rushing'!$C:$P,5,FALSE),0)</f>
        <v>0</v>
      </c>
      <c r="AE221" s="12">
        <f>IFERROR(VLOOKUP($P221,'20 Rushing'!$C:$P,8,FALSE)/VLOOKUP($P221,'20 Rushing'!$C:$P,5,FALSE),0)</f>
        <v>0</v>
      </c>
      <c r="AF221" s="12">
        <f>IFERROR(VLOOKUP($P221,'20 Rushing'!$C:$P,12,FALSE),0)</f>
        <v>0</v>
      </c>
      <c r="AG221" s="12">
        <f>IFERROR(VLOOKUP($P221,'20 Rushing'!$C:$P,9,FALSE)/VLOOKUP($P221,'20 Rushing'!$C:$P,5,FALSE),0)</f>
        <v>0</v>
      </c>
      <c r="AH221" s="12">
        <f>VLOOKUP($J221,'Vegas Odds'!$B:$S,18,FALSE)</f>
        <v>33.050526106749423</v>
      </c>
      <c r="AI221" s="12">
        <f>VLOOKUP($J221,'Vegas Odds'!$B:$S,17,FALSE)</f>
        <v>26.849473893250575</v>
      </c>
      <c r="AJ221">
        <v>0</v>
      </c>
      <c r="AK221" s="12">
        <f t="shared" si="61"/>
        <v>0</v>
      </c>
      <c r="AL221" s="12">
        <f t="shared" si="62"/>
        <v>0</v>
      </c>
      <c r="AM221" s="12">
        <f>V221/Team_Defense_Table20[[#Totals],[Passing yds/att]]*'Fanduel Export'!Q222</f>
        <v>0</v>
      </c>
      <c r="AN221" s="12">
        <f t="shared" si="77"/>
        <v>0</v>
      </c>
      <c r="AO221" s="12">
        <f>IFERROR(IF(OR($B221="D",$B221="K"),0,VLOOKUP($P221,'20 Receiving'!$C:$T,7,FALSE)/VLOOKUP($P221,'20 Receiving'!$C:$T,5,FALSE)),0)*$AJ221</f>
        <v>0</v>
      </c>
      <c r="AP221" s="21">
        <f t="shared" si="63"/>
        <v>33.730880230880231</v>
      </c>
      <c r="AQ221" s="21">
        <f t="shared" si="64"/>
        <v>0</v>
      </c>
      <c r="AR221" s="22">
        <f t="shared" si="65"/>
        <v>0</v>
      </c>
      <c r="AS221" s="22">
        <f t="shared" si="66"/>
        <v>0</v>
      </c>
      <c r="AT221" s="22">
        <f>AA221/Team_Defense_Table20[[#Totals],[Yards per completion]]*'Fanduel Export'!S222</f>
        <v>0</v>
      </c>
      <c r="AU221" s="12">
        <f t="shared" si="78"/>
        <v>0</v>
      </c>
      <c r="AV221" s="12">
        <f t="shared" si="67"/>
        <v>0</v>
      </c>
      <c r="AW221" s="21">
        <f t="shared" si="68"/>
        <v>42.586580086580092</v>
      </c>
      <c r="AX221" s="12">
        <f t="shared" si="69"/>
        <v>0</v>
      </c>
      <c r="AY221" s="12">
        <f>AF221/Team_Defense_Table20[[#Totals],[Rushing Y/A]]*R221</f>
        <v>0</v>
      </c>
      <c r="AZ221" s="12">
        <f t="shared" si="79"/>
        <v>0</v>
      </c>
      <c r="BA221" s="22">
        <f t="shared" si="70"/>
        <v>0</v>
      </c>
      <c r="BB221" s="22">
        <f t="shared" si="71"/>
        <v>0</v>
      </c>
      <c r="BC221" s="21">
        <f t="shared" si="72"/>
        <v>0</v>
      </c>
      <c r="BD221" t="str">
        <f t="shared" si="73"/>
        <v>Rashaad Penny</v>
      </c>
      <c r="BE221">
        <f t="shared" si="74"/>
        <v>4500</v>
      </c>
      <c r="BF221" t="str">
        <f t="shared" si="75"/>
        <v>RB</v>
      </c>
      <c r="BG221" s="22">
        <f t="shared" si="76"/>
        <v>0</v>
      </c>
    </row>
    <row r="222" spans="1:59" x14ac:dyDescent="0.3">
      <c r="A222" t="s">
        <v>3994</v>
      </c>
      <c r="B222" t="s">
        <v>49</v>
      </c>
      <c r="C222" t="s">
        <v>3077</v>
      </c>
      <c r="D222" t="s">
        <v>3747</v>
      </c>
      <c r="E222" t="s">
        <v>3748</v>
      </c>
      <c r="F222">
        <v>0</v>
      </c>
      <c r="G222">
        <v>1</v>
      </c>
      <c r="H222">
        <v>4500</v>
      </c>
      <c r="I222" t="s">
        <v>3638</v>
      </c>
      <c r="J222" t="s">
        <v>61</v>
      </c>
      <c r="K222" t="s">
        <v>74</v>
      </c>
      <c r="O222" t="str">
        <f t="shared" si="60"/>
        <v>Paul Richardson Jr.</v>
      </c>
      <c r="P222" t="str">
        <f>IFERROR(VLOOKUP(O:O,'Name Bridge'!A:B,2,FALSE),O:O)</f>
        <v>Paul Richardson Jr.</v>
      </c>
      <c r="Q222" s="12">
        <f>VLOOKUP($K222,'20 Defensive Stats'!$AC:$AH,2,FALSE)</f>
        <v>6.8849104859335037</v>
      </c>
      <c r="R222" s="12">
        <f>VLOOKUP($K222,'20 Defensive Stats'!$AC:$AH,4,FALSE)</f>
        <v>3.8851851851851853</v>
      </c>
      <c r="S222" s="12">
        <f>VLOOKUP($K222,'20 Defensive Stats'!$AC:$AH,6,FALSE)</f>
        <v>10.196969696969697</v>
      </c>
      <c r="T222" s="12">
        <f>IFERROR(VLOOKUP($P222,'20 Passing'!$C:$AF,9,FALSE)/VLOOKUP($P222,'20 Passing'!$C:$AF,5,FALSE),0)</f>
        <v>0</v>
      </c>
      <c r="U222" s="12">
        <f>IFERROR(VLOOKUP($P222,'20 Passing'!$C:$AF,11,FALSE)/VLOOKUP($P222,'20 Passing'!$C:$AF,5,FALSE),0)</f>
        <v>0</v>
      </c>
      <c r="V222" s="12">
        <f>IFERROR(VLOOKUP($P222,'20 Passing'!$C:$AF,18,FALSE),0)</f>
        <v>0</v>
      </c>
      <c r="W222" s="12">
        <f>IFERROR(VLOOKUP($P222,'20 Passing'!$C:$AF,12,FALSE)/VLOOKUP($P222,'20 Passing'!$C:$AF,5,FALSE),0)</f>
        <v>0</v>
      </c>
      <c r="X222" s="12">
        <f>IFERROR(IF(OR($B222="D",$B222="K"),0,VLOOKUP($P222,'20 Receiving'!$C:$T,7,FALSE)/VLOOKUP($P222,'20 Receiving'!$C:$T,5,FALSE)),0)*$AJ222</f>
        <v>0</v>
      </c>
      <c r="Y222" s="21">
        <f>IFERROR(VLOOKUP($P222,'20 Receiving'!$C:$T,8,FALSE)/VLOOKUP($P222,'20 Receiving'!$C:$T,5,FALSE),0)</f>
        <v>0</v>
      </c>
      <c r="Z222" s="21">
        <f>IFERROR(VLOOKUP($P222,'20 Receiving'!$C:$T,10,FALSE)/VLOOKUP($P222,'20 Receiving'!$C:$T,5,FALSE),0)</f>
        <v>0</v>
      </c>
      <c r="AA222" s="21">
        <f>IFERROR(VLOOKUP($P222,'20 Receiving'!$C:$T,11,FALSE),0)</f>
        <v>0</v>
      </c>
      <c r="AB222" s="21">
        <f>IFERROR(VLOOKUP($P222,'20 Receiving'!$C:$T,14,FALSE),0)</f>
        <v>0</v>
      </c>
      <c r="AC222" s="21">
        <f>IFERROR(VLOOKUP($P222,'20 Receiving'!$C:$T,11,FALSE)/VLOOKUP($P222,'20 Receiving'!$C:$T,5,FALSE),0)</f>
        <v>0</v>
      </c>
      <c r="AD222" s="12">
        <f>IFERROR(VLOOKUP($P222,'20 Rushing'!$C:$P,7,FALSE)/VLOOKUP($P222,'20 Rushing'!$C:$P,5,FALSE),0)</f>
        <v>0</v>
      </c>
      <c r="AE222" s="12">
        <f>IFERROR(VLOOKUP($P222,'20 Rushing'!$C:$P,8,FALSE)/VLOOKUP($P222,'20 Rushing'!$C:$P,5,FALSE),0)</f>
        <v>0</v>
      </c>
      <c r="AF222" s="12">
        <f>IFERROR(VLOOKUP($P222,'20 Rushing'!$C:$P,12,FALSE),0)</f>
        <v>0</v>
      </c>
      <c r="AG222" s="12">
        <f>IFERROR(VLOOKUP($P222,'20 Rushing'!$C:$P,9,FALSE)/VLOOKUP($P222,'20 Rushing'!$C:$P,5,FALSE),0)</f>
        <v>0</v>
      </c>
      <c r="AH222" s="12">
        <f>VLOOKUP($J222,'Vegas Odds'!$B:$S,18,FALSE)</f>
        <v>33.050526106749423</v>
      </c>
      <c r="AI222" s="12">
        <f>VLOOKUP($J222,'Vegas Odds'!$B:$S,17,FALSE)</f>
        <v>26.849473893250575</v>
      </c>
      <c r="AJ222">
        <v>1</v>
      </c>
      <c r="AK222" s="12">
        <f t="shared" si="61"/>
        <v>0</v>
      </c>
      <c r="AL222" s="12">
        <f t="shared" si="62"/>
        <v>0</v>
      </c>
      <c r="AM222" s="12">
        <f>V222/Team_Defense_Table20[[#Totals],[Passing yds/att]]*'Fanduel Export'!Q210</f>
        <v>0</v>
      </c>
      <c r="AN222" s="12">
        <f t="shared" si="77"/>
        <v>0</v>
      </c>
      <c r="AO222" s="12">
        <f>IFERROR(IF(OR($B222="D",$B222="K"),0,VLOOKUP($P222,'20 Receiving'!$C:$T,7,FALSE)/VLOOKUP($P222,'20 Receiving'!$C:$T,5,FALSE)),0)*$AJ222</f>
        <v>0</v>
      </c>
      <c r="AP222" s="21">
        <f t="shared" si="63"/>
        <v>33.730880230880231</v>
      </c>
      <c r="AQ222" s="21">
        <f t="shared" si="64"/>
        <v>0</v>
      </c>
      <c r="AR222" s="22">
        <f t="shared" si="65"/>
        <v>0</v>
      </c>
      <c r="AS222" s="22">
        <f t="shared" si="66"/>
        <v>0</v>
      </c>
      <c r="AT222" s="22">
        <f>AA222/Team_Defense_Table20[[#Totals],[Yards per completion]]*'Fanduel Export'!S210</f>
        <v>0</v>
      </c>
      <c r="AU222" s="12">
        <f t="shared" si="78"/>
        <v>0</v>
      </c>
      <c r="AV222" s="12">
        <f t="shared" si="67"/>
        <v>0</v>
      </c>
      <c r="AW222" s="21">
        <f t="shared" si="68"/>
        <v>42.586580086580092</v>
      </c>
      <c r="AX222" s="12">
        <f t="shared" si="69"/>
        <v>0</v>
      </c>
      <c r="AY222" s="12">
        <f>AF222/Team_Defense_Table20[[#Totals],[Rushing Y/A]]*R222</f>
        <v>0</v>
      </c>
      <c r="AZ222" s="12">
        <f t="shared" si="79"/>
        <v>0</v>
      </c>
      <c r="BA222" s="22">
        <f t="shared" si="70"/>
        <v>0</v>
      </c>
      <c r="BB222" s="22">
        <f t="shared" si="71"/>
        <v>0</v>
      </c>
      <c r="BC222" s="21">
        <f t="shared" si="72"/>
        <v>0</v>
      </c>
      <c r="BD222" t="str">
        <f t="shared" si="73"/>
        <v>Paul Richardson Jr.</v>
      </c>
      <c r="BE222">
        <f t="shared" si="74"/>
        <v>4500</v>
      </c>
      <c r="BF222" t="str">
        <f t="shared" si="75"/>
        <v>WR</v>
      </c>
      <c r="BG222" s="22">
        <f t="shared" si="76"/>
        <v>0</v>
      </c>
    </row>
    <row r="223" spans="1:59" hidden="1" x14ac:dyDescent="0.3">
      <c r="A223" t="s">
        <v>3995</v>
      </c>
      <c r="B223" t="s">
        <v>49</v>
      </c>
      <c r="C223" t="s">
        <v>3726</v>
      </c>
      <c r="D223" t="s">
        <v>365</v>
      </c>
      <c r="E223" t="s">
        <v>3727</v>
      </c>
      <c r="F223">
        <v>0</v>
      </c>
      <c r="G223">
        <v>1</v>
      </c>
      <c r="H223">
        <v>4500</v>
      </c>
      <c r="I223" t="s">
        <v>3637</v>
      </c>
      <c r="J223" t="s">
        <v>76</v>
      </c>
      <c r="K223" t="s">
        <v>1080</v>
      </c>
      <c r="L223" t="s">
        <v>1927</v>
      </c>
      <c r="M223" t="s">
        <v>1931</v>
      </c>
      <c r="O223" t="str">
        <f t="shared" si="60"/>
        <v>Marquise Goodwin</v>
      </c>
      <c r="P223" t="str">
        <f>IFERROR(VLOOKUP(O:O,'Name Bridge'!A:B,2,FALSE),O:O)</f>
        <v>Marquise Goodwin</v>
      </c>
      <c r="Q223" s="12">
        <f>VLOOKUP($K223,'20 Defensive Stats'!$AC:$AH,2,FALSE)</f>
        <v>6.9262295081967213</v>
      </c>
      <c r="R223" s="12">
        <f>VLOOKUP($K223,'20 Defensive Stats'!$AC:$AH,4,FALSE)</f>
        <v>4.625</v>
      </c>
      <c r="S223" s="12">
        <f>VLOOKUP($K223,'20 Defensive Stats'!$AC:$AH,6,FALSE)</f>
        <v>10.432098765432098</v>
      </c>
      <c r="T223" s="12">
        <f>IFERROR(VLOOKUP($P223,'20 Passing'!$C:$AF,9,FALSE)/VLOOKUP($P223,'20 Passing'!$C:$AF,5,FALSE),0)</f>
        <v>0</v>
      </c>
      <c r="U223" s="12">
        <f>IFERROR(VLOOKUP($P223,'20 Passing'!$C:$AF,11,FALSE)/VLOOKUP($P223,'20 Passing'!$C:$AF,5,FALSE),0)</f>
        <v>0</v>
      </c>
      <c r="V223" s="12">
        <f>IFERROR(VLOOKUP($P223,'20 Passing'!$C:$AF,18,FALSE),0)</f>
        <v>0</v>
      </c>
      <c r="W223" s="12">
        <f>IFERROR(VLOOKUP($P223,'20 Passing'!$C:$AF,12,FALSE)/VLOOKUP($P223,'20 Passing'!$C:$AF,5,FALSE),0)</f>
        <v>0</v>
      </c>
      <c r="X223" s="12">
        <f>IFERROR(IF(OR($B223="D",$B223="K"),0,VLOOKUP($P223,'20 Receiving'!$C:$T,7,FALSE)/VLOOKUP($P223,'20 Receiving'!$C:$T,5,FALSE)),0)*$AJ223</f>
        <v>0</v>
      </c>
      <c r="Y223" s="21">
        <f>IFERROR(VLOOKUP($P223,'20 Receiving'!$C:$T,8,FALSE)/VLOOKUP($P223,'20 Receiving'!$C:$T,5,FALSE),0)</f>
        <v>0</v>
      </c>
      <c r="Z223" s="21">
        <f>IFERROR(VLOOKUP($P223,'20 Receiving'!$C:$T,10,FALSE)/VLOOKUP($P223,'20 Receiving'!$C:$T,5,FALSE),0)</f>
        <v>0</v>
      </c>
      <c r="AA223" s="21">
        <f>IFERROR(VLOOKUP($P223,'20 Receiving'!$C:$T,11,FALSE),0)</f>
        <v>0</v>
      </c>
      <c r="AB223" s="21">
        <f>IFERROR(VLOOKUP($P223,'20 Receiving'!$C:$T,14,FALSE),0)</f>
        <v>0</v>
      </c>
      <c r="AC223" s="21">
        <f>IFERROR(VLOOKUP($P223,'20 Receiving'!$C:$T,11,FALSE)/VLOOKUP($P223,'20 Receiving'!$C:$T,5,FALSE),0)</f>
        <v>0</v>
      </c>
      <c r="AD223" s="12">
        <f>IFERROR(VLOOKUP($P223,'20 Rushing'!$C:$P,7,FALSE)/VLOOKUP($P223,'20 Rushing'!$C:$P,5,FALSE),0)</f>
        <v>0</v>
      </c>
      <c r="AE223" s="12">
        <f>IFERROR(VLOOKUP($P223,'20 Rushing'!$C:$P,8,FALSE)/VLOOKUP($P223,'20 Rushing'!$C:$P,5,FALSE),0)</f>
        <v>0</v>
      </c>
      <c r="AF223" s="12">
        <f>IFERROR(VLOOKUP($P223,'20 Rushing'!$C:$P,12,FALSE),0)</f>
        <v>0</v>
      </c>
      <c r="AG223" s="12">
        <f>IFERROR(VLOOKUP($P223,'20 Rushing'!$C:$P,9,FALSE)/VLOOKUP($P223,'20 Rushing'!$C:$P,5,FALSE),0)</f>
        <v>0</v>
      </c>
      <c r="AH223" s="12">
        <f>VLOOKUP($J223,'Vegas Odds'!$B:$S,18,FALSE)</f>
        <v>42.740147670656746</v>
      </c>
      <c r="AI223" s="12">
        <f>VLOOKUP($J223,'Vegas Odds'!$B:$S,17,FALSE)</f>
        <v>19.159852329343252</v>
      </c>
      <c r="AJ223">
        <v>0</v>
      </c>
      <c r="AK223" s="12">
        <f t="shared" si="61"/>
        <v>0</v>
      </c>
      <c r="AL223" s="12">
        <f t="shared" si="62"/>
        <v>0</v>
      </c>
      <c r="AM223" s="12">
        <f>V223/Team_Defense_Table20[[#Totals],[Passing yds/att]]*'Fanduel Export'!Q220</f>
        <v>0</v>
      </c>
      <c r="AN223" s="12">
        <f t="shared" si="77"/>
        <v>0</v>
      </c>
      <c r="AO223" s="12">
        <f>IFERROR(IF(OR($B223="D",$B223="K"),0,VLOOKUP($P223,'20 Receiving'!$C:$T,7,FALSE)/VLOOKUP($P223,'20 Receiving'!$C:$T,5,FALSE)),0)*$AJ223</f>
        <v>0</v>
      </c>
      <c r="AP223" s="21">
        <f t="shared" si="63"/>
        <v>49.672943722943735</v>
      </c>
      <c r="AQ223" s="21">
        <f t="shared" si="64"/>
        <v>0</v>
      </c>
      <c r="AR223" s="22">
        <f t="shared" si="65"/>
        <v>0</v>
      </c>
      <c r="AS223" s="22">
        <f t="shared" si="66"/>
        <v>0</v>
      </c>
      <c r="AT223" s="22">
        <f>AA223/Team_Defense_Table20[[#Totals],[Yards per completion]]*'Fanduel Export'!S220</f>
        <v>0</v>
      </c>
      <c r="AU223" s="12">
        <f t="shared" si="78"/>
        <v>0</v>
      </c>
      <c r="AV223" s="12">
        <f t="shared" si="67"/>
        <v>0</v>
      </c>
      <c r="AW223" s="21">
        <f t="shared" si="68"/>
        <v>31.925757575757579</v>
      </c>
      <c r="AX223" s="12">
        <f t="shared" si="69"/>
        <v>0</v>
      </c>
      <c r="AY223" s="12">
        <f>AF223/Team_Defense_Table20[[#Totals],[Rushing Y/A]]*R223</f>
        <v>0</v>
      </c>
      <c r="AZ223" s="12">
        <f t="shared" si="79"/>
        <v>0</v>
      </c>
      <c r="BA223" s="22">
        <f t="shared" si="70"/>
        <v>0</v>
      </c>
      <c r="BB223" s="22">
        <f t="shared" si="71"/>
        <v>0</v>
      </c>
      <c r="BC223" s="21">
        <f t="shared" si="72"/>
        <v>0</v>
      </c>
      <c r="BD223" t="str">
        <f t="shared" si="73"/>
        <v>Marquise Goodwin</v>
      </c>
      <c r="BE223">
        <f t="shared" si="74"/>
        <v>4500</v>
      </c>
      <c r="BF223" t="str">
        <f t="shared" si="75"/>
        <v>WR</v>
      </c>
      <c r="BG223" s="22">
        <f t="shared" si="76"/>
        <v>0</v>
      </c>
    </row>
    <row r="224" spans="1:59" x14ac:dyDescent="0.3">
      <c r="A224" t="s">
        <v>3996</v>
      </c>
      <c r="B224" t="s">
        <v>49</v>
      </c>
      <c r="C224" t="s">
        <v>3013</v>
      </c>
      <c r="D224" t="s">
        <v>756</v>
      </c>
      <c r="E224" t="s">
        <v>3309</v>
      </c>
      <c r="F224">
        <v>0</v>
      </c>
      <c r="G224">
        <v>1</v>
      </c>
      <c r="H224">
        <v>4500</v>
      </c>
      <c r="I224" t="s">
        <v>3638</v>
      </c>
      <c r="J224" t="s">
        <v>74</v>
      </c>
      <c r="K224" t="s">
        <v>61</v>
      </c>
      <c r="O224" t="str">
        <f t="shared" si="60"/>
        <v>Corey Coleman</v>
      </c>
      <c r="P224" t="str">
        <f>IFERROR(VLOOKUP(O:O,'Name Bridge'!A:B,2,FALSE),O:O)</f>
        <v>Corey Coleman</v>
      </c>
      <c r="Q224" s="12">
        <f>VLOOKUP($K224,'20 Defensive Stats'!$AC:$AH,2,FALSE)</f>
        <v>7.3665987780040734</v>
      </c>
      <c r="R224" s="12">
        <f>VLOOKUP($K224,'20 Defensive Stats'!$AC:$AH,4,FALSE)</f>
        <v>3.7056603773584906</v>
      </c>
      <c r="S224" s="12">
        <f>VLOOKUP($K224,'20 Defensive Stats'!$AC:$AH,6,FALSE)</f>
        <v>10.764880952380953</v>
      </c>
      <c r="T224" s="12">
        <f>IFERROR(VLOOKUP($P224,'20 Passing'!$C:$AF,9,FALSE)/VLOOKUP($P224,'20 Passing'!$C:$AF,5,FALSE),0)</f>
        <v>0</v>
      </c>
      <c r="U224" s="12">
        <f>IFERROR(VLOOKUP($P224,'20 Passing'!$C:$AF,11,FALSE)/VLOOKUP($P224,'20 Passing'!$C:$AF,5,FALSE),0)</f>
        <v>0</v>
      </c>
      <c r="V224" s="12">
        <f>IFERROR(VLOOKUP($P224,'20 Passing'!$C:$AF,18,FALSE),0)</f>
        <v>0</v>
      </c>
      <c r="W224" s="12">
        <f>IFERROR(VLOOKUP($P224,'20 Passing'!$C:$AF,12,FALSE)/VLOOKUP($P224,'20 Passing'!$C:$AF,5,FALSE),0)</f>
        <v>0</v>
      </c>
      <c r="X224" s="12">
        <f>IFERROR(IF(OR($B224="D",$B224="K"),0,VLOOKUP($P224,'20 Receiving'!$C:$T,7,FALSE)/VLOOKUP($P224,'20 Receiving'!$C:$T,5,FALSE)),0)*$AJ224</f>
        <v>0</v>
      </c>
      <c r="Y224" s="21">
        <f>IFERROR(VLOOKUP($P224,'20 Receiving'!$C:$T,8,FALSE)/VLOOKUP($P224,'20 Receiving'!$C:$T,5,FALSE),0)</f>
        <v>0</v>
      </c>
      <c r="Z224" s="21">
        <f>IFERROR(VLOOKUP($P224,'20 Receiving'!$C:$T,10,FALSE)/VLOOKUP($P224,'20 Receiving'!$C:$T,5,FALSE),0)</f>
        <v>0</v>
      </c>
      <c r="AA224" s="21">
        <f>IFERROR(VLOOKUP($P224,'20 Receiving'!$C:$T,11,FALSE),0)</f>
        <v>0</v>
      </c>
      <c r="AB224" s="21">
        <f>IFERROR(VLOOKUP($P224,'20 Receiving'!$C:$T,14,FALSE),0)</f>
        <v>0</v>
      </c>
      <c r="AC224" s="21">
        <f>IFERROR(VLOOKUP($P224,'20 Receiving'!$C:$T,11,FALSE)/VLOOKUP($P224,'20 Receiving'!$C:$T,5,FALSE),0)</f>
        <v>0</v>
      </c>
      <c r="AD224" s="12">
        <f>IFERROR(VLOOKUP($P224,'20 Rushing'!$C:$P,7,FALSE)/VLOOKUP($P224,'20 Rushing'!$C:$P,5,FALSE),0)</f>
        <v>0</v>
      </c>
      <c r="AE224" s="12">
        <f>IFERROR(VLOOKUP($P224,'20 Rushing'!$C:$P,8,FALSE)/VLOOKUP($P224,'20 Rushing'!$C:$P,5,FALSE),0)</f>
        <v>0</v>
      </c>
      <c r="AF224" s="12">
        <f>IFERROR(VLOOKUP($P224,'20 Rushing'!$C:$P,12,FALSE),0)</f>
        <v>0</v>
      </c>
      <c r="AG224" s="12">
        <f>IFERROR(VLOOKUP($P224,'20 Rushing'!$C:$P,9,FALSE)/VLOOKUP($P224,'20 Rushing'!$C:$P,5,FALSE),0)</f>
        <v>0</v>
      </c>
      <c r="AH224" s="12">
        <f>VLOOKUP($J224,'Vegas Odds'!$B:$S,18,FALSE)</f>
        <v>43.874288576406173</v>
      </c>
      <c r="AI224" s="12">
        <f>VLOOKUP($J224,'Vegas Odds'!$B:$S,17,FALSE)</f>
        <v>15.725711423593831</v>
      </c>
      <c r="AJ224">
        <v>1</v>
      </c>
      <c r="AK224" s="12">
        <f t="shared" si="61"/>
        <v>0</v>
      </c>
      <c r="AL224" s="12">
        <f t="shared" si="62"/>
        <v>0</v>
      </c>
      <c r="AM224" s="12">
        <f>V224/Team_Defense_Table20[[#Totals],[Passing yds/att]]*'Fanduel Export'!Q211</f>
        <v>0</v>
      </c>
      <c r="AN224" s="12">
        <f t="shared" si="77"/>
        <v>0</v>
      </c>
      <c r="AO224" s="12">
        <f>IFERROR(IF(OR($B224="D",$B224="K"),0,VLOOKUP($P224,'20 Receiving'!$C:$T,7,FALSE)/VLOOKUP($P224,'20 Receiving'!$C:$T,5,FALSE)),0)*$AJ224</f>
        <v>0</v>
      </c>
      <c r="AP224" s="21">
        <f t="shared" si="63"/>
        <v>34.49083694083695</v>
      </c>
      <c r="AQ224" s="21">
        <f t="shared" si="64"/>
        <v>0</v>
      </c>
      <c r="AR224" s="22">
        <f t="shared" si="65"/>
        <v>0</v>
      </c>
      <c r="AS224" s="22">
        <f t="shared" si="66"/>
        <v>0</v>
      </c>
      <c r="AT224" s="22">
        <f>AA224/Team_Defense_Table20[[#Totals],[Yards per completion]]*'Fanduel Export'!S211</f>
        <v>0</v>
      </c>
      <c r="AU224" s="12">
        <f t="shared" si="78"/>
        <v>0</v>
      </c>
      <c r="AV224" s="12">
        <f t="shared" si="67"/>
        <v>0</v>
      </c>
      <c r="AW224" s="21">
        <f t="shared" si="68"/>
        <v>24.907864357864359</v>
      </c>
      <c r="AX224" s="12">
        <f t="shared" si="69"/>
        <v>0</v>
      </c>
      <c r="AY224" s="12">
        <f>AF224/Team_Defense_Table20[[#Totals],[Rushing Y/A]]*R224</f>
        <v>0</v>
      </c>
      <c r="AZ224" s="12">
        <f t="shared" si="79"/>
        <v>0</v>
      </c>
      <c r="BA224" s="22">
        <f t="shared" si="70"/>
        <v>0</v>
      </c>
      <c r="BB224" s="22">
        <f t="shared" si="71"/>
        <v>0</v>
      </c>
      <c r="BC224" s="21">
        <f t="shared" si="72"/>
        <v>0</v>
      </c>
      <c r="BD224" t="str">
        <f t="shared" si="73"/>
        <v>Corey Coleman</v>
      </c>
      <c r="BE224">
        <f t="shared" si="74"/>
        <v>4500</v>
      </c>
      <c r="BF224" t="str">
        <f t="shared" si="75"/>
        <v>WR</v>
      </c>
      <c r="BG224" s="22">
        <f t="shared" si="76"/>
        <v>0</v>
      </c>
    </row>
    <row r="225" spans="1:59" x14ac:dyDescent="0.3">
      <c r="A225" t="s">
        <v>3997</v>
      </c>
      <c r="B225" t="s">
        <v>34</v>
      </c>
      <c r="C225" t="s">
        <v>3675</v>
      </c>
      <c r="D225" t="s">
        <v>3749</v>
      </c>
      <c r="E225" t="s">
        <v>3750</v>
      </c>
      <c r="F225">
        <v>-0.25</v>
      </c>
      <c r="G225">
        <v>2</v>
      </c>
      <c r="H225">
        <v>4500</v>
      </c>
      <c r="I225" t="s">
        <v>3637</v>
      </c>
      <c r="J225" t="s">
        <v>76</v>
      </c>
      <c r="K225" t="s">
        <v>1080</v>
      </c>
      <c r="O225" t="str">
        <f t="shared" si="60"/>
        <v>Adrian Killins Jr.</v>
      </c>
      <c r="P225" t="str">
        <f>IFERROR(VLOOKUP(O:O,'Name Bridge'!A:B,2,FALSE),O:O)</f>
        <v>Adrian Killins Jr.</v>
      </c>
      <c r="Q225" s="12">
        <f>VLOOKUP($K225,'20 Defensive Stats'!$AC:$AH,2,FALSE)</f>
        <v>6.9262295081967213</v>
      </c>
      <c r="R225" s="12">
        <f>VLOOKUP($K225,'20 Defensive Stats'!$AC:$AH,4,FALSE)</f>
        <v>4.625</v>
      </c>
      <c r="S225" s="12">
        <f>VLOOKUP($K225,'20 Defensive Stats'!$AC:$AH,6,FALSE)</f>
        <v>10.432098765432098</v>
      </c>
      <c r="T225" s="12">
        <f>IFERROR(VLOOKUP($P225,'20 Passing'!$C:$AF,9,FALSE)/VLOOKUP($P225,'20 Passing'!$C:$AF,5,FALSE),0)</f>
        <v>0</v>
      </c>
      <c r="U225" s="12">
        <f>IFERROR(VLOOKUP($P225,'20 Passing'!$C:$AF,11,FALSE)/VLOOKUP($P225,'20 Passing'!$C:$AF,5,FALSE),0)</f>
        <v>0</v>
      </c>
      <c r="V225" s="12">
        <f>IFERROR(VLOOKUP($P225,'20 Passing'!$C:$AF,18,FALSE),0)</f>
        <v>0</v>
      </c>
      <c r="W225" s="12">
        <f>IFERROR(VLOOKUP($P225,'20 Passing'!$C:$AF,12,FALSE)/VLOOKUP($P225,'20 Passing'!$C:$AF,5,FALSE),0)</f>
        <v>0</v>
      </c>
      <c r="X225" s="12">
        <f>IFERROR(IF(OR($B225="D",$B225="K"),0,VLOOKUP($P225,'20 Receiving'!$C:$T,7,FALSE)/VLOOKUP($P225,'20 Receiving'!$C:$T,5,FALSE)),0)*$AJ225</f>
        <v>0</v>
      </c>
      <c r="Y225" s="21">
        <f>IFERROR(VLOOKUP($P225,'20 Receiving'!$C:$T,8,FALSE)/VLOOKUP($P225,'20 Receiving'!$C:$T,5,FALSE),0)</f>
        <v>0</v>
      </c>
      <c r="Z225" s="21">
        <f>IFERROR(VLOOKUP($P225,'20 Receiving'!$C:$T,10,FALSE)/VLOOKUP($P225,'20 Receiving'!$C:$T,5,FALSE),0)</f>
        <v>0</v>
      </c>
      <c r="AA225" s="21">
        <f>IFERROR(VLOOKUP($P225,'20 Receiving'!$C:$T,11,FALSE),0)</f>
        <v>0</v>
      </c>
      <c r="AB225" s="21">
        <f>IFERROR(VLOOKUP($P225,'20 Receiving'!$C:$T,14,FALSE),0)</f>
        <v>0</v>
      </c>
      <c r="AC225" s="21">
        <f>IFERROR(VLOOKUP($P225,'20 Receiving'!$C:$T,11,FALSE)/VLOOKUP($P225,'20 Receiving'!$C:$T,5,FALSE),0)</f>
        <v>0</v>
      </c>
      <c r="AD225" s="12">
        <f>IFERROR(VLOOKUP($P225,'20 Rushing'!$C:$P,7,FALSE)/VLOOKUP($P225,'20 Rushing'!$C:$P,5,FALSE),0)</f>
        <v>0</v>
      </c>
      <c r="AE225" s="12">
        <f>IFERROR(VLOOKUP($P225,'20 Rushing'!$C:$P,8,FALSE)/VLOOKUP($P225,'20 Rushing'!$C:$P,5,FALSE),0)</f>
        <v>0</v>
      </c>
      <c r="AF225" s="12">
        <f>IFERROR(VLOOKUP($P225,'20 Rushing'!$C:$P,12,FALSE),0)</f>
        <v>0</v>
      </c>
      <c r="AG225" s="12">
        <f>IFERROR(VLOOKUP($P225,'20 Rushing'!$C:$P,9,FALSE)/VLOOKUP($P225,'20 Rushing'!$C:$P,5,FALSE),0)</f>
        <v>0</v>
      </c>
      <c r="AH225" s="12">
        <f>VLOOKUP($J225,'Vegas Odds'!$B:$S,18,FALSE)</f>
        <v>42.740147670656746</v>
      </c>
      <c r="AI225" s="12">
        <f>VLOOKUP($J225,'Vegas Odds'!$B:$S,17,FALSE)</f>
        <v>19.159852329343252</v>
      </c>
      <c r="AJ225">
        <v>1</v>
      </c>
      <c r="AK225" s="12">
        <f t="shared" si="61"/>
        <v>0</v>
      </c>
      <c r="AL225" s="12">
        <f t="shared" si="62"/>
        <v>0</v>
      </c>
      <c r="AM225" s="12">
        <f>V225/Team_Defense_Table20[[#Totals],[Passing yds/att]]*'Fanduel Export'!Q216</f>
        <v>0</v>
      </c>
      <c r="AN225" s="12">
        <f t="shared" si="77"/>
        <v>0</v>
      </c>
      <c r="AO225" s="12">
        <f>IFERROR(IF(OR($B225="D",$B225="K"),0,VLOOKUP($P225,'20 Receiving'!$C:$T,7,FALSE)/VLOOKUP($P225,'20 Receiving'!$C:$T,5,FALSE)),0)*$AJ225</f>
        <v>0</v>
      </c>
      <c r="AP225" s="21">
        <f t="shared" si="63"/>
        <v>49.672943722943735</v>
      </c>
      <c r="AQ225" s="21">
        <f t="shared" si="64"/>
        <v>0</v>
      </c>
      <c r="AR225" s="22">
        <f t="shared" si="65"/>
        <v>0</v>
      </c>
      <c r="AS225" s="22">
        <f t="shared" si="66"/>
        <v>0</v>
      </c>
      <c r="AT225" s="22">
        <f>AA225/Team_Defense_Table20[[#Totals],[Yards per completion]]*'Fanduel Export'!S216</f>
        <v>0</v>
      </c>
      <c r="AU225" s="12">
        <f t="shared" si="78"/>
        <v>0</v>
      </c>
      <c r="AV225" s="12">
        <f t="shared" si="67"/>
        <v>0</v>
      </c>
      <c r="AW225" s="21">
        <f t="shared" si="68"/>
        <v>31.925757575757579</v>
      </c>
      <c r="AX225" s="12">
        <f t="shared" si="69"/>
        <v>0</v>
      </c>
      <c r="AY225" s="12">
        <f>AF225/Team_Defense_Table20[[#Totals],[Rushing Y/A]]*R225</f>
        <v>0</v>
      </c>
      <c r="AZ225" s="12">
        <f t="shared" si="79"/>
        <v>0</v>
      </c>
      <c r="BA225" s="22">
        <f t="shared" si="70"/>
        <v>0</v>
      </c>
      <c r="BB225" s="22">
        <f t="shared" si="71"/>
        <v>0</v>
      </c>
      <c r="BC225" s="21">
        <f t="shared" si="72"/>
        <v>0</v>
      </c>
      <c r="BD225" t="str">
        <f t="shared" si="73"/>
        <v>Adrian Killins Jr.</v>
      </c>
      <c r="BE225">
        <f t="shared" si="74"/>
        <v>4500</v>
      </c>
      <c r="BF225" t="str">
        <f t="shared" si="75"/>
        <v>RB</v>
      </c>
      <c r="BG225" s="22">
        <f t="shared" si="76"/>
        <v>0</v>
      </c>
    </row>
    <row r="226" spans="1:59" x14ac:dyDescent="0.3">
      <c r="A226" t="s">
        <v>3998</v>
      </c>
      <c r="B226" t="s">
        <v>34</v>
      </c>
      <c r="C226" t="s">
        <v>3356</v>
      </c>
      <c r="D226" t="s">
        <v>627</v>
      </c>
      <c r="E226" t="s">
        <v>1958</v>
      </c>
      <c r="F226">
        <v>0.46666665871938001</v>
      </c>
      <c r="G226">
        <v>3</v>
      </c>
      <c r="H226">
        <v>4500</v>
      </c>
      <c r="I226" t="s">
        <v>3639</v>
      </c>
      <c r="J226" t="s">
        <v>116</v>
      </c>
      <c r="K226" t="s">
        <v>80</v>
      </c>
      <c r="O226" t="str">
        <f t="shared" si="60"/>
        <v>D.J. Foster</v>
      </c>
      <c r="P226" t="str">
        <f>IFERROR(VLOOKUP(O:O,'Name Bridge'!A:B,2,FALSE),O:O)</f>
        <v>D.J. Foster</v>
      </c>
      <c r="Q226" s="12">
        <f>VLOOKUP($K226,'20 Defensive Stats'!$AC:$AH,2,FALSE)</f>
        <v>5.654040404040404</v>
      </c>
      <c r="R226" s="12">
        <f>VLOOKUP($K226,'20 Defensive Stats'!$AC:$AH,4,FALSE)</f>
        <v>3.8679245283018866</v>
      </c>
      <c r="S226" s="12">
        <f>VLOOKUP($K226,'20 Defensive Stats'!$AC:$AH,6,FALSE)</f>
        <v>8.9203187250996017</v>
      </c>
      <c r="T226" s="12">
        <f>IFERROR(VLOOKUP($P226,'20 Passing'!$C:$AF,9,FALSE)/VLOOKUP($P226,'20 Passing'!$C:$AF,5,FALSE),0)</f>
        <v>0</v>
      </c>
      <c r="U226" s="12">
        <f>IFERROR(VLOOKUP($P226,'20 Passing'!$C:$AF,11,FALSE)/VLOOKUP($P226,'20 Passing'!$C:$AF,5,FALSE),0)</f>
        <v>0</v>
      </c>
      <c r="V226" s="12">
        <f>IFERROR(VLOOKUP($P226,'20 Passing'!$C:$AF,18,FALSE),0)</f>
        <v>0</v>
      </c>
      <c r="W226" s="12">
        <f>IFERROR(VLOOKUP($P226,'20 Passing'!$C:$AF,12,FALSE)/VLOOKUP($P226,'20 Passing'!$C:$AF,5,FALSE),0)</f>
        <v>0</v>
      </c>
      <c r="X226" s="12">
        <f>IFERROR(IF(OR($B226="D",$B226="K"),0,VLOOKUP($P226,'20 Receiving'!$C:$T,7,FALSE)/VLOOKUP($P226,'20 Receiving'!$C:$T,5,FALSE)),0)*$AJ226</f>
        <v>0.16666666666666666</v>
      </c>
      <c r="Y226" s="21">
        <f>IFERROR(VLOOKUP($P226,'20 Receiving'!$C:$T,8,FALSE)/VLOOKUP($P226,'20 Receiving'!$C:$T,5,FALSE),0)</f>
        <v>0.16666666666666666</v>
      </c>
      <c r="Z226" s="21">
        <f>IFERROR(VLOOKUP($P226,'20 Receiving'!$C:$T,10,FALSE)/VLOOKUP($P226,'20 Receiving'!$C:$T,5,FALSE),0)</f>
        <v>1.1666666666666667</v>
      </c>
      <c r="AA226" s="21">
        <f>IFERROR(VLOOKUP($P226,'20 Receiving'!$C:$T,11,FALSE),0)</f>
        <v>7</v>
      </c>
      <c r="AB226" s="21">
        <f>IFERROR(VLOOKUP($P226,'20 Receiving'!$C:$T,14,FALSE),0)</f>
        <v>7</v>
      </c>
      <c r="AC226" s="21">
        <f>IFERROR(VLOOKUP($P226,'20 Receiving'!$C:$T,11,FALSE)/VLOOKUP($P226,'20 Receiving'!$C:$T,5,FALSE),0)</f>
        <v>1.1666666666666667</v>
      </c>
      <c r="AD226" s="12">
        <f>IFERROR(VLOOKUP($P226,'20 Rushing'!$C:$P,7,FALSE)/VLOOKUP($P226,'20 Rushing'!$C:$P,5,FALSE),0)</f>
        <v>0.16666666666666666</v>
      </c>
      <c r="AE226" s="12">
        <f>IFERROR(VLOOKUP($P226,'20 Rushing'!$C:$P,8,FALSE)/VLOOKUP($P226,'20 Rushing'!$C:$P,5,FALSE),0)</f>
        <v>0.33333333333333331</v>
      </c>
      <c r="AF226" s="12" t="str">
        <f>IFERROR(VLOOKUP($P226,'20 Rushing'!$C:$P,12,FALSE),0)</f>
        <v>2.0</v>
      </c>
      <c r="AG226" s="12">
        <f>IFERROR(VLOOKUP($P226,'20 Rushing'!$C:$P,9,FALSE)/VLOOKUP($P226,'20 Rushing'!$C:$P,5,FALSE),0)</f>
        <v>0</v>
      </c>
      <c r="AH226" s="12">
        <f>VLOOKUP($J226,'Vegas Odds'!$B:$S,18,FALSE)</f>
        <v>37.965155310939636</v>
      </c>
      <c r="AI226" s="12">
        <f>VLOOKUP($J226,'Vegas Odds'!$B:$S,17,FALSE)</f>
        <v>30.434844689060373</v>
      </c>
      <c r="AJ226">
        <v>1</v>
      </c>
      <c r="AK226" s="12">
        <f t="shared" si="61"/>
        <v>0</v>
      </c>
      <c r="AL226" s="12">
        <f t="shared" si="62"/>
        <v>0</v>
      </c>
      <c r="AM226" s="12">
        <f>V226/Team_Defense_Table20[[#Totals],[Passing yds/att]]*'Fanduel Export'!Q218</f>
        <v>0</v>
      </c>
      <c r="AN226" s="12">
        <f t="shared" si="77"/>
        <v>0</v>
      </c>
      <c r="AO226" s="12">
        <f>IFERROR(IF(OR($B226="D",$B226="K"),0,VLOOKUP($P226,'20 Receiving'!$C:$T,7,FALSE)/VLOOKUP($P226,'20 Receiving'!$C:$T,5,FALSE)),0)*$AJ226</f>
        <v>0.16666666666666666</v>
      </c>
      <c r="AP226" s="21">
        <f t="shared" si="63"/>
        <v>31.103030303030305</v>
      </c>
      <c r="AQ226" s="21">
        <f t="shared" si="64"/>
        <v>0.20343760152978171</v>
      </c>
      <c r="AR226" s="22">
        <f t="shared" si="65"/>
        <v>0.16666666666666666</v>
      </c>
      <c r="AS226" s="22">
        <f t="shared" si="66"/>
        <v>0.20343760152978171</v>
      </c>
      <c r="AT226" s="22">
        <f>AA226/Team_Defense_Table20[[#Totals],[Yards per completion]]*'Fanduel Export'!S218</f>
        <v>7.2097519711423397</v>
      </c>
      <c r="AU226" s="12">
        <f t="shared" si="78"/>
        <v>1.4667346486338135</v>
      </c>
      <c r="AV226" s="12">
        <f t="shared" si="67"/>
        <v>0.16666666666666666</v>
      </c>
      <c r="AW226" s="21">
        <f t="shared" si="68"/>
        <v>32.439393939393938</v>
      </c>
      <c r="AX226" s="12">
        <f t="shared" si="69"/>
        <v>0.15636772142908179</v>
      </c>
      <c r="AY226" s="12">
        <f>AF226/Team_Defense_Table20[[#Totals],[Rushing Y/A]]*R226</f>
        <v>1.8016533465161628</v>
      </c>
      <c r="AZ226" s="12">
        <f t="shared" si="79"/>
        <v>0.28172042859981228</v>
      </c>
      <c r="BA226" s="22">
        <f t="shared" si="70"/>
        <v>0.25817884105669592</v>
      </c>
      <c r="BB226" s="22">
        <f t="shared" si="71"/>
        <v>5.7373075790376871E-2</v>
      </c>
      <c r="BC226" s="21">
        <f t="shared" si="72"/>
        <v>3.7037037037037035E-2</v>
      </c>
      <c r="BD226" t="str">
        <f t="shared" si="73"/>
        <v>D.J. Foster</v>
      </c>
      <c r="BE226">
        <f t="shared" si="74"/>
        <v>4500</v>
      </c>
      <c r="BF226" t="str">
        <f t="shared" si="75"/>
        <v>RB</v>
      </c>
      <c r="BG226" s="22">
        <f t="shared" si="76"/>
        <v>0.25817884105669592</v>
      </c>
    </row>
    <row r="227" spans="1:59" x14ac:dyDescent="0.3">
      <c r="A227" t="s">
        <v>3999</v>
      </c>
      <c r="B227" t="s">
        <v>52</v>
      </c>
      <c r="C227" t="s">
        <v>3751</v>
      </c>
      <c r="D227" t="s">
        <v>667</v>
      </c>
      <c r="E227" t="s">
        <v>3752</v>
      </c>
      <c r="F227">
        <v>2.9249999523162802</v>
      </c>
      <c r="G227">
        <v>8</v>
      </c>
      <c r="H227">
        <v>4300</v>
      </c>
      <c r="I227" t="s">
        <v>3637</v>
      </c>
      <c r="J227" t="s">
        <v>1080</v>
      </c>
      <c r="K227" t="s">
        <v>76</v>
      </c>
      <c r="O227" t="str">
        <f t="shared" si="60"/>
        <v>Jace Sternberger</v>
      </c>
      <c r="P227" t="str">
        <f>IFERROR(VLOOKUP(O:O,'Name Bridge'!A:B,2,FALSE),O:O)</f>
        <v>Jace Sternberger</v>
      </c>
      <c r="Q227" s="12">
        <f>VLOOKUP($K227,'20 Defensive Stats'!$AC:$AH,2,FALSE)</f>
        <v>6.4568245125348191</v>
      </c>
      <c r="R227" s="12">
        <f>VLOOKUP($K227,'20 Defensive Stats'!$AC:$AH,4,FALSE)</f>
        <v>4.0869565217391308</v>
      </c>
      <c r="S227" s="12">
        <f>VLOOKUP($K227,'20 Defensive Stats'!$AC:$AH,6,FALSE)</f>
        <v>9.6987447698744766</v>
      </c>
      <c r="T227" s="12">
        <f>IFERROR(VLOOKUP($P227,'20 Passing'!$C:$AF,9,FALSE)/VLOOKUP($P227,'20 Passing'!$C:$AF,5,FALSE),0)</f>
        <v>0</v>
      </c>
      <c r="U227" s="12">
        <f>IFERROR(VLOOKUP($P227,'20 Passing'!$C:$AF,11,FALSE)/VLOOKUP($P227,'20 Passing'!$C:$AF,5,FALSE),0)</f>
        <v>0</v>
      </c>
      <c r="V227" s="12">
        <f>IFERROR(VLOOKUP($P227,'20 Passing'!$C:$AF,18,FALSE),0)</f>
        <v>0</v>
      </c>
      <c r="W227" s="12">
        <f>IFERROR(VLOOKUP($P227,'20 Passing'!$C:$AF,12,FALSE)/VLOOKUP($P227,'20 Passing'!$C:$AF,5,FALSE),0)</f>
        <v>0</v>
      </c>
      <c r="X227" s="12">
        <f>IFERROR(IF(OR($B227="D",$B227="K"),0,VLOOKUP($P227,'20 Receiving'!$C:$T,7,FALSE)/VLOOKUP($P227,'20 Receiving'!$C:$T,5,FALSE)),0)*$AJ227</f>
        <v>1.3636363636363635</v>
      </c>
      <c r="Y227" s="21">
        <f>IFERROR(VLOOKUP($P227,'20 Receiving'!$C:$T,8,FALSE)/VLOOKUP($P227,'20 Receiving'!$C:$T,5,FALSE),0)</f>
        <v>1.0909090909090908</v>
      </c>
      <c r="Z227" s="21">
        <f>IFERROR(VLOOKUP($P227,'20 Receiving'!$C:$T,10,FALSE)/VLOOKUP($P227,'20 Receiving'!$C:$T,5,FALSE),0)</f>
        <v>10.363636363636363</v>
      </c>
      <c r="AA227" s="21">
        <f>IFERROR(VLOOKUP($P227,'20 Receiving'!$C:$T,11,FALSE),0)</f>
        <v>9.5</v>
      </c>
      <c r="AB227" s="21">
        <f>IFERROR(VLOOKUP($P227,'20 Receiving'!$C:$T,14,FALSE),0)</f>
        <v>27</v>
      </c>
      <c r="AC227" s="21">
        <f>IFERROR(VLOOKUP($P227,'20 Receiving'!$C:$T,11,FALSE)/VLOOKUP($P227,'20 Receiving'!$C:$T,5,FALSE),0)</f>
        <v>0.86363636363636365</v>
      </c>
      <c r="AD227" s="12">
        <f>IFERROR(VLOOKUP($P227,'20 Rushing'!$C:$P,7,FALSE)/VLOOKUP($P227,'20 Rushing'!$C:$P,5,FALSE),0)</f>
        <v>0</v>
      </c>
      <c r="AE227" s="12">
        <f>IFERROR(VLOOKUP($P227,'20 Rushing'!$C:$P,8,FALSE)/VLOOKUP($P227,'20 Rushing'!$C:$P,5,FALSE),0)</f>
        <v>0</v>
      </c>
      <c r="AF227" s="12">
        <f>IFERROR(VLOOKUP($P227,'20 Rushing'!$C:$P,12,FALSE),0)</f>
        <v>0</v>
      </c>
      <c r="AG227" s="12">
        <f>IFERROR(VLOOKUP($P227,'20 Rushing'!$C:$P,9,FALSE)/VLOOKUP($P227,'20 Rushing'!$C:$P,5,FALSE),0)</f>
        <v>0</v>
      </c>
      <c r="AH227" s="12">
        <f>VLOOKUP($J227,'Vegas Odds'!$B:$S,18,FALSE)</f>
        <v>26.137494147398847</v>
      </c>
      <c r="AI227" s="12">
        <f>VLOOKUP($J227,'Vegas Odds'!$B:$S,17,FALSE)</f>
        <v>35.962505852601154</v>
      </c>
      <c r="AJ227">
        <v>1</v>
      </c>
      <c r="AK227" s="12">
        <f t="shared" si="61"/>
        <v>0</v>
      </c>
      <c r="AL227" s="12">
        <f t="shared" si="62"/>
        <v>0</v>
      </c>
      <c r="AM227" s="12">
        <f>V227/Team_Defense_Table20[[#Totals],[Passing yds/att]]*'Fanduel Export'!Q219</f>
        <v>0</v>
      </c>
      <c r="AN227" s="12">
        <f t="shared" si="77"/>
        <v>0</v>
      </c>
      <c r="AO227" s="12">
        <f>IFERROR(IF(OR($B227="D",$B227="K"),0,VLOOKUP($P227,'20 Receiving'!$C:$T,7,FALSE)/VLOOKUP($P227,'20 Receiving'!$C:$T,5,FALSE)),0)*$AJ227</f>
        <v>1.3636363636363635</v>
      </c>
      <c r="AP227" s="21">
        <f t="shared" si="63"/>
        <v>41.406493506493518</v>
      </c>
      <c r="AQ227" s="21">
        <f t="shared" si="64"/>
        <v>0.86078376736093776</v>
      </c>
      <c r="AR227" s="22">
        <f t="shared" si="65"/>
        <v>1.0909090909090908</v>
      </c>
      <c r="AS227" s="22">
        <f t="shared" si="66"/>
        <v>0.68862701388875025</v>
      </c>
      <c r="AT227" s="22">
        <f>AA227/Team_Defense_Table20[[#Totals],[Yards per completion]]*'Fanduel Export'!S219</f>
        <v>9.2684644185283727</v>
      </c>
      <c r="AU227" s="12">
        <f t="shared" si="78"/>
        <v>6.382514975865325</v>
      </c>
      <c r="AV227" s="12">
        <f t="shared" si="67"/>
        <v>0</v>
      </c>
      <c r="AW227" s="21">
        <f t="shared" si="68"/>
        <v>29.644444444444446</v>
      </c>
      <c r="AX227" s="12">
        <f t="shared" si="69"/>
        <v>0</v>
      </c>
      <c r="AY227" s="12">
        <f>AF227/Team_Defense_Table20[[#Totals],[Rushing Y/A]]*R227</f>
        <v>0</v>
      </c>
      <c r="AZ227" s="12">
        <f t="shared" si="79"/>
        <v>0</v>
      </c>
      <c r="BA227" s="22">
        <f t="shared" si="70"/>
        <v>1.183706043041078</v>
      </c>
      <c r="BB227" s="22">
        <f t="shared" si="71"/>
        <v>0.27528047512583209</v>
      </c>
      <c r="BC227" s="21">
        <f t="shared" si="72"/>
        <v>0.31712473572938688</v>
      </c>
      <c r="BD227" t="str">
        <f t="shared" si="73"/>
        <v>Jace Sternberger</v>
      </c>
      <c r="BE227">
        <f t="shared" si="74"/>
        <v>4300</v>
      </c>
      <c r="BF227" t="str">
        <f t="shared" si="75"/>
        <v>TE</v>
      </c>
      <c r="BG227" s="22">
        <f t="shared" si="76"/>
        <v>1.183706043041078</v>
      </c>
    </row>
    <row r="228" spans="1:59" x14ac:dyDescent="0.3">
      <c r="A228" t="s">
        <v>4000</v>
      </c>
      <c r="B228" t="s">
        <v>52</v>
      </c>
      <c r="C228" t="s">
        <v>3078</v>
      </c>
      <c r="D228" t="s">
        <v>2864</v>
      </c>
      <c r="E228" t="s">
        <v>3079</v>
      </c>
      <c r="F228">
        <v>3.1499999364217102</v>
      </c>
      <c r="G228">
        <v>6</v>
      </c>
      <c r="H228">
        <v>4300</v>
      </c>
      <c r="I228" t="s">
        <v>3644</v>
      </c>
      <c r="J228" t="s">
        <v>56</v>
      </c>
      <c r="K228" t="s">
        <v>1079</v>
      </c>
      <c r="O228" t="str">
        <f t="shared" si="60"/>
        <v>Donald Parham Jr.</v>
      </c>
      <c r="P228" t="str">
        <f>IFERROR(VLOOKUP(O:O,'Name Bridge'!A:B,2,FALSE),O:O)</f>
        <v>Donald Parham Jr.</v>
      </c>
      <c r="Q228" s="12">
        <f>VLOOKUP($K228,'20 Defensive Stats'!$AC:$AH,2,FALSE)</f>
        <v>7.9778481012658231</v>
      </c>
      <c r="R228" s="12">
        <f>VLOOKUP($K228,'20 Defensive Stats'!$AC:$AH,4,FALSE)</f>
        <v>4.3047619047619046</v>
      </c>
      <c r="S228" s="12">
        <f>VLOOKUP($K228,'20 Defensive Stats'!$AC:$AH,6,FALSE)</f>
        <v>11.564220183486238</v>
      </c>
      <c r="T228" s="12">
        <f>IFERROR(VLOOKUP($P228,'20 Passing'!$C:$AF,9,FALSE)/VLOOKUP($P228,'20 Passing'!$C:$AF,5,FALSE),0)</f>
        <v>0</v>
      </c>
      <c r="U228" s="12">
        <f>IFERROR(VLOOKUP($P228,'20 Passing'!$C:$AF,11,FALSE)/VLOOKUP($P228,'20 Passing'!$C:$AF,5,FALSE),0)</f>
        <v>0</v>
      </c>
      <c r="V228" s="12">
        <f>IFERROR(VLOOKUP($P228,'20 Passing'!$C:$AF,18,FALSE),0)</f>
        <v>0</v>
      </c>
      <c r="W228" s="12">
        <f>IFERROR(VLOOKUP($P228,'20 Passing'!$C:$AF,12,FALSE)/VLOOKUP($P228,'20 Passing'!$C:$AF,5,FALSE),0)</f>
        <v>0</v>
      </c>
      <c r="X228" s="12">
        <f>IFERROR(IF(OR($B228="D",$B228="K"),0,VLOOKUP($P228,'20 Receiving'!$C:$T,7,FALSE)/VLOOKUP($P228,'20 Receiving'!$C:$T,5,FALSE)),0)*$AJ228</f>
        <v>0</v>
      </c>
      <c r="Y228" s="21">
        <f>IFERROR(VLOOKUP($P228,'20 Receiving'!$C:$T,8,FALSE)/VLOOKUP($P228,'20 Receiving'!$C:$T,5,FALSE),0)</f>
        <v>0</v>
      </c>
      <c r="Z228" s="21">
        <f>IFERROR(VLOOKUP($P228,'20 Receiving'!$C:$T,10,FALSE)/VLOOKUP($P228,'20 Receiving'!$C:$T,5,FALSE),0)</f>
        <v>0</v>
      </c>
      <c r="AA228" s="21">
        <f>IFERROR(VLOOKUP($P228,'20 Receiving'!$C:$T,11,FALSE),0)</f>
        <v>0</v>
      </c>
      <c r="AB228" s="21">
        <f>IFERROR(VLOOKUP($P228,'20 Receiving'!$C:$T,14,FALSE),0)</f>
        <v>0</v>
      </c>
      <c r="AC228" s="21">
        <f>IFERROR(VLOOKUP($P228,'20 Receiving'!$C:$T,11,FALSE)/VLOOKUP($P228,'20 Receiving'!$C:$T,5,FALSE),0)</f>
        <v>0</v>
      </c>
      <c r="AD228" s="12">
        <f>IFERROR(VLOOKUP($P228,'20 Rushing'!$C:$P,7,FALSE)/VLOOKUP($P228,'20 Rushing'!$C:$P,5,FALSE),0)</f>
        <v>0</v>
      </c>
      <c r="AE228" s="12">
        <f>IFERROR(VLOOKUP($P228,'20 Rushing'!$C:$P,8,FALSE)/VLOOKUP($P228,'20 Rushing'!$C:$P,5,FALSE),0)</f>
        <v>0</v>
      </c>
      <c r="AF228" s="12">
        <f>IFERROR(VLOOKUP($P228,'20 Rushing'!$C:$P,12,FALSE),0)</f>
        <v>0</v>
      </c>
      <c r="AG228" s="12">
        <f>IFERROR(VLOOKUP($P228,'20 Rushing'!$C:$P,9,FALSE)/VLOOKUP($P228,'20 Rushing'!$C:$P,5,FALSE),0)</f>
        <v>0</v>
      </c>
      <c r="AH228" s="12">
        <f>VLOOKUP($J228,'Vegas Odds'!$B:$S,18,FALSE)</f>
        <v>36.74599698367637</v>
      </c>
      <c r="AI228" s="12">
        <f>VLOOKUP($J228,'Vegas Odds'!$B:$S,17,FALSE)</f>
        <v>33.054003016323627</v>
      </c>
      <c r="AJ228">
        <v>1</v>
      </c>
      <c r="AK228" s="12">
        <f t="shared" si="61"/>
        <v>0</v>
      </c>
      <c r="AL228" s="12">
        <f t="shared" si="62"/>
        <v>0</v>
      </c>
      <c r="AM228" s="12">
        <f>V228/Team_Defense_Table20[[#Totals],[Passing yds/att]]*'Fanduel Export'!Q235</f>
        <v>0</v>
      </c>
      <c r="AN228" s="12">
        <f t="shared" si="77"/>
        <v>0</v>
      </c>
      <c r="AO228" s="12">
        <f>IFERROR(IF(OR($B228="D",$B228="K"),0,VLOOKUP($P228,'20 Receiving'!$C:$T,7,FALSE)/VLOOKUP($P228,'20 Receiving'!$C:$T,5,FALSE)),0)*$AJ228</f>
        <v>0</v>
      </c>
      <c r="AP228" s="21">
        <f t="shared" si="63"/>
        <v>43.467099567099567</v>
      </c>
      <c r="AQ228" s="21">
        <f t="shared" si="64"/>
        <v>0</v>
      </c>
      <c r="AR228" s="22">
        <f t="shared" si="65"/>
        <v>0</v>
      </c>
      <c r="AS228" s="22">
        <f t="shared" si="66"/>
        <v>0</v>
      </c>
      <c r="AT228" s="22">
        <f>AA228/Team_Defense_Table20[[#Totals],[Yards per completion]]*'Fanduel Export'!S235</f>
        <v>0</v>
      </c>
      <c r="AU228" s="12">
        <f t="shared" si="78"/>
        <v>0</v>
      </c>
      <c r="AV228" s="12">
        <f t="shared" si="67"/>
        <v>0</v>
      </c>
      <c r="AW228" s="21">
        <f t="shared" si="68"/>
        <v>39.04170274170275</v>
      </c>
      <c r="AX228" s="12">
        <f t="shared" si="69"/>
        <v>0</v>
      </c>
      <c r="AY228" s="12">
        <f>AF228/Team_Defense_Table20[[#Totals],[Rushing Y/A]]*R228</f>
        <v>0</v>
      </c>
      <c r="AZ228" s="12">
        <f t="shared" si="79"/>
        <v>0</v>
      </c>
      <c r="BA228" s="22">
        <f t="shared" si="70"/>
        <v>0</v>
      </c>
      <c r="BB228" s="22">
        <f t="shared" si="71"/>
        <v>0</v>
      </c>
      <c r="BC228" s="21">
        <f t="shared" si="72"/>
        <v>0</v>
      </c>
      <c r="BD228" t="str">
        <f t="shared" si="73"/>
        <v>Donald Parham Jr.</v>
      </c>
      <c r="BE228">
        <f t="shared" si="74"/>
        <v>4300</v>
      </c>
      <c r="BF228" t="str">
        <f t="shared" si="75"/>
        <v>TE</v>
      </c>
      <c r="BG228" s="22">
        <f t="shared" si="76"/>
        <v>0</v>
      </c>
    </row>
    <row r="229" spans="1:59" hidden="1" x14ac:dyDescent="0.3">
      <c r="A229" t="s">
        <v>4001</v>
      </c>
      <c r="B229" t="s">
        <v>52</v>
      </c>
      <c r="C229" t="s">
        <v>1960</v>
      </c>
      <c r="D229" t="s">
        <v>617</v>
      </c>
      <c r="E229" t="s">
        <v>3392</v>
      </c>
      <c r="F229">
        <v>2.8833332061767498</v>
      </c>
      <c r="G229">
        <v>6</v>
      </c>
      <c r="H229">
        <v>4300</v>
      </c>
      <c r="I229" t="s">
        <v>3639</v>
      </c>
      <c r="J229" t="s">
        <v>116</v>
      </c>
      <c r="K229" t="s">
        <v>80</v>
      </c>
      <c r="L229" t="s">
        <v>1927</v>
      </c>
      <c r="M229" t="s">
        <v>2011</v>
      </c>
      <c r="O229" t="str">
        <f t="shared" si="60"/>
        <v>Darrell Daniels</v>
      </c>
      <c r="P229" t="str">
        <f>IFERROR(VLOOKUP(O:O,'Name Bridge'!A:B,2,FALSE),O:O)</f>
        <v>Darrell Daniels</v>
      </c>
      <c r="Q229" s="12">
        <f>VLOOKUP($K229,'20 Defensive Stats'!$AC:$AH,2,FALSE)</f>
        <v>5.654040404040404</v>
      </c>
      <c r="R229" s="12">
        <f>VLOOKUP($K229,'20 Defensive Stats'!$AC:$AH,4,FALSE)</f>
        <v>3.8679245283018866</v>
      </c>
      <c r="S229" s="12">
        <f>VLOOKUP($K229,'20 Defensive Stats'!$AC:$AH,6,FALSE)</f>
        <v>8.9203187250996017</v>
      </c>
      <c r="T229" s="12">
        <f>IFERROR(VLOOKUP($P229,'20 Passing'!$C:$AF,9,FALSE)/VLOOKUP($P229,'20 Passing'!$C:$AF,5,FALSE),0)</f>
        <v>0</v>
      </c>
      <c r="U229" s="12">
        <f>IFERROR(VLOOKUP($P229,'20 Passing'!$C:$AF,11,FALSE)/VLOOKUP($P229,'20 Passing'!$C:$AF,5,FALSE),0)</f>
        <v>0</v>
      </c>
      <c r="V229" s="12">
        <f>IFERROR(VLOOKUP($P229,'20 Passing'!$C:$AF,18,FALSE),0)</f>
        <v>0</v>
      </c>
      <c r="W229" s="12">
        <f>IFERROR(VLOOKUP($P229,'20 Passing'!$C:$AF,12,FALSE)/VLOOKUP($P229,'20 Passing'!$C:$AF,5,FALSE),0)</f>
        <v>0</v>
      </c>
      <c r="X229" s="12">
        <f>IFERROR(IF(OR($B229="D",$B229="K"),0,VLOOKUP($P229,'20 Receiving'!$C:$T,7,FALSE)/VLOOKUP($P229,'20 Receiving'!$C:$T,5,FALSE)),0)*$AJ229</f>
        <v>0</v>
      </c>
      <c r="Y229" s="21">
        <f>IFERROR(VLOOKUP($P229,'20 Receiving'!$C:$T,8,FALSE)/VLOOKUP($P229,'20 Receiving'!$C:$T,5,FALSE),0)</f>
        <v>0.66666666666666663</v>
      </c>
      <c r="Z229" s="21">
        <f>IFERROR(VLOOKUP($P229,'20 Receiving'!$C:$T,10,FALSE)/VLOOKUP($P229,'20 Receiving'!$C:$T,5,FALSE),0)</f>
        <v>9.2222222222222214</v>
      </c>
      <c r="AA229" s="21">
        <f>IFERROR(VLOOKUP($P229,'20 Receiving'!$C:$T,11,FALSE),0)</f>
        <v>13.8</v>
      </c>
      <c r="AB229" s="21">
        <f>IFERROR(VLOOKUP($P229,'20 Receiving'!$C:$T,14,FALSE),0)</f>
        <v>31</v>
      </c>
      <c r="AC229" s="21">
        <f>IFERROR(VLOOKUP($P229,'20 Receiving'!$C:$T,11,FALSE)/VLOOKUP($P229,'20 Receiving'!$C:$T,5,FALSE),0)</f>
        <v>1.5333333333333334</v>
      </c>
      <c r="AD229" s="12">
        <f>IFERROR(VLOOKUP($P229,'20 Rushing'!$C:$P,7,FALSE)/VLOOKUP($P229,'20 Rushing'!$C:$P,5,FALSE),0)</f>
        <v>0</v>
      </c>
      <c r="AE229" s="12">
        <f>IFERROR(VLOOKUP($P229,'20 Rushing'!$C:$P,8,FALSE)/VLOOKUP($P229,'20 Rushing'!$C:$P,5,FALSE),0)</f>
        <v>0</v>
      </c>
      <c r="AF229" s="12">
        <f>IFERROR(VLOOKUP($P229,'20 Rushing'!$C:$P,12,FALSE),0)</f>
        <v>0</v>
      </c>
      <c r="AG229" s="12">
        <f>IFERROR(VLOOKUP($P229,'20 Rushing'!$C:$P,9,FALSE)/VLOOKUP($P229,'20 Rushing'!$C:$P,5,FALSE),0)</f>
        <v>0</v>
      </c>
      <c r="AH229" s="12">
        <f>VLOOKUP($J229,'Vegas Odds'!$B:$S,18,FALSE)</f>
        <v>37.965155310939636</v>
      </c>
      <c r="AI229" s="12">
        <f>VLOOKUP($J229,'Vegas Odds'!$B:$S,17,FALSE)</f>
        <v>30.434844689060373</v>
      </c>
      <c r="AJ229">
        <v>0</v>
      </c>
      <c r="AK229" s="12">
        <f t="shared" si="61"/>
        <v>0</v>
      </c>
      <c r="AL229" s="12">
        <f t="shared" si="62"/>
        <v>0</v>
      </c>
      <c r="AM229" s="12">
        <f>V229/Team_Defense_Table20[[#Totals],[Passing yds/att]]*'Fanduel Export'!Q252</f>
        <v>0</v>
      </c>
      <c r="AN229" s="12">
        <f t="shared" si="77"/>
        <v>0</v>
      </c>
      <c r="AO229" s="12">
        <f>IFERROR(IF(OR($B229="D",$B229="K"),0,VLOOKUP($P229,'20 Receiving'!$C:$T,7,FALSE)/VLOOKUP($P229,'20 Receiving'!$C:$T,5,FALSE)),0)*$AJ229</f>
        <v>0</v>
      </c>
      <c r="AP229" s="21">
        <f t="shared" si="63"/>
        <v>31.103030303030305</v>
      </c>
      <c r="AQ229" s="21">
        <f t="shared" si="64"/>
        <v>0</v>
      </c>
      <c r="AR229" s="22">
        <f t="shared" si="65"/>
        <v>0</v>
      </c>
      <c r="AS229" s="22">
        <f t="shared" si="66"/>
        <v>0</v>
      </c>
      <c r="AT229" s="22">
        <f>AA229/Team_Defense_Table20[[#Totals],[Yards per completion]]*'Fanduel Export'!S252</f>
        <v>14.21351102882347</v>
      </c>
      <c r="AU229" s="12">
        <f t="shared" si="78"/>
        <v>0</v>
      </c>
      <c r="AV229" s="12">
        <f t="shared" si="67"/>
        <v>0</v>
      </c>
      <c r="AW229" s="21">
        <f t="shared" si="68"/>
        <v>32.439393939393938</v>
      </c>
      <c r="AX229" s="12">
        <f t="shared" si="69"/>
        <v>0</v>
      </c>
      <c r="AY229" s="12">
        <f>AF229/Team_Defense_Table20[[#Totals],[Rushing Y/A]]*R229</f>
        <v>0</v>
      </c>
      <c r="AZ229" s="12">
        <f t="shared" si="79"/>
        <v>0</v>
      </c>
      <c r="BA229" s="22">
        <f t="shared" si="70"/>
        <v>0</v>
      </c>
      <c r="BB229" s="22">
        <f t="shared" si="71"/>
        <v>0</v>
      </c>
      <c r="BC229" s="21">
        <f t="shared" si="72"/>
        <v>0</v>
      </c>
      <c r="BD229" t="str">
        <f t="shared" si="73"/>
        <v>Darrell Daniels</v>
      </c>
      <c r="BE229">
        <f t="shared" si="74"/>
        <v>4300</v>
      </c>
      <c r="BF229" t="str">
        <f t="shared" si="75"/>
        <v>TE</v>
      </c>
      <c r="BG229" s="22">
        <f t="shared" si="76"/>
        <v>0</v>
      </c>
    </row>
    <row r="230" spans="1:59" x14ac:dyDescent="0.3">
      <c r="A230" t="s">
        <v>4002</v>
      </c>
      <c r="B230" t="s">
        <v>52</v>
      </c>
      <c r="C230" t="s">
        <v>3753</v>
      </c>
      <c r="D230" t="s">
        <v>393</v>
      </c>
      <c r="E230" t="s">
        <v>3021</v>
      </c>
      <c r="F230">
        <v>3.8714286259242399</v>
      </c>
      <c r="G230">
        <v>7</v>
      </c>
      <c r="H230">
        <v>4200</v>
      </c>
      <c r="I230" t="s">
        <v>3637</v>
      </c>
      <c r="J230" t="s">
        <v>1080</v>
      </c>
      <c r="K230" t="s">
        <v>76</v>
      </c>
      <c r="O230" t="str">
        <f t="shared" si="60"/>
        <v>Marcedes Lewis</v>
      </c>
      <c r="P230" t="str">
        <f>IFERROR(VLOOKUP(O:O,'Name Bridge'!A:B,2,FALSE),O:O)</f>
        <v>Marcedes Lewis</v>
      </c>
      <c r="Q230" s="12">
        <f>VLOOKUP($K230,'20 Defensive Stats'!$AC:$AH,2,FALSE)</f>
        <v>6.4568245125348191</v>
      </c>
      <c r="R230" s="12">
        <f>VLOOKUP($K230,'20 Defensive Stats'!$AC:$AH,4,FALSE)</f>
        <v>4.0869565217391308</v>
      </c>
      <c r="S230" s="12">
        <f>VLOOKUP($K230,'20 Defensive Stats'!$AC:$AH,6,FALSE)</f>
        <v>9.6987447698744766</v>
      </c>
      <c r="T230" s="12">
        <f>IFERROR(VLOOKUP($P230,'20 Passing'!$C:$AF,9,FALSE)/VLOOKUP($P230,'20 Passing'!$C:$AF,5,FALSE),0)</f>
        <v>0</v>
      </c>
      <c r="U230" s="12">
        <f>IFERROR(VLOOKUP($P230,'20 Passing'!$C:$AF,11,FALSE)/VLOOKUP($P230,'20 Passing'!$C:$AF,5,FALSE),0)</f>
        <v>0</v>
      </c>
      <c r="V230" s="12">
        <f>IFERROR(VLOOKUP($P230,'20 Passing'!$C:$AF,18,FALSE),0)</f>
        <v>0</v>
      </c>
      <c r="W230" s="12">
        <f>IFERROR(VLOOKUP($P230,'20 Passing'!$C:$AF,12,FALSE)/VLOOKUP($P230,'20 Passing'!$C:$AF,5,FALSE),0)</f>
        <v>0</v>
      </c>
      <c r="X230" s="12">
        <f>IFERROR(IF(OR($B230="D",$B230="K"),0,VLOOKUP($P230,'20 Receiving'!$C:$T,7,FALSE)/VLOOKUP($P230,'20 Receiving'!$C:$T,5,FALSE)),0)*$AJ230</f>
        <v>1.4</v>
      </c>
      <c r="Y230" s="21">
        <f>IFERROR(VLOOKUP($P230,'20 Receiving'!$C:$T,8,FALSE)/VLOOKUP($P230,'20 Receiving'!$C:$T,5,FALSE),0)</f>
        <v>0.7</v>
      </c>
      <c r="Z230" s="21">
        <f>IFERROR(VLOOKUP($P230,'20 Receiving'!$C:$T,10,FALSE)/VLOOKUP($P230,'20 Receiving'!$C:$T,5,FALSE),0)</f>
        <v>5.6</v>
      </c>
      <c r="AA230" s="21">
        <f>IFERROR(VLOOKUP($P230,'20 Receiving'!$C:$T,11,FALSE),0)</f>
        <v>8</v>
      </c>
      <c r="AB230" s="21">
        <f>IFERROR(VLOOKUP($P230,'20 Receiving'!$C:$T,14,FALSE),0)</f>
        <v>18</v>
      </c>
      <c r="AC230" s="21">
        <f>IFERROR(VLOOKUP($P230,'20 Receiving'!$C:$T,11,FALSE)/VLOOKUP($P230,'20 Receiving'!$C:$T,5,FALSE),0)</f>
        <v>0.8</v>
      </c>
      <c r="AD230" s="12">
        <f>IFERROR(VLOOKUP($P230,'20 Rushing'!$C:$P,7,FALSE)/VLOOKUP($P230,'20 Rushing'!$C:$P,5,FALSE),0)</f>
        <v>0</v>
      </c>
      <c r="AE230" s="12">
        <f>IFERROR(VLOOKUP($P230,'20 Rushing'!$C:$P,8,FALSE)/VLOOKUP($P230,'20 Rushing'!$C:$P,5,FALSE),0)</f>
        <v>0</v>
      </c>
      <c r="AF230" s="12">
        <f>IFERROR(VLOOKUP($P230,'20 Rushing'!$C:$P,12,FALSE),0)</f>
        <v>0</v>
      </c>
      <c r="AG230" s="12">
        <f>IFERROR(VLOOKUP($P230,'20 Rushing'!$C:$P,9,FALSE)/VLOOKUP($P230,'20 Rushing'!$C:$P,5,FALSE),0)</f>
        <v>0</v>
      </c>
      <c r="AH230" s="12">
        <f>VLOOKUP($J230,'Vegas Odds'!$B:$S,18,FALSE)</f>
        <v>26.137494147398847</v>
      </c>
      <c r="AI230" s="12">
        <f>VLOOKUP($J230,'Vegas Odds'!$B:$S,17,FALSE)</f>
        <v>35.962505852601154</v>
      </c>
      <c r="AJ230">
        <v>1</v>
      </c>
      <c r="AK230" s="12">
        <f t="shared" si="61"/>
        <v>0</v>
      </c>
      <c r="AL230" s="12">
        <f t="shared" si="62"/>
        <v>0</v>
      </c>
      <c r="AM230" s="12">
        <f>V230/Team_Defense_Table20[[#Totals],[Passing yds/att]]*'Fanduel Export'!Q245</f>
        <v>0</v>
      </c>
      <c r="AN230" s="12">
        <f t="shared" si="77"/>
        <v>0</v>
      </c>
      <c r="AO230" s="12">
        <f>IFERROR(IF(OR($B230="D",$B230="K"),0,VLOOKUP($P230,'20 Receiving'!$C:$T,7,FALSE)/VLOOKUP($P230,'20 Receiving'!$C:$T,5,FALSE)),0)*$AJ230</f>
        <v>1.4</v>
      </c>
      <c r="AP230" s="21">
        <f t="shared" si="63"/>
        <v>41.406493506493518</v>
      </c>
      <c r="AQ230" s="21">
        <f t="shared" si="64"/>
        <v>0.88373800115722945</v>
      </c>
      <c r="AR230" s="22">
        <f t="shared" si="65"/>
        <v>0.7</v>
      </c>
      <c r="AS230" s="22">
        <f t="shared" si="66"/>
        <v>0.44186900057861472</v>
      </c>
      <c r="AT230" s="22">
        <f>AA230/Team_Defense_Table20[[#Totals],[Yards per completion]]*'Fanduel Export'!S245</f>
        <v>6.827841204428486</v>
      </c>
      <c r="AU230" s="12">
        <f t="shared" si="78"/>
        <v>3.0170113691103002</v>
      </c>
      <c r="AV230" s="12">
        <f t="shared" si="67"/>
        <v>0</v>
      </c>
      <c r="AW230" s="21">
        <f t="shared" si="68"/>
        <v>29.644444444444446</v>
      </c>
      <c r="AX230" s="12">
        <f t="shared" si="69"/>
        <v>0</v>
      </c>
      <c r="AY230" s="12">
        <f>AF230/Team_Defense_Table20[[#Totals],[Rushing Y/A]]*R230</f>
        <v>0</v>
      </c>
      <c r="AZ230" s="12">
        <f t="shared" si="79"/>
        <v>0</v>
      </c>
      <c r="BA230" s="22">
        <f t="shared" si="70"/>
        <v>0.65170113691102993</v>
      </c>
      <c r="BB230" s="22">
        <f t="shared" si="71"/>
        <v>0.15516693735976902</v>
      </c>
      <c r="BC230" s="21">
        <f t="shared" si="72"/>
        <v>0.33333333333333331</v>
      </c>
      <c r="BD230" t="str">
        <f t="shared" si="73"/>
        <v>Marcedes Lewis</v>
      </c>
      <c r="BE230">
        <f t="shared" si="74"/>
        <v>4200</v>
      </c>
      <c r="BF230" t="str">
        <f t="shared" si="75"/>
        <v>TE</v>
      </c>
      <c r="BG230" s="22">
        <f t="shared" si="76"/>
        <v>0.65170113691102993</v>
      </c>
    </row>
    <row r="231" spans="1:59" x14ac:dyDescent="0.3">
      <c r="A231" t="s">
        <v>4003</v>
      </c>
      <c r="B231" t="s">
        <v>52</v>
      </c>
      <c r="C231" t="s">
        <v>3393</v>
      </c>
      <c r="D231" t="s">
        <v>371</v>
      </c>
      <c r="E231" t="s">
        <v>1913</v>
      </c>
      <c r="F231">
        <v>2.13333336512247</v>
      </c>
      <c r="G231">
        <v>6</v>
      </c>
      <c r="H231">
        <v>4200</v>
      </c>
      <c r="I231" t="s">
        <v>3639</v>
      </c>
      <c r="J231" t="s">
        <v>116</v>
      </c>
      <c r="K231" t="s">
        <v>80</v>
      </c>
      <c r="O231" t="str">
        <f t="shared" si="60"/>
        <v>Maxx Williams</v>
      </c>
      <c r="P231" t="str">
        <f>IFERROR(VLOOKUP(O:O,'Name Bridge'!A:B,2,FALSE),O:O)</f>
        <v>Maxx Williams</v>
      </c>
      <c r="Q231" s="12">
        <f>VLOOKUP($K231,'20 Defensive Stats'!$AC:$AH,2,FALSE)</f>
        <v>5.654040404040404</v>
      </c>
      <c r="R231" s="12">
        <f>VLOOKUP($K231,'20 Defensive Stats'!$AC:$AH,4,FALSE)</f>
        <v>3.8679245283018866</v>
      </c>
      <c r="S231" s="12">
        <f>VLOOKUP($K231,'20 Defensive Stats'!$AC:$AH,6,FALSE)</f>
        <v>8.9203187250996017</v>
      </c>
      <c r="T231" s="12">
        <f>IFERROR(VLOOKUP($P231,'20 Passing'!$C:$AF,9,FALSE)/VLOOKUP($P231,'20 Passing'!$C:$AF,5,FALSE),0)</f>
        <v>0</v>
      </c>
      <c r="U231" s="12">
        <f>IFERROR(VLOOKUP($P231,'20 Passing'!$C:$AF,11,FALSE)/VLOOKUP($P231,'20 Passing'!$C:$AF,5,FALSE),0)</f>
        <v>0</v>
      </c>
      <c r="V231" s="12">
        <f>IFERROR(VLOOKUP($P231,'20 Passing'!$C:$AF,18,FALSE),0)</f>
        <v>0</v>
      </c>
      <c r="W231" s="12">
        <f>IFERROR(VLOOKUP($P231,'20 Passing'!$C:$AF,12,FALSE)/VLOOKUP($P231,'20 Passing'!$C:$AF,5,FALSE),0)</f>
        <v>0</v>
      </c>
      <c r="X231" s="12">
        <f>IFERROR(IF(OR($B231="D",$B231="K"),0,VLOOKUP($P231,'20 Receiving'!$C:$T,7,FALSE)/VLOOKUP($P231,'20 Receiving'!$C:$T,5,FALSE)),0)*$AJ231</f>
        <v>1.4</v>
      </c>
      <c r="Y231" s="21">
        <f>IFERROR(VLOOKUP($P231,'20 Receiving'!$C:$T,8,FALSE)/VLOOKUP($P231,'20 Receiving'!$C:$T,5,FALSE),0)</f>
        <v>1</v>
      </c>
      <c r="Z231" s="21">
        <f>IFERROR(VLOOKUP($P231,'20 Receiving'!$C:$T,10,FALSE)/VLOOKUP($P231,'20 Receiving'!$C:$T,5,FALSE),0)</f>
        <v>8.6</v>
      </c>
      <c r="AA231" s="21">
        <f>IFERROR(VLOOKUP($P231,'20 Receiving'!$C:$T,11,FALSE),0)</f>
        <v>8.6</v>
      </c>
      <c r="AB231" s="21">
        <f>IFERROR(VLOOKUP($P231,'20 Receiving'!$C:$T,14,FALSE),0)</f>
        <v>25</v>
      </c>
      <c r="AC231" s="21">
        <f>IFERROR(VLOOKUP($P231,'20 Receiving'!$C:$T,11,FALSE)/VLOOKUP($P231,'20 Receiving'!$C:$T,5,FALSE),0)</f>
        <v>1.72</v>
      </c>
      <c r="AD231" s="12">
        <f>IFERROR(VLOOKUP($P231,'20 Rushing'!$C:$P,7,FALSE)/VLOOKUP($P231,'20 Rushing'!$C:$P,5,FALSE),0)</f>
        <v>0</v>
      </c>
      <c r="AE231" s="12">
        <f>IFERROR(VLOOKUP($P231,'20 Rushing'!$C:$P,8,FALSE)/VLOOKUP($P231,'20 Rushing'!$C:$P,5,FALSE),0)</f>
        <v>0</v>
      </c>
      <c r="AF231" s="12">
        <f>IFERROR(VLOOKUP($P231,'20 Rushing'!$C:$P,12,FALSE),0)</f>
        <v>0</v>
      </c>
      <c r="AG231" s="12">
        <f>IFERROR(VLOOKUP($P231,'20 Rushing'!$C:$P,9,FALSE)/VLOOKUP($P231,'20 Rushing'!$C:$P,5,FALSE),0)</f>
        <v>0</v>
      </c>
      <c r="AH231" s="12">
        <f>VLOOKUP($J231,'Vegas Odds'!$B:$S,18,FALSE)</f>
        <v>37.965155310939636</v>
      </c>
      <c r="AI231" s="12">
        <f>VLOOKUP($J231,'Vegas Odds'!$B:$S,17,FALSE)</f>
        <v>30.434844689060373</v>
      </c>
      <c r="AJ231">
        <v>1</v>
      </c>
      <c r="AK231" s="12">
        <f t="shared" si="61"/>
        <v>0</v>
      </c>
      <c r="AL231" s="12">
        <f t="shared" si="62"/>
        <v>0</v>
      </c>
      <c r="AM231" s="12">
        <f>V231/Team_Defense_Table20[[#Totals],[Passing yds/att]]*'Fanduel Export'!Q234</f>
        <v>0</v>
      </c>
      <c r="AN231" s="12">
        <f t="shared" si="77"/>
        <v>0</v>
      </c>
      <c r="AO231" s="12">
        <f>IFERROR(IF(OR($B231="D",$B231="K"),0,VLOOKUP($P231,'20 Receiving'!$C:$T,7,FALSE)/VLOOKUP($P231,'20 Receiving'!$C:$T,5,FALSE)),0)*$AJ231</f>
        <v>1.4</v>
      </c>
      <c r="AP231" s="21">
        <f t="shared" si="63"/>
        <v>31.103030303030305</v>
      </c>
      <c r="AQ231" s="21">
        <f t="shared" si="64"/>
        <v>1.7088758528501664</v>
      </c>
      <c r="AR231" s="22">
        <f t="shared" si="65"/>
        <v>1</v>
      </c>
      <c r="AS231" s="22">
        <f t="shared" si="66"/>
        <v>1.2206256091786902</v>
      </c>
      <c r="AT231" s="22">
        <f>AA231/Team_Defense_Table20[[#Totals],[Yards per completion]]*'Fanduel Export'!S234</f>
        <v>8.8576952788320167</v>
      </c>
      <c r="AU231" s="12">
        <f t="shared" si="78"/>
        <v>10.811929695643538</v>
      </c>
      <c r="AV231" s="12">
        <f t="shared" si="67"/>
        <v>0</v>
      </c>
      <c r="AW231" s="21">
        <f t="shared" si="68"/>
        <v>32.439393939393938</v>
      </c>
      <c r="AX231" s="12">
        <f t="shared" si="69"/>
        <v>0</v>
      </c>
      <c r="AY231" s="12">
        <f>AF231/Team_Defense_Table20[[#Totals],[Rushing Y/A]]*R231</f>
        <v>0</v>
      </c>
      <c r="AZ231" s="12">
        <f t="shared" si="79"/>
        <v>0</v>
      </c>
      <c r="BA231" s="22">
        <f t="shared" si="70"/>
        <v>1.5811929695643538</v>
      </c>
      <c r="BB231" s="22">
        <f t="shared" si="71"/>
        <v>0.3764745165629414</v>
      </c>
      <c r="BC231" s="21">
        <f t="shared" si="72"/>
        <v>0.33333333333333331</v>
      </c>
      <c r="BD231" t="str">
        <f t="shared" si="73"/>
        <v>Maxx Williams</v>
      </c>
      <c r="BE231">
        <f t="shared" si="74"/>
        <v>4200</v>
      </c>
      <c r="BF231" t="str">
        <f t="shared" si="75"/>
        <v>TE</v>
      </c>
      <c r="BG231" s="22">
        <f t="shared" si="76"/>
        <v>1.5811929695643538</v>
      </c>
    </row>
    <row r="232" spans="1:59" x14ac:dyDescent="0.3">
      <c r="A232" t="s">
        <v>4004</v>
      </c>
      <c r="B232" t="s">
        <v>52</v>
      </c>
      <c r="C232" t="s">
        <v>1898</v>
      </c>
      <c r="D232" t="s">
        <v>599</v>
      </c>
      <c r="E232" t="s">
        <v>1865</v>
      </c>
      <c r="F232">
        <v>1.70000004768371</v>
      </c>
      <c r="G232">
        <v>4</v>
      </c>
      <c r="H232">
        <v>4200</v>
      </c>
      <c r="I232" t="s">
        <v>3644</v>
      </c>
      <c r="J232" t="s">
        <v>1079</v>
      </c>
      <c r="K232" t="s">
        <v>56</v>
      </c>
      <c r="O232" t="str">
        <f t="shared" si="60"/>
        <v>Jordan Thomas</v>
      </c>
      <c r="P232" t="str">
        <f>IFERROR(VLOOKUP(O:O,'Name Bridge'!A:B,2,FALSE),O:O)</f>
        <v>Jordan Thomas</v>
      </c>
      <c r="Q232" s="12">
        <f>VLOOKUP($K232,'20 Defensive Stats'!$AC:$AH,2,FALSE)</f>
        <v>6.5079787234042552</v>
      </c>
      <c r="R232" s="12">
        <f>VLOOKUP($K232,'20 Defensive Stats'!$AC:$AH,4,FALSE)</f>
        <v>4.7661870503597124</v>
      </c>
      <c r="S232" s="12">
        <f>VLOOKUP($K232,'20 Defensive Stats'!$AC:$AH,6,FALSE)</f>
        <v>10.324894514767932</v>
      </c>
      <c r="T232" s="12">
        <f>IFERROR(VLOOKUP($P232,'20 Passing'!$C:$AF,9,FALSE)/VLOOKUP($P232,'20 Passing'!$C:$AF,5,FALSE),0)</f>
        <v>0</v>
      </c>
      <c r="U232" s="12">
        <f>IFERROR(VLOOKUP($P232,'20 Passing'!$C:$AF,11,FALSE)/VLOOKUP($P232,'20 Passing'!$C:$AF,5,FALSE),0)</f>
        <v>0</v>
      </c>
      <c r="V232" s="12">
        <f>IFERROR(VLOOKUP($P232,'20 Passing'!$C:$AF,18,FALSE),0)</f>
        <v>0</v>
      </c>
      <c r="W232" s="12">
        <f>IFERROR(VLOOKUP($P232,'20 Passing'!$C:$AF,12,FALSE)/VLOOKUP($P232,'20 Passing'!$C:$AF,5,FALSE),0)</f>
        <v>0</v>
      </c>
      <c r="X232" s="12">
        <f>IFERROR(IF(OR($B232="D",$B232="K"),0,VLOOKUP($P232,'20 Receiving'!$C:$T,7,FALSE)/VLOOKUP($P232,'20 Receiving'!$C:$T,5,FALSE)),0)*$AJ232</f>
        <v>0.33333333333333331</v>
      </c>
      <c r="Y232" s="21">
        <f>IFERROR(VLOOKUP($P232,'20 Receiving'!$C:$T,8,FALSE)/VLOOKUP($P232,'20 Receiving'!$C:$T,5,FALSE),0)</f>
        <v>0.16666666666666666</v>
      </c>
      <c r="Z232" s="21">
        <f>IFERROR(VLOOKUP($P232,'20 Receiving'!$C:$T,10,FALSE)/VLOOKUP($P232,'20 Receiving'!$C:$T,5,FALSE),0)</f>
        <v>0.5</v>
      </c>
      <c r="AA232" s="21">
        <f>IFERROR(VLOOKUP($P232,'20 Receiving'!$C:$T,11,FALSE),0)</f>
        <v>3</v>
      </c>
      <c r="AB232" s="21">
        <f>IFERROR(VLOOKUP($P232,'20 Receiving'!$C:$T,14,FALSE),0)</f>
        <v>3</v>
      </c>
      <c r="AC232" s="21">
        <f>IFERROR(VLOOKUP($P232,'20 Receiving'!$C:$T,11,FALSE)/VLOOKUP($P232,'20 Receiving'!$C:$T,5,FALSE),0)</f>
        <v>0.5</v>
      </c>
      <c r="AD232" s="12">
        <f>IFERROR(VLOOKUP($P232,'20 Rushing'!$C:$P,7,FALSE)/VLOOKUP($P232,'20 Rushing'!$C:$P,5,FALSE),0)</f>
        <v>0</v>
      </c>
      <c r="AE232" s="12">
        <f>IFERROR(VLOOKUP($P232,'20 Rushing'!$C:$P,8,FALSE)/VLOOKUP($P232,'20 Rushing'!$C:$P,5,FALSE),0)</f>
        <v>0</v>
      </c>
      <c r="AF232" s="12">
        <f>IFERROR(VLOOKUP($P232,'20 Rushing'!$C:$P,12,FALSE),0)</f>
        <v>0</v>
      </c>
      <c r="AG232" s="12">
        <f>IFERROR(VLOOKUP($P232,'20 Rushing'!$C:$P,9,FALSE)/VLOOKUP($P232,'20 Rushing'!$C:$P,5,FALSE),0)</f>
        <v>0</v>
      </c>
      <c r="AH232" s="12">
        <f>VLOOKUP($J232,'Vegas Odds'!$B:$S,18,FALSE)</f>
        <v>29.794677517930324</v>
      </c>
      <c r="AI232" s="12">
        <f>VLOOKUP($J232,'Vegas Odds'!$B:$S,17,FALSE)</f>
        <v>35.30532248206967</v>
      </c>
      <c r="AJ232">
        <v>1</v>
      </c>
      <c r="AK232" s="12">
        <f t="shared" si="61"/>
        <v>0</v>
      </c>
      <c r="AL232" s="12">
        <f t="shared" si="62"/>
        <v>0</v>
      </c>
      <c r="AM232" s="12">
        <f>V232/Team_Defense_Table20[[#Totals],[Passing yds/att]]*'Fanduel Export'!Q225</f>
        <v>0</v>
      </c>
      <c r="AN232" s="12">
        <f t="shared" si="77"/>
        <v>0</v>
      </c>
      <c r="AO232" s="12">
        <f>IFERROR(IF(OR($B232="D",$B232="K"),0,VLOOKUP($P232,'20 Receiving'!$C:$T,7,FALSE)/VLOOKUP($P232,'20 Receiving'!$C:$T,5,FALSE)),0)*$AJ232</f>
        <v>0.33333333333333331</v>
      </c>
      <c r="AP232" s="21">
        <f t="shared" si="63"/>
        <v>31.252958152958154</v>
      </c>
      <c r="AQ232" s="21">
        <f t="shared" si="64"/>
        <v>0.31777981220326179</v>
      </c>
      <c r="AR232" s="22">
        <f t="shared" si="65"/>
        <v>0.16666666666666666</v>
      </c>
      <c r="AS232" s="22">
        <f t="shared" si="66"/>
        <v>0.1588899061016309</v>
      </c>
      <c r="AT232" s="22">
        <f>AA232/Team_Defense_Table20[[#Totals],[Yards per completion]]*'Fanduel Export'!S225</f>
        <v>2.9943736875201798</v>
      </c>
      <c r="AU232" s="12">
        <f t="shared" si="78"/>
        <v>0.47577575404327566</v>
      </c>
      <c r="AV232" s="12">
        <f t="shared" si="67"/>
        <v>0</v>
      </c>
      <c r="AW232" s="21">
        <f t="shared" si="68"/>
        <v>39.221464646464653</v>
      </c>
      <c r="AX232" s="12">
        <f t="shared" si="69"/>
        <v>0</v>
      </c>
      <c r="AY232" s="12">
        <f>AF232/Team_Defense_Table20[[#Totals],[Rushing Y/A]]*R232</f>
        <v>0</v>
      </c>
      <c r="AZ232" s="12">
        <f t="shared" si="79"/>
        <v>0</v>
      </c>
      <c r="BA232" s="22">
        <f t="shared" si="70"/>
        <v>0.1309109087376609</v>
      </c>
      <c r="BB232" s="22">
        <f t="shared" si="71"/>
        <v>3.1169263985157354E-2</v>
      </c>
      <c r="BC232" s="21">
        <f t="shared" si="72"/>
        <v>7.9365079365079361E-2</v>
      </c>
      <c r="BD232" t="str">
        <f t="shared" si="73"/>
        <v>Jordan Thomas</v>
      </c>
      <c r="BE232">
        <f t="shared" si="74"/>
        <v>4200</v>
      </c>
      <c r="BF232" t="str">
        <f t="shared" si="75"/>
        <v>TE</v>
      </c>
      <c r="BG232" s="22">
        <f t="shared" si="76"/>
        <v>0.1309109087376609</v>
      </c>
    </row>
    <row r="233" spans="1:59" x14ac:dyDescent="0.3">
      <c r="A233" t="s">
        <v>4005</v>
      </c>
      <c r="B233" t="s">
        <v>52</v>
      </c>
      <c r="C233" t="s">
        <v>3067</v>
      </c>
      <c r="D233" t="s">
        <v>724</v>
      </c>
      <c r="E233" t="s">
        <v>3754</v>
      </c>
      <c r="F233">
        <v>6.8000001907348597</v>
      </c>
      <c r="G233">
        <v>1</v>
      </c>
      <c r="H233">
        <v>4100</v>
      </c>
      <c r="I233" t="s">
        <v>3637</v>
      </c>
      <c r="J233" t="s">
        <v>76</v>
      </c>
      <c r="K233" t="s">
        <v>1080</v>
      </c>
      <c r="O233" t="str">
        <f t="shared" si="60"/>
        <v>Jason Croom</v>
      </c>
      <c r="P233" t="str">
        <f>IFERROR(VLOOKUP(O:O,'Name Bridge'!A:B,2,FALSE),O:O)</f>
        <v>Jason Croom</v>
      </c>
      <c r="Q233" s="12">
        <f>VLOOKUP($K233,'20 Defensive Stats'!$AC:$AH,2,FALSE)</f>
        <v>6.9262295081967213</v>
      </c>
      <c r="R233" s="12">
        <f>VLOOKUP($K233,'20 Defensive Stats'!$AC:$AH,4,FALSE)</f>
        <v>4.625</v>
      </c>
      <c r="S233" s="12">
        <f>VLOOKUP($K233,'20 Defensive Stats'!$AC:$AH,6,FALSE)</f>
        <v>10.432098765432098</v>
      </c>
      <c r="T233" s="12">
        <f>IFERROR(VLOOKUP($P233,'20 Passing'!$C:$AF,9,FALSE)/VLOOKUP($P233,'20 Passing'!$C:$AF,5,FALSE),0)</f>
        <v>0</v>
      </c>
      <c r="U233" s="12">
        <f>IFERROR(VLOOKUP($P233,'20 Passing'!$C:$AF,11,FALSE)/VLOOKUP($P233,'20 Passing'!$C:$AF,5,FALSE),0)</f>
        <v>0</v>
      </c>
      <c r="V233" s="12">
        <f>IFERROR(VLOOKUP($P233,'20 Passing'!$C:$AF,18,FALSE),0)</f>
        <v>0</v>
      </c>
      <c r="W233" s="12">
        <f>IFERROR(VLOOKUP($P233,'20 Passing'!$C:$AF,12,FALSE)/VLOOKUP($P233,'20 Passing'!$C:$AF,5,FALSE),0)</f>
        <v>0</v>
      </c>
      <c r="X233" s="12">
        <f>IFERROR(IF(OR($B233="D",$B233="K"),0,VLOOKUP($P233,'20 Receiving'!$C:$T,7,FALSE)/VLOOKUP($P233,'20 Receiving'!$C:$T,5,FALSE)),0)*$AJ233</f>
        <v>0.25</v>
      </c>
      <c r="Y233" s="21">
        <f>IFERROR(VLOOKUP($P233,'20 Receiving'!$C:$T,8,FALSE)/VLOOKUP($P233,'20 Receiving'!$C:$T,5,FALSE),0)</f>
        <v>0.25</v>
      </c>
      <c r="Z233" s="21">
        <f>IFERROR(VLOOKUP($P233,'20 Receiving'!$C:$T,10,FALSE)/VLOOKUP($P233,'20 Receiving'!$C:$T,5,FALSE),0)</f>
        <v>0.75</v>
      </c>
      <c r="AA233" s="21">
        <f>IFERROR(VLOOKUP($P233,'20 Receiving'!$C:$T,11,FALSE),0)</f>
        <v>3</v>
      </c>
      <c r="AB233" s="21">
        <f>IFERROR(VLOOKUP($P233,'20 Receiving'!$C:$T,14,FALSE),0)</f>
        <v>3</v>
      </c>
      <c r="AC233" s="21">
        <f>IFERROR(VLOOKUP($P233,'20 Receiving'!$C:$T,11,FALSE)/VLOOKUP($P233,'20 Receiving'!$C:$T,5,FALSE),0)</f>
        <v>0.75</v>
      </c>
      <c r="AD233" s="12">
        <f>IFERROR(VLOOKUP($P233,'20 Rushing'!$C:$P,7,FALSE)/VLOOKUP($P233,'20 Rushing'!$C:$P,5,FALSE),0)</f>
        <v>0</v>
      </c>
      <c r="AE233" s="12">
        <f>IFERROR(VLOOKUP($P233,'20 Rushing'!$C:$P,8,FALSE)/VLOOKUP($P233,'20 Rushing'!$C:$P,5,FALSE),0)</f>
        <v>0</v>
      </c>
      <c r="AF233" s="12">
        <f>IFERROR(VLOOKUP($P233,'20 Rushing'!$C:$P,12,FALSE),0)</f>
        <v>0</v>
      </c>
      <c r="AG233" s="12">
        <f>IFERROR(VLOOKUP($P233,'20 Rushing'!$C:$P,9,FALSE)/VLOOKUP($P233,'20 Rushing'!$C:$P,5,FALSE),0)</f>
        <v>0</v>
      </c>
      <c r="AH233" s="12">
        <f>VLOOKUP($J233,'Vegas Odds'!$B:$S,18,FALSE)</f>
        <v>42.740147670656746</v>
      </c>
      <c r="AI233" s="12">
        <f>VLOOKUP($J233,'Vegas Odds'!$B:$S,17,FALSE)</f>
        <v>19.159852329343252</v>
      </c>
      <c r="AJ233">
        <v>1</v>
      </c>
      <c r="AK233" s="12">
        <f t="shared" si="61"/>
        <v>0</v>
      </c>
      <c r="AL233" s="12">
        <f t="shared" si="62"/>
        <v>0</v>
      </c>
      <c r="AM233" s="12">
        <f>V233/Team_Defense_Table20[[#Totals],[Passing yds/att]]*'Fanduel Export'!Q229</f>
        <v>0</v>
      </c>
      <c r="AN233" s="12">
        <f t="shared" si="77"/>
        <v>0</v>
      </c>
      <c r="AO233" s="12">
        <f>IFERROR(IF(OR($B233="D",$B233="K"),0,VLOOKUP($P233,'20 Receiving'!$C:$T,7,FALSE)/VLOOKUP($P233,'20 Receiving'!$C:$T,5,FALSE)),0)*$AJ233</f>
        <v>0.25</v>
      </c>
      <c r="AP233" s="21">
        <f t="shared" si="63"/>
        <v>49.672943722943735</v>
      </c>
      <c r="AQ233" s="21">
        <f t="shared" si="64"/>
        <v>0.21510778538234307</v>
      </c>
      <c r="AR233" s="22">
        <f t="shared" si="65"/>
        <v>0.25</v>
      </c>
      <c r="AS233" s="22">
        <f t="shared" si="66"/>
        <v>0.21510778538234307</v>
      </c>
      <c r="AT233" s="22">
        <f>AA233/Team_Defense_Table20[[#Totals],[Yards per completion]]*'Fanduel Export'!S229</f>
        <v>2.560440451660682</v>
      </c>
      <c r="AU233" s="12">
        <f t="shared" si="78"/>
        <v>0.55077067516009559</v>
      </c>
      <c r="AV233" s="12">
        <f t="shared" si="67"/>
        <v>0</v>
      </c>
      <c r="AW233" s="21">
        <f t="shared" si="68"/>
        <v>31.925757575757579</v>
      </c>
      <c r="AX233" s="12">
        <f t="shared" si="69"/>
        <v>0</v>
      </c>
      <c r="AY233" s="12">
        <f>AF233/Team_Defense_Table20[[#Totals],[Rushing Y/A]]*R233</f>
        <v>0</v>
      </c>
      <c r="AZ233" s="12">
        <f t="shared" si="79"/>
        <v>0</v>
      </c>
      <c r="BA233" s="22">
        <f t="shared" si="70"/>
        <v>0.18007706751600955</v>
      </c>
      <c r="BB233" s="22">
        <f t="shared" si="71"/>
        <v>4.3921235979514528E-2</v>
      </c>
      <c r="BC233" s="21">
        <f t="shared" si="72"/>
        <v>6.0975609756097567E-2</v>
      </c>
      <c r="BD233" t="str">
        <f t="shared" si="73"/>
        <v>Jason Croom</v>
      </c>
      <c r="BE233">
        <f t="shared" si="74"/>
        <v>4100</v>
      </c>
      <c r="BF233" t="str">
        <f t="shared" si="75"/>
        <v>TE</v>
      </c>
      <c r="BG233" s="22">
        <f t="shared" si="76"/>
        <v>0.18007706751600955</v>
      </c>
    </row>
    <row r="234" spans="1:59" x14ac:dyDescent="0.3">
      <c r="A234" t="s">
        <v>4006</v>
      </c>
      <c r="B234" t="s">
        <v>52</v>
      </c>
      <c r="C234" t="s">
        <v>3394</v>
      </c>
      <c r="D234" t="s">
        <v>304</v>
      </c>
      <c r="E234" t="s">
        <v>1906</v>
      </c>
      <c r="F234">
        <v>1.5699999809265099</v>
      </c>
      <c r="G234">
        <v>10</v>
      </c>
      <c r="H234">
        <v>4100</v>
      </c>
      <c r="I234" t="s">
        <v>3638</v>
      </c>
      <c r="J234" t="s">
        <v>74</v>
      </c>
      <c r="K234" t="s">
        <v>61</v>
      </c>
      <c r="O234" t="str">
        <f t="shared" si="60"/>
        <v>Kaden Smith</v>
      </c>
      <c r="P234" t="str">
        <f>IFERROR(VLOOKUP(O:O,'Name Bridge'!A:B,2,FALSE),O:O)</f>
        <v>Kaden Smith</v>
      </c>
      <c r="Q234" s="12">
        <f>VLOOKUP($K234,'20 Defensive Stats'!$AC:$AH,2,FALSE)</f>
        <v>7.3665987780040734</v>
      </c>
      <c r="R234" s="12">
        <f>VLOOKUP($K234,'20 Defensive Stats'!$AC:$AH,4,FALSE)</f>
        <v>3.7056603773584906</v>
      </c>
      <c r="S234" s="12">
        <f>VLOOKUP($K234,'20 Defensive Stats'!$AC:$AH,6,FALSE)</f>
        <v>10.764880952380953</v>
      </c>
      <c r="T234" s="12">
        <f>IFERROR(VLOOKUP($P234,'20 Passing'!$C:$AF,9,FALSE)/VLOOKUP($P234,'20 Passing'!$C:$AF,5,FALSE),0)</f>
        <v>0</v>
      </c>
      <c r="U234" s="12">
        <f>IFERROR(VLOOKUP($P234,'20 Passing'!$C:$AF,11,FALSE)/VLOOKUP($P234,'20 Passing'!$C:$AF,5,FALSE),0)</f>
        <v>0</v>
      </c>
      <c r="V234" s="12">
        <f>IFERROR(VLOOKUP($P234,'20 Passing'!$C:$AF,18,FALSE),0)</f>
        <v>0</v>
      </c>
      <c r="W234" s="12">
        <f>IFERROR(VLOOKUP($P234,'20 Passing'!$C:$AF,12,FALSE)/VLOOKUP($P234,'20 Passing'!$C:$AF,5,FALSE),0)</f>
        <v>0</v>
      </c>
      <c r="X234" s="12">
        <f>IFERROR(IF(OR($B234="D",$B234="K"),0,VLOOKUP($P234,'20 Receiving'!$C:$T,7,FALSE)/VLOOKUP($P234,'20 Receiving'!$C:$T,5,FALSE)),0)*$AJ234</f>
        <v>1.7</v>
      </c>
      <c r="Y234" s="21">
        <f>IFERROR(VLOOKUP($P234,'20 Receiving'!$C:$T,8,FALSE)/VLOOKUP($P234,'20 Receiving'!$C:$T,5,FALSE),0)</f>
        <v>1.4</v>
      </c>
      <c r="Z234" s="21">
        <f>IFERROR(VLOOKUP($P234,'20 Receiving'!$C:$T,10,FALSE)/VLOOKUP($P234,'20 Receiving'!$C:$T,5,FALSE),0)</f>
        <v>8.6999999999999993</v>
      </c>
      <c r="AA234" s="21">
        <f>IFERROR(VLOOKUP($P234,'20 Receiving'!$C:$T,11,FALSE),0)</f>
        <v>6.2</v>
      </c>
      <c r="AB234" s="21">
        <f>IFERROR(VLOOKUP($P234,'20 Receiving'!$C:$T,14,FALSE),0)</f>
        <v>13</v>
      </c>
      <c r="AC234" s="21">
        <f>IFERROR(VLOOKUP($P234,'20 Receiving'!$C:$T,11,FALSE)/VLOOKUP($P234,'20 Receiving'!$C:$T,5,FALSE),0)</f>
        <v>0.62</v>
      </c>
      <c r="AD234" s="12">
        <f>IFERROR(VLOOKUP($P234,'20 Rushing'!$C:$P,7,FALSE)/VLOOKUP($P234,'20 Rushing'!$C:$P,5,FALSE),0)</f>
        <v>0</v>
      </c>
      <c r="AE234" s="12">
        <f>IFERROR(VLOOKUP($P234,'20 Rushing'!$C:$P,8,FALSE)/VLOOKUP($P234,'20 Rushing'!$C:$P,5,FALSE),0)</f>
        <v>0</v>
      </c>
      <c r="AF234" s="12">
        <f>IFERROR(VLOOKUP($P234,'20 Rushing'!$C:$P,12,FALSE),0)</f>
        <v>0</v>
      </c>
      <c r="AG234" s="12">
        <f>IFERROR(VLOOKUP($P234,'20 Rushing'!$C:$P,9,FALSE)/VLOOKUP($P234,'20 Rushing'!$C:$P,5,FALSE),0)</f>
        <v>0</v>
      </c>
      <c r="AH234" s="12">
        <f>VLOOKUP($J234,'Vegas Odds'!$B:$S,18,FALSE)</f>
        <v>43.874288576406173</v>
      </c>
      <c r="AI234" s="12">
        <f>VLOOKUP($J234,'Vegas Odds'!$B:$S,17,FALSE)</f>
        <v>15.725711423593831</v>
      </c>
      <c r="AJ234">
        <v>1</v>
      </c>
      <c r="AK234" s="12">
        <f t="shared" si="61"/>
        <v>0</v>
      </c>
      <c r="AL234" s="12">
        <f t="shared" si="62"/>
        <v>0</v>
      </c>
      <c r="AM234" s="12">
        <f>V234/Team_Defense_Table20[[#Totals],[Passing yds/att]]*'Fanduel Export'!Q251</f>
        <v>0</v>
      </c>
      <c r="AN234" s="12">
        <f t="shared" si="77"/>
        <v>0</v>
      </c>
      <c r="AO234" s="12">
        <f>IFERROR(IF(OR($B234="D",$B234="K"),0,VLOOKUP($P234,'20 Receiving'!$C:$T,7,FALSE)/VLOOKUP($P234,'20 Receiving'!$C:$T,5,FALSE)),0)*$AJ234</f>
        <v>1.7</v>
      </c>
      <c r="AP234" s="21">
        <f t="shared" si="63"/>
        <v>34.49083694083695</v>
      </c>
      <c r="AQ234" s="21">
        <f t="shared" si="64"/>
        <v>2.1624958161447445</v>
      </c>
      <c r="AR234" s="22">
        <f t="shared" si="65"/>
        <v>1.4</v>
      </c>
      <c r="AS234" s="22">
        <f t="shared" si="66"/>
        <v>1.7808789074133189</v>
      </c>
      <c r="AT234" s="22">
        <f>AA234/Team_Defense_Table20[[#Totals],[Yards per completion]]*'Fanduel Export'!S251</f>
        <v>6.8599522799430206</v>
      </c>
      <c r="AU234" s="12">
        <f t="shared" si="78"/>
        <v>12.216744321212433</v>
      </c>
      <c r="AV234" s="12">
        <f t="shared" si="67"/>
        <v>0</v>
      </c>
      <c r="AW234" s="21">
        <f t="shared" si="68"/>
        <v>24.907864357864359</v>
      </c>
      <c r="AX234" s="12">
        <f t="shared" si="69"/>
        <v>0</v>
      </c>
      <c r="AY234" s="12">
        <f>AF234/Team_Defense_Table20[[#Totals],[Rushing Y/A]]*R234</f>
        <v>0</v>
      </c>
      <c r="AZ234" s="12">
        <f t="shared" si="79"/>
        <v>0</v>
      </c>
      <c r="BA234" s="22">
        <f t="shared" si="70"/>
        <v>1.9216744321212433</v>
      </c>
      <c r="BB234" s="22">
        <f t="shared" si="71"/>
        <v>0.46870108100518132</v>
      </c>
      <c r="BC234" s="21">
        <f t="shared" si="72"/>
        <v>0.41463414634146345</v>
      </c>
      <c r="BD234" t="str">
        <f t="shared" si="73"/>
        <v>Kaden Smith</v>
      </c>
      <c r="BE234">
        <f t="shared" si="74"/>
        <v>4100</v>
      </c>
      <c r="BF234" t="str">
        <f t="shared" si="75"/>
        <v>TE</v>
      </c>
      <c r="BG234" s="22">
        <f t="shared" si="76"/>
        <v>1.9216744321212433</v>
      </c>
    </row>
    <row r="235" spans="1:59" x14ac:dyDescent="0.3">
      <c r="A235" t="s">
        <v>4007</v>
      </c>
      <c r="B235" t="s">
        <v>1928</v>
      </c>
      <c r="C235" t="s">
        <v>3755</v>
      </c>
      <c r="D235" t="s">
        <v>1050</v>
      </c>
      <c r="E235" t="s">
        <v>3756</v>
      </c>
      <c r="F235">
        <v>5.5454545454545396</v>
      </c>
      <c r="G235">
        <v>11</v>
      </c>
      <c r="H235">
        <v>4100</v>
      </c>
      <c r="I235" t="s">
        <v>3637</v>
      </c>
      <c r="J235" t="s">
        <v>1080</v>
      </c>
      <c r="K235" t="s">
        <v>76</v>
      </c>
      <c r="O235" t="str">
        <f t="shared" si="60"/>
        <v>Green Bay Packers</v>
      </c>
      <c r="P235" t="str">
        <f>IFERROR(VLOOKUP(O:O,'Name Bridge'!A:B,2,FALSE),O:O)</f>
        <v>GB</v>
      </c>
      <c r="Q235" s="12">
        <f>VLOOKUP($K235,'20 Defensive Stats'!$AC:$AH,2,FALSE)</f>
        <v>6.4568245125348191</v>
      </c>
      <c r="R235" s="12">
        <f>VLOOKUP($K235,'20 Defensive Stats'!$AC:$AH,4,FALSE)</f>
        <v>4.0869565217391308</v>
      </c>
      <c r="S235" s="12">
        <f>VLOOKUP($K235,'20 Defensive Stats'!$AC:$AH,6,FALSE)</f>
        <v>9.6987447698744766</v>
      </c>
      <c r="T235" s="12">
        <f>IFERROR(VLOOKUP($P235,'20 Passing'!$C:$AF,9,FALSE)/VLOOKUP($P235,'20 Passing'!$C:$AF,5,FALSE),0)</f>
        <v>0</v>
      </c>
      <c r="U235" s="12">
        <f>IFERROR(VLOOKUP($P235,'20 Passing'!$C:$AF,11,FALSE)/VLOOKUP($P235,'20 Passing'!$C:$AF,5,FALSE),0)</f>
        <v>0</v>
      </c>
      <c r="V235" s="12">
        <f>IFERROR(VLOOKUP($P235,'20 Passing'!$C:$AF,18,FALSE),0)</f>
        <v>0</v>
      </c>
      <c r="W235" s="12">
        <f>IFERROR(VLOOKUP($P235,'20 Passing'!$C:$AF,12,FALSE)/VLOOKUP($P235,'20 Passing'!$C:$AF,5,FALSE),0)</f>
        <v>0</v>
      </c>
      <c r="X235" s="12">
        <f>IFERROR(IF(OR($B235="D",$B235="K"),0,VLOOKUP($P235,'20 Receiving'!$C:$T,7,FALSE)/VLOOKUP($P235,'20 Receiving'!$C:$T,5,FALSE)),0)*$AJ235</f>
        <v>0</v>
      </c>
      <c r="Y235" s="21">
        <f>IFERROR(VLOOKUP($P235,'20 Receiving'!$C:$T,8,FALSE)/VLOOKUP($P235,'20 Receiving'!$C:$T,5,FALSE),0)</f>
        <v>0</v>
      </c>
      <c r="Z235" s="21">
        <f>IFERROR(VLOOKUP($P235,'20 Receiving'!$C:$T,10,FALSE)/VLOOKUP($P235,'20 Receiving'!$C:$T,5,FALSE),0)</f>
        <v>0</v>
      </c>
      <c r="AA235" s="21">
        <f>IFERROR(VLOOKUP($P235,'20 Receiving'!$C:$T,11,FALSE),0)</f>
        <v>0</v>
      </c>
      <c r="AB235" s="21">
        <f>IFERROR(VLOOKUP($P235,'20 Receiving'!$C:$T,14,FALSE),0)</f>
        <v>0</v>
      </c>
      <c r="AC235" s="21">
        <f>IFERROR(VLOOKUP($P235,'20 Receiving'!$C:$T,11,FALSE)/VLOOKUP($P235,'20 Receiving'!$C:$T,5,FALSE),0)</f>
        <v>0</v>
      </c>
      <c r="AD235" s="12">
        <f>IFERROR(VLOOKUP($P235,'20 Rushing'!$C:$P,7,FALSE)/VLOOKUP($P235,'20 Rushing'!$C:$P,5,FALSE),0)</f>
        <v>0</v>
      </c>
      <c r="AE235" s="12">
        <f>IFERROR(VLOOKUP($P235,'20 Rushing'!$C:$P,8,FALSE)/VLOOKUP($P235,'20 Rushing'!$C:$P,5,FALSE),0)</f>
        <v>0</v>
      </c>
      <c r="AF235" s="12">
        <f>IFERROR(VLOOKUP($P235,'20 Rushing'!$C:$P,12,FALSE),0)</f>
        <v>0</v>
      </c>
      <c r="AG235" s="12">
        <f>IFERROR(VLOOKUP($P235,'20 Rushing'!$C:$P,9,FALSE)/VLOOKUP($P235,'20 Rushing'!$C:$P,5,FALSE),0)</f>
        <v>0</v>
      </c>
      <c r="AH235" s="12">
        <f>VLOOKUP($J235,'Vegas Odds'!$B:$S,18,FALSE)</f>
        <v>26.137494147398847</v>
      </c>
      <c r="AI235" s="12">
        <f>VLOOKUP($J235,'Vegas Odds'!$B:$S,17,FALSE)</f>
        <v>35.962505852601154</v>
      </c>
      <c r="AJ235">
        <v>1</v>
      </c>
      <c r="AK235" s="12">
        <f t="shared" si="61"/>
        <v>0</v>
      </c>
      <c r="AL235" s="12">
        <f t="shared" si="62"/>
        <v>0</v>
      </c>
      <c r="AM235" s="12">
        <f>V235/Team_Defense_Table20[[#Totals],[Passing yds/att]]*'Fanduel Export'!Q239</f>
        <v>0</v>
      </c>
      <c r="AN235" s="12">
        <f t="shared" si="77"/>
        <v>0</v>
      </c>
      <c r="AO235" s="12">
        <f>IFERROR(IF(OR($B235="D",$B235="K"),0,VLOOKUP($P235,'20 Receiving'!$C:$T,7,FALSE)/VLOOKUP($P235,'20 Receiving'!$C:$T,5,FALSE)),0)*$AJ235</f>
        <v>0</v>
      </c>
      <c r="AP235" s="21">
        <f t="shared" si="63"/>
        <v>41.406493506493518</v>
      </c>
      <c r="AQ235" s="21">
        <f t="shared" si="64"/>
        <v>0</v>
      </c>
      <c r="AR235" s="22">
        <f t="shared" si="65"/>
        <v>0</v>
      </c>
      <c r="AS235" s="22">
        <f t="shared" si="66"/>
        <v>0</v>
      </c>
      <c r="AT235" s="22">
        <f>AA235/Team_Defense_Table20[[#Totals],[Yards per completion]]*'Fanduel Export'!S239</f>
        <v>0</v>
      </c>
      <c r="AU235" s="12">
        <f t="shared" si="78"/>
        <v>0</v>
      </c>
      <c r="AV235" s="12">
        <f t="shared" si="67"/>
        <v>0</v>
      </c>
      <c r="AW235" s="21">
        <f t="shared" si="68"/>
        <v>29.644444444444446</v>
      </c>
      <c r="AX235" s="12">
        <f t="shared" si="69"/>
        <v>0</v>
      </c>
      <c r="AY235" s="12">
        <f>AF235/Team_Defense_Table20[[#Totals],[Rushing Y/A]]*R235</f>
        <v>0</v>
      </c>
      <c r="AZ235" s="12">
        <f t="shared" si="79"/>
        <v>0</v>
      </c>
      <c r="BA235" s="22">
        <f t="shared" si="70"/>
        <v>0</v>
      </c>
      <c r="BB235" s="22">
        <f t="shared" si="71"/>
        <v>0</v>
      </c>
      <c r="BC235" s="21">
        <f t="shared" si="72"/>
        <v>0</v>
      </c>
      <c r="BD235" t="str">
        <f t="shared" si="73"/>
        <v>Green Bay Packers</v>
      </c>
      <c r="BE235">
        <f t="shared" si="74"/>
        <v>4100</v>
      </c>
      <c r="BF235" t="str">
        <f t="shared" si="75"/>
        <v>D</v>
      </c>
      <c r="BG235" s="22">
        <f t="shared" si="76"/>
        <v>0</v>
      </c>
    </row>
    <row r="236" spans="1:59" hidden="1" x14ac:dyDescent="0.3">
      <c r="A236" t="s">
        <v>4008</v>
      </c>
      <c r="B236" t="s">
        <v>52</v>
      </c>
      <c r="C236" t="s">
        <v>1871</v>
      </c>
      <c r="D236" t="s">
        <v>407</v>
      </c>
      <c r="E236" t="s">
        <v>3181</v>
      </c>
      <c r="F236">
        <v>0</v>
      </c>
      <c r="G236">
        <v>1</v>
      </c>
      <c r="H236">
        <v>4000</v>
      </c>
      <c r="I236" t="s">
        <v>3644</v>
      </c>
      <c r="J236" t="s">
        <v>1079</v>
      </c>
      <c r="K236" t="s">
        <v>56</v>
      </c>
      <c r="L236" t="s">
        <v>1927</v>
      </c>
      <c r="M236" t="s">
        <v>1931</v>
      </c>
      <c r="O236" t="str">
        <f t="shared" si="60"/>
        <v>Matt LaCosse</v>
      </c>
      <c r="P236" t="str">
        <f>IFERROR(VLOOKUP(O:O,'Name Bridge'!A:B,2,FALSE),O:O)</f>
        <v>Matt LaCosse</v>
      </c>
      <c r="Q236" s="12">
        <f>VLOOKUP($K236,'20 Defensive Stats'!$AC:$AH,2,FALSE)</f>
        <v>6.5079787234042552</v>
      </c>
      <c r="R236" s="12">
        <f>VLOOKUP($K236,'20 Defensive Stats'!$AC:$AH,4,FALSE)</f>
        <v>4.7661870503597124</v>
      </c>
      <c r="S236" s="12">
        <f>VLOOKUP($K236,'20 Defensive Stats'!$AC:$AH,6,FALSE)</f>
        <v>10.324894514767932</v>
      </c>
      <c r="T236" s="12">
        <f>IFERROR(VLOOKUP($P236,'20 Passing'!$C:$AF,9,FALSE)/VLOOKUP($P236,'20 Passing'!$C:$AF,5,FALSE),0)</f>
        <v>0</v>
      </c>
      <c r="U236" s="12">
        <f>IFERROR(VLOOKUP($P236,'20 Passing'!$C:$AF,11,FALSE)/VLOOKUP($P236,'20 Passing'!$C:$AF,5,FALSE),0)</f>
        <v>0</v>
      </c>
      <c r="V236" s="12">
        <f>IFERROR(VLOOKUP($P236,'20 Passing'!$C:$AF,18,FALSE),0)</f>
        <v>0</v>
      </c>
      <c r="W236" s="12">
        <f>IFERROR(VLOOKUP($P236,'20 Passing'!$C:$AF,12,FALSE)/VLOOKUP($P236,'20 Passing'!$C:$AF,5,FALSE),0)</f>
        <v>0</v>
      </c>
      <c r="X236" s="12">
        <f>IFERROR(IF(OR($B236="D",$B236="K"),0,VLOOKUP($P236,'20 Receiving'!$C:$T,7,FALSE)/VLOOKUP($P236,'20 Receiving'!$C:$T,5,FALSE)),0)*$AJ236</f>
        <v>0</v>
      </c>
      <c r="Y236" s="21">
        <f>IFERROR(VLOOKUP($P236,'20 Receiving'!$C:$T,8,FALSE)/VLOOKUP($P236,'20 Receiving'!$C:$T,5,FALSE),0)</f>
        <v>0</v>
      </c>
      <c r="Z236" s="21">
        <f>IFERROR(VLOOKUP($P236,'20 Receiving'!$C:$T,10,FALSE)/VLOOKUP($P236,'20 Receiving'!$C:$T,5,FALSE),0)</f>
        <v>0</v>
      </c>
      <c r="AA236" s="21">
        <f>IFERROR(VLOOKUP($P236,'20 Receiving'!$C:$T,11,FALSE),0)</f>
        <v>0</v>
      </c>
      <c r="AB236" s="21">
        <f>IFERROR(VLOOKUP($P236,'20 Receiving'!$C:$T,14,FALSE),0)</f>
        <v>0</v>
      </c>
      <c r="AC236" s="21">
        <f>IFERROR(VLOOKUP($P236,'20 Receiving'!$C:$T,11,FALSE)/VLOOKUP($P236,'20 Receiving'!$C:$T,5,FALSE),0)</f>
        <v>0</v>
      </c>
      <c r="AD236" s="12">
        <f>IFERROR(VLOOKUP($P236,'20 Rushing'!$C:$P,7,FALSE)/VLOOKUP($P236,'20 Rushing'!$C:$P,5,FALSE),0)</f>
        <v>0</v>
      </c>
      <c r="AE236" s="12">
        <f>IFERROR(VLOOKUP($P236,'20 Rushing'!$C:$P,8,FALSE)/VLOOKUP($P236,'20 Rushing'!$C:$P,5,FALSE),0)</f>
        <v>0</v>
      </c>
      <c r="AF236" s="12">
        <f>IFERROR(VLOOKUP($P236,'20 Rushing'!$C:$P,12,FALSE),0)</f>
        <v>0</v>
      </c>
      <c r="AG236" s="12">
        <f>IFERROR(VLOOKUP($P236,'20 Rushing'!$C:$P,9,FALSE)/VLOOKUP($P236,'20 Rushing'!$C:$P,5,FALSE),0)</f>
        <v>0</v>
      </c>
      <c r="AH236" s="12">
        <f>VLOOKUP($J236,'Vegas Odds'!$B:$S,18,FALSE)</f>
        <v>29.794677517930324</v>
      </c>
      <c r="AI236" s="12">
        <f>VLOOKUP($J236,'Vegas Odds'!$B:$S,17,FALSE)</f>
        <v>35.30532248206967</v>
      </c>
      <c r="AJ236">
        <v>0</v>
      </c>
      <c r="AK236" s="12">
        <f t="shared" si="61"/>
        <v>0</v>
      </c>
      <c r="AL236" s="12">
        <f t="shared" si="62"/>
        <v>0</v>
      </c>
      <c r="AM236" s="12">
        <f>V236/Team_Defense_Table20[[#Totals],[Passing yds/att]]*'Fanduel Export'!Q233</f>
        <v>0</v>
      </c>
      <c r="AN236" s="12">
        <f t="shared" si="77"/>
        <v>0</v>
      </c>
      <c r="AO236" s="12">
        <f>IFERROR(IF(OR($B236="D",$B236="K"),0,VLOOKUP($P236,'20 Receiving'!$C:$T,7,FALSE)/VLOOKUP($P236,'20 Receiving'!$C:$T,5,FALSE)),0)*$AJ236</f>
        <v>0</v>
      </c>
      <c r="AP236" s="21">
        <f t="shared" si="63"/>
        <v>31.252958152958154</v>
      </c>
      <c r="AQ236" s="21">
        <f t="shared" si="64"/>
        <v>0</v>
      </c>
      <c r="AR236" s="22">
        <f t="shared" si="65"/>
        <v>0</v>
      </c>
      <c r="AS236" s="22">
        <f t="shared" si="66"/>
        <v>0</v>
      </c>
      <c r="AT236" s="22">
        <f>AA236/Team_Defense_Table20[[#Totals],[Yards per completion]]*'Fanduel Export'!S233</f>
        <v>0</v>
      </c>
      <c r="AU236" s="12">
        <f t="shared" si="78"/>
        <v>0</v>
      </c>
      <c r="AV236" s="12">
        <f t="shared" si="67"/>
        <v>0</v>
      </c>
      <c r="AW236" s="21">
        <f t="shared" si="68"/>
        <v>39.221464646464653</v>
      </c>
      <c r="AX236" s="12">
        <f t="shared" si="69"/>
        <v>0</v>
      </c>
      <c r="AY236" s="12">
        <f>AF236/Team_Defense_Table20[[#Totals],[Rushing Y/A]]*R236</f>
        <v>0</v>
      </c>
      <c r="AZ236" s="12">
        <f t="shared" si="79"/>
        <v>0</v>
      </c>
      <c r="BA236" s="22">
        <f t="shared" si="70"/>
        <v>0</v>
      </c>
      <c r="BB236" s="22">
        <f t="shared" si="71"/>
        <v>0</v>
      </c>
      <c r="BC236" s="21">
        <f t="shared" si="72"/>
        <v>0</v>
      </c>
      <c r="BD236" t="str">
        <f t="shared" si="73"/>
        <v>Matt LaCosse</v>
      </c>
      <c r="BE236">
        <f t="shared" si="74"/>
        <v>4000</v>
      </c>
      <c r="BF236" t="str">
        <f t="shared" si="75"/>
        <v>TE</v>
      </c>
      <c r="BG236" s="22">
        <f t="shared" si="76"/>
        <v>0</v>
      </c>
    </row>
    <row r="237" spans="1:59" x14ac:dyDescent="0.3">
      <c r="A237" t="s">
        <v>4009</v>
      </c>
      <c r="B237" t="s">
        <v>52</v>
      </c>
      <c r="C237" t="s">
        <v>3395</v>
      </c>
      <c r="D237" t="s">
        <v>601</v>
      </c>
      <c r="E237" t="s">
        <v>3396</v>
      </c>
      <c r="F237">
        <v>0.92500001192092896</v>
      </c>
      <c r="G237">
        <v>4</v>
      </c>
      <c r="H237">
        <v>4000</v>
      </c>
      <c r="I237" t="s">
        <v>3638</v>
      </c>
      <c r="J237" t="s">
        <v>74</v>
      </c>
      <c r="K237" t="s">
        <v>61</v>
      </c>
      <c r="O237" t="str">
        <f t="shared" si="60"/>
        <v>Levine Toilolo</v>
      </c>
      <c r="P237" t="str">
        <f>IFERROR(VLOOKUP(O:O,'Name Bridge'!A:B,2,FALSE),O:O)</f>
        <v>Levine Toilolo</v>
      </c>
      <c r="Q237" s="12">
        <f>VLOOKUP($K237,'20 Defensive Stats'!$AC:$AH,2,FALSE)</f>
        <v>7.3665987780040734</v>
      </c>
      <c r="R237" s="12">
        <f>VLOOKUP($K237,'20 Defensive Stats'!$AC:$AH,4,FALSE)</f>
        <v>3.7056603773584906</v>
      </c>
      <c r="S237" s="12">
        <f>VLOOKUP($K237,'20 Defensive Stats'!$AC:$AH,6,FALSE)</f>
        <v>10.764880952380953</v>
      </c>
      <c r="T237" s="12">
        <f>IFERROR(VLOOKUP($P237,'20 Passing'!$C:$AF,9,FALSE)/VLOOKUP($P237,'20 Passing'!$C:$AF,5,FALSE),0)</f>
        <v>0</v>
      </c>
      <c r="U237" s="12">
        <f>IFERROR(VLOOKUP($P237,'20 Passing'!$C:$AF,11,FALSE)/VLOOKUP($P237,'20 Passing'!$C:$AF,5,FALSE),0)</f>
        <v>0</v>
      </c>
      <c r="V237" s="12">
        <f>IFERROR(VLOOKUP($P237,'20 Passing'!$C:$AF,18,FALSE),0)</f>
        <v>0</v>
      </c>
      <c r="W237" s="12">
        <f>IFERROR(VLOOKUP($P237,'20 Passing'!$C:$AF,12,FALSE)/VLOOKUP($P237,'20 Passing'!$C:$AF,5,FALSE),0)</f>
        <v>0</v>
      </c>
      <c r="X237" s="12">
        <f>IFERROR(IF(OR($B237="D",$B237="K"),0,VLOOKUP($P237,'20 Receiving'!$C:$T,7,FALSE)/VLOOKUP($P237,'20 Receiving'!$C:$T,5,FALSE)),0)*$AJ237</f>
        <v>0.36363636363636365</v>
      </c>
      <c r="Y237" s="21">
        <f>IFERROR(VLOOKUP($P237,'20 Receiving'!$C:$T,8,FALSE)/VLOOKUP($P237,'20 Receiving'!$C:$T,5,FALSE),0)</f>
        <v>0.27272727272727271</v>
      </c>
      <c r="Z237" s="21">
        <f>IFERROR(VLOOKUP($P237,'20 Receiving'!$C:$T,10,FALSE)/VLOOKUP($P237,'20 Receiving'!$C:$T,5,FALSE),0)</f>
        <v>2</v>
      </c>
      <c r="AA237" s="21">
        <f>IFERROR(VLOOKUP($P237,'20 Receiving'!$C:$T,11,FALSE),0)</f>
        <v>7.3</v>
      </c>
      <c r="AB237" s="21">
        <f>IFERROR(VLOOKUP($P237,'20 Receiving'!$C:$T,14,FALSE),0)</f>
        <v>13</v>
      </c>
      <c r="AC237" s="21">
        <f>IFERROR(VLOOKUP($P237,'20 Receiving'!$C:$T,11,FALSE)/VLOOKUP($P237,'20 Receiving'!$C:$T,5,FALSE),0)</f>
        <v>0.66363636363636358</v>
      </c>
      <c r="AD237" s="12">
        <f>IFERROR(VLOOKUP($P237,'20 Rushing'!$C:$P,7,FALSE)/VLOOKUP($P237,'20 Rushing'!$C:$P,5,FALSE),0)</f>
        <v>0</v>
      </c>
      <c r="AE237" s="12">
        <f>IFERROR(VLOOKUP($P237,'20 Rushing'!$C:$P,8,FALSE)/VLOOKUP($P237,'20 Rushing'!$C:$P,5,FALSE),0)</f>
        <v>0</v>
      </c>
      <c r="AF237" s="12">
        <f>IFERROR(VLOOKUP($P237,'20 Rushing'!$C:$P,12,FALSE),0)</f>
        <v>0</v>
      </c>
      <c r="AG237" s="12">
        <f>IFERROR(VLOOKUP($P237,'20 Rushing'!$C:$P,9,FALSE)/VLOOKUP($P237,'20 Rushing'!$C:$P,5,FALSE),0)</f>
        <v>0</v>
      </c>
      <c r="AH237" s="12">
        <f>VLOOKUP($J237,'Vegas Odds'!$B:$S,18,FALSE)</f>
        <v>43.874288576406173</v>
      </c>
      <c r="AI237" s="12">
        <f>VLOOKUP($J237,'Vegas Odds'!$B:$S,17,FALSE)</f>
        <v>15.725711423593831</v>
      </c>
      <c r="AJ237">
        <v>1</v>
      </c>
      <c r="AK237" s="12">
        <f t="shared" si="61"/>
        <v>0</v>
      </c>
      <c r="AL237" s="12">
        <f t="shared" si="62"/>
        <v>0</v>
      </c>
      <c r="AM237" s="12">
        <f>V237/Team_Defense_Table20[[#Totals],[Passing yds/att]]*'Fanduel Export'!Q226</f>
        <v>0</v>
      </c>
      <c r="AN237" s="12">
        <f t="shared" si="77"/>
        <v>0</v>
      </c>
      <c r="AO237" s="12">
        <f>IFERROR(IF(OR($B237="D",$B237="K"),0,VLOOKUP($P237,'20 Receiving'!$C:$T,7,FALSE)/VLOOKUP($P237,'20 Receiving'!$C:$T,5,FALSE)),0)*$AJ237</f>
        <v>0.36363636363636365</v>
      </c>
      <c r="AP237" s="21">
        <f t="shared" si="63"/>
        <v>34.49083694083695</v>
      </c>
      <c r="AQ237" s="21">
        <f t="shared" si="64"/>
        <v>0.4625659499774854</v>
      </c>
      <c r="AR237" s="22">
        <f t="shared" si="65"/>
        <v>0.27272727272727271</v>
      </c>
      <c r="AS237" s="22">
        <f t="shared" si="66"/>
        <v>0.34692446248311398</v>
      </c>
      <c r="AT237" s="22">
        <f>AA237/Team_Defense_Table20[[#Totals],[Yards per completion]]*'Fanduel Export'!S226</f>
        <v>6.2304050990409934</v>
      </c>
      <c r="AU237" s="12">
        <f t="shared" si="78"/>
        <v>2.1614799400368492</v>
      </c>
      <c r="AV237" s="12">
        <f t="shared" si="67"/>
        <v>0</v>
      </c>
      <c r="AW237" s="21">
        <f t="shared" si="68"/>
        <v>24.907864357864359</v>
      </c>
      <c r="AX237" s="12">
        <f t="shared" si="69"/>
        <v>0</v>
      </c>
      <c r="AY237" s="12">
        <f>AF237/Team_Defense_Table20[[#Totals],[Rushing Y/A]]*R237</f>
        <v>0</v>
      </c>
      <c r="AZ237" s="12">
        <f t="shared" si="79"/>
        <v>0</v>
      </c>
      <c r="BA237" s="22">
        <f t="shared" si="70"/>
        <v>0.35251163036732125</v>
      </c>
      <c r="BB237" s="22">
        <f t="shared" si="71"/>
        <v>8.8127907591830312E-2</v>
      </c>
      <c r="BC237" s="21">
        <f t="shared" si="72"/>
        <v>9.0909090909090912E-2</v>
      </c>
      <c r="BD237" t="str">
        <f t="shared" si="73"/>
        <v>Levine Toilolo</v>
      </c>
      <c r="BE237">
        <f t="shared" si="74"/>
        <v>4000</v>
      </c>
      <c r="BF237" t="str">
        <f t="shared" si="75"/>
        <v>TE</v>
      </c>
      <c r="BG237" s="22">
        <f t="shared" si="76"/>
        <v>0.35251163036732125</v>
      </c>
    </row>
    <row r="238" spans="1:59" hidden="1" x14ac:dyDescent="0.3">
      <c r="A238" t="s">
        <v>4010</v>
      </c>
      <c r="B238" t="s">
        <v>52</v>
      </c>
      <c r="C238" t="s">
        <v>2865</v>
      </c>
      <c r="D238" t="s">
        <v>434</v>
      </c>
      <c r="E238" t="s">
        <v>1890</v>
      </c>
      <c r="F238">
        <v>3.125</v>
      </c>
      <c r="G238">
        <v>4</v>
      </c>
      <c r="H238">
        <v>4000</v>
      </c>
      <c r="I238" t="s">
        <v>3644</v>
      </c>
      <c r="J238" t="s">
        <v>56</v>
      </c>
      <c r="K238" t="s">
        <v>1079</v>
      </c>
      <c r="L238" t="s">
        <v>1927</v>
      </c>
      <c r="M238" t="s">
        <v>2011</v>
      </c>
      <c r="O238" t="str">
        <f t="shared" si="60"/>
        <v>Virgil Green</v>
      </c>
      <c r="P238" t="str">
        <f>IFERROR(VLOOKUP(O:O,'Name Bridge'!A:B,2,FALSE),O:O)</f>
        <v>Virgil Green</v>
      </c>
      <c r="Q238" s="12">
        <f>VLOOKUP($K238,'20 Defensive Stats'!$AC:$AH,2,FALSE)</f>
        <v>7.9778481012658231</v>
      </c>
      <c r="R238" s="12">
        <f>VLOOKUP($K238,'20 Defensive Stats'!$AC:$AH,4,FALSE)</f>
        <v>4.3047619047619046</v>
      </c>
      <c r="S238" s="12">
        <f>VLOOKUP($K238,'20 Defensive Stats'!$AC:$AH,6,FALSE)</f>
        <v>11.564220183486238</v>
      </c>
      <c r="T238" s="12">
        <f>IFERROR(VLOOKUP($P238,'20 Passing'!$C:$AF,9,FALSE)/VLOOKUP($P238,'20 Passing'!$C:$AF,5,FALSE),0)</f>
        <v>0</v>
      </c>
      <c r="U238" s="12">
        <f>IFERROR(VLOOKUP($P238,'20 Passing'!$C:$AF,11,FALSE)/VLOOKUP($P238,'20 Passing'!$C:$AF,5,FALSE),0)</f>
        <v>0</v>
      </c>
      <c r="V238" s="12">
        <f>IFERROR(VLOOKUP($P238,'20 Passing'!$C:$AF,18,FALSE),0)</f>
        <v>0</v>
      </c>
      <c r="W238" s="12">
        <f>IFERROR(VLOOKUP($P238,'20 Passing'!$C:$AF,12,FALSE)/VLOOKUP($P238,'20 Passing'!$C:$AF,5,FALSE),0)</f>
        <v>0</v>
      </c>
      <c r="X238" s="12">
        <f>IFERROR(IF(OR($B238="D",$B238="K"),0,VLOOKUP($P238,'20 Receiving'!$C:$T,7,FALSE)/VLOOKUP($P238,'20 Receiving'!$C:$T,5,FALSE)),0)*$AJ238</f>
        <v>0</v>
      </c>
      <c r="Y238" s="21">
        <f>IFERROR(VLOOKUP($P238,'20 Receiving'!$C:$T,8,FALSE)/VLOOKUP($P238,'20 Receiving'!$C:$T,5,FALSE),0)</f>
        <v>0.5</v>
      </c>
      <c r="Z238" s="21">
        <f>IFERROR(VLOOKUP($P238,'20 Receiving'!$C:$T,10,FALSE)/VLOOKUP($P238,'20 Receiving'!$C:$T,5,FALSE),0)</f>
        <v>8.3333333333333339</v>
      </c>
      <c r="AA238" s="21">
        <f>IFERROR(VLOOKUP($P238,'20 Receiving'!$C:$T,11,FALSE),0)</f>
        <v>16.7</v>
      </c>
      <c r="AB238" s="21">
        <f>IFERROR(VLOOKUP($P238,'20 Receiving'!$C:$T,14,FALSE),0)</f>
        <v>26</v>
      </c>
      <c r="AC238" s="21">
        <f>IFERROR(VLOOKUP($P238,'20 Receiving'!$C:$T,11,FALSE)/VLOOKUP($P238,'20 Receiving'!$C:$T,5,FALSE),0)</f>
        <v>2.7833333333333332</v>
      </c>
      <c r="AD238" s="12">
        <f>IFERROR(VLOOKUP($P238,'20 Rushing'!$C:$P,7,FALSE)/VLOOKUP($P238,'20 Rushing'!$C:$P,5,FALSE),0)</f>
        <v>0</v>
      </c>
      <c r="AE238" s="12">
        <f>IFERROR(VLOOKUP($P238,'20 Rushing'!$C:$P,8,FALSE)/VLOOKUP($P238,'20 Rushing'!$C:$P,5,FALSE),0)</f>
        <v>0</v>
      </c>
      <c r="AF238" s="12">
        <f>IFERROR(VLOOKUP($P238,'20 Rushing'!$C:$P,12,FALSE),0)</f>
        <v>0</v>
      </c>
      <c r="AG238" s="12">
        <f>IFERROR(VLOOKUP($P238,'20 Rushing'!$C:$P,9,FALSE)/VLOOKUP($P238,'20 Rushing'!$C:$P,5,FALSE),0)</f>
        <v>0</v>
      </c>
      <c r="AH238" s="12">
        <f>VLOOKUP($J238,'Vegas Odds'!$B:$S,18,FALSE)</f>
        <v>36.74599698367637</v>
      </c>
      <c r="AI238" s="12">
        <f>VLOOKUP($J238,'Vegas Odds'!$B:$S,17,FALSE)</f>
        <v>33.054003016323627</v>
      </c>
      <c r="AJ238">
        <v>0</v>
      </c>
      <c r="AK238" s="12">
        <f t="shared" si="61"/>
        <v>0</v>
      </c>
      <c r="AL238" s="12">
        <f t="shared" si="62"/>
        <v>0</v>
      </c>
      <c r="AM238" s="12">
        <f>V238/Team_Defense_Table20[[#Totals],[Passing yds/att]]*'Fanduel Export'!Q232</f>
        <v>0</v>
      </c>
      <c r="AN238" s="12">
        <f t="shared" si="77"/>
        <v>0</v>
      </c>
      <c r="AO238" s="12">
        <f>IFERROR(IF(OR($B238="D",$B238="K"),0,VLOOKUP($P238,'20 Receiving'!$C:$T,7,FALSE)/VLOOKUP($P238,'20 Receiving'!$C:$T,5,FALSE)),0)*$AJ238</f>
        <v>0</v>
      </c>
      <c r="AP238" s="21">
        <f t="shared" si="63"/>
        <v>43.467099567099567</v>
      </c>
      <c r="AQ238" s="21">
        <f t="shared" si="64"/>
        <v>0</v>
      </c>
      <c r="AR238" s="22">
        <f t="shared" si="65"/>
        <v>0</v>
      </c>
      <c r="AS238" s="22">
        <f t="shared" si="66"/>
        <v>0</v>
      </c>
      <c r="AT238" s="22">
        <f>AA238/Team_Defense_Table20[[#Totals],[Yards per completion]]*'Fanduel Export'!S232</f>
        <v>16.497386438892825</v>
      </c>
      <c r="AU238" s="12">
        <f t="shared" si="78"/>
        <v>0</v>
      </c>
      <c r="AV238" s="12">
        <f t="shared" si="67"/>
        <v>0</v>
      </c>
      <c r="AW238" s="21">
        <f t="shared" si="68"/>
        <v>39.04170274170275</v>
      </c>
      <c r="AX238" s="12">
        <f t="shared" si="69"/>
        <v>0</v>
      </c>
      <c r="AY238" s="12">
        <f>AF238/Team_Defense_Table20[[#Totals],[Rushing Y/A]]*R238</f>
        <v>0</v>
      </c>
      <c r="AZ238" s="12">
        <f t="shared" si="79"/>
        <v>0</v>
      </c>
      <c r="BA238" s="22">
        <f t="shared" si="70"/>
        <v>0</v>
      </c>
      <c r="BB238" s="22">
        <f t="shared" si="71"/>
        <v>0</v>
      </c>
      <c r="BC238" s="21">
        <f t="shared" si="72"/>
        <v>0</v>
      </c>
      <c r="BD238" t="str">
        <f t="shared" si="73"/>
        <v>Virgil Green</v>
      </c>
      <c r="BE238">
        <f t="shared" si="74"/>
        <v>4000</v>
      </c>
      <c r="BF238" t="str">
        <f t="shared" si="75"/>
        <v>TE</v>
      </c>
      <c r="BG238" s="22">
        <f t="shared" si="76"/>
        <v>0</v>
      </c>
    </row>
    <row r="239" spans="1:59" x14ac:dyDescent="0.3">
      <c r="A239" t="s">
        <v>4011</v>
      </c>
      <c r="B239" t="s">
        <v>52</v>
      </c>
      <c r="C239" t="s">
        <v>2925</v>
      </c>
      <c r="D239" t="s">
        <v>2019</v>
      </c>
      <c r="E239" t="s">
        <v>3186</v>
      </c>
      <c r="F239">
        <v>0</v>
      </c>
      <c r="G239">
        <v>2</v>
      </c>
      <c r="H239">
        <v>4000</v>
      </c>
      <c r="I239" t="s">
        <v>3644</v>
      </c>
      <c r="J239" t="s">
        <v>1079</v>
      </c>
      <c r="K239" t="s">
        <v>56</v>
      </c>
      <c r="O239" t="str">
        <f t="shared" si="60"/>
        <v>Dylan Cantrell</v>
      </c>
      <c r="P239" t="str">
        <f>IFERROR(VLOOKUP(O:O,'Name Bridge'!A:B,2,FALSE),O:O)</f>
        <v>Dylan Cantrell</v>
      </c>
      <c r="Q239" s="12">
        <f>VLOOKUP($K239,'20 Defensive Stats'!$AC:$AH,2,FALSE)</f>
        <v>6.5079787234042552</v>
      </c>
      <c r="R239" s="12">
        <f>VLOOKUP($K239,'20 Defensive Stats'!$AC:$AH,4,FALSE)</f>
        <v>4.7661870503597124</v>
      </c>
      <c r="S239" s="12">
        <f>VLOOKUP($K239,'20 Defensive Stats'!$AC:$AH,6,FALSE)</f>
        <v>10.324894514767932</v>
      </c>
      <c r="T239" s="12">
        <f>IFERROR(VLOOKUP($P239,'20 Passing'!$C:$AF,9,FALSE)/VLOOKUP($P239,'20 Passing'!$C:$AF,5,FALSE),0)</f>
        <v>0</v>
      </c>
      <c r="U239" s="12">
        <f>IFERROR(VLOOKUP($P239,'20 Passing'!$C:$AF,11,FALSE)/VLOOKUP($P239,'20 Passing'!$C:$AF,5,FALSE),0)</f>
        <v>0</v>
      </c>
      <c r="V239" s="12">
        <f>IFERROR(VLOOKUP($P239,'20 Passing'!$C:$AF,18,FALSE),0)</f>
        <v>0</v>
      </c>
      <c r="W239" s="12">
        <f>IFERROR(VLOOKUP($P239,'20 Passing'!$C:$AF,12,FALSE)/VLOOKUP($P239,'20 Passing'!$C:$AF,5,FALSE),0)</f>
        <v>0</v>
      </c>
      <c r="X239" s="12">
        <f>IFERROR(IF(OR($B239="D",$B239="K"),0,VLOOKUP($P239,'20 Receiving'!$C:$T,7,FALSE)/VLOOKUP($P239,'20 Receiving'!$C:$T,5,FALSE)),0)*$AJ239</f>
        <v>0</v>
      </c>
      <c r="Y239" s="21">
        <f>IFERROR(VLOOKUP($P239,'20 Receiving'!$C:$T,8,FALSE)/VLOOKUP($P239,'20 Receiving'!$C:$T,5,FALSE),0)</f>
        <v>0</v>
      </c>
      <c r="Z239" s="21">
        <f>IFERROR(VLOOKUP($P239,'20 Receiving'!$C:$T,10,FALSE)/VLOOKUP($P239,'20 Receiving'!$C:$T,5,FALSE),0)</f>
        <v>0</v>
      </c>
      <c r="AA239" s="21">
        <f>IFERROR(VLOOKUP($P239,'20 Receiving'!$C:$T,11,FALSE),0)</f>
        <v>0</v>
      </c>
      <c r="AB239" s="21">
        <f>IFERROR(VLOOKUP($P239,'20 Receiving'!$C:$T,14,FALSE),0)</f>
        <v>0</v>
      </c>
      <c r="AC239" s="21">
        <f>IFERROR(VLOOKUP($P239,'20 Receiving'!$C:$T,11,FALSE)/VLOOKUP($P239,'20 Receiving'!$C:$T,5,FALSE),0)</f>
        <v>0</v>
      </c>
      <c r="AD239" s="12">
        <f>IFERROR(VLOOKUP($P239,'20 Rushing'!$C:$P,7,FALSE)/VLOOKUP($P239,'20 Rushing'!$C:$P,5,FALSE),0)</f>
        <v>0</v>
      </c>
      <c r="AE239" s="12">
        <f>IFERROR(VLOOKUP($P239,'20 Rushing'!$C:$P,8,FALSE)/VLOOKUP($P239,'20 Rushing'!$C:$P,5,FALSE),0)</f>
        <v>0</v>
      </c>
      <c r="AF239" s="12">
        <f>IFERROR(VLOOKUP($P239,'20 Rushing'!$C:$P,12,FALSE),0)</f>
        <v>0</v>
      </c>
      <c r="AG239" s="12">
        <f>IFERROR(VLOOKUP($P239,'20 Rushing'!$C:$P,9,FALSE)/VLOOKUP($P239,'20 Rushing'!$C:$P,5,FALSE),0)</f>
        <v>0</v>
      </c>
      <c r="AH239" s="12">
        <f>VLOOKUP($J239,'Vegas Odds'!$B:$S,18,FALSE)</f>
        <v>29.794677517930324</v>
      </c>
      <c r="AI239" s="12">
        <f>VLOOKUP($J239,'Vegas Odds'!$B:$S,17,FALSE)</f>
        <v>35.30532248206967</v>
      </c>
      <c r="AJ239">
        <v>1</v>
      </c>
      <c r="AK239" s="12">
        <f t="shared" si="61"/>
        <v>0</v>
      </c>
      <c r="AL239" s="12">
        <f t="shared" si="62"/>
        <v>0</v>
      </c>
      <c r="AM239" s="12">
        <f>V239/Team_Defense_Table20[[#Totals],[Passing yds/att]]*'Fanduel Export'!Q237</f>
        <v>0</v>
      </c>
      <c r="AN239" s="12">
        <f t="shared" si="77"/>
        <v>0</v>
      </c>
      <c r="AO239" s="12">
        <f>IFERROR(IF(OR($B239="D",$B239="K"),0,VLOOKUP($P239,'20 Receiving'!$C:$T,7,FALSE)/VLOOKUP($P239,'20 Receiving'!$C:$T,5,FALSE)),0)*$AJ239</f>
        <v>0</v>
      </c>
      <c r="AP239" s="21">
        <f t="shared" si="63"/>
        <v>31.252958152958154</v>
      </c>
      <c r="AQ239" s="21">
        <f t="shared" si="64"/>
        <v>0</v>
      </c>
      <c r="AR239" s="22">
        <f t="shared" si="65"/>
        <v>0</v>
      </c>
      <c r="AS239" s="22">
        <f t="shared" si="66"/>
        <v>0</v>
      </c>
      <c r="AT239" s="22">
        <f>AA239/Team_Defense_Table20[[#Totals],[Yards per completion]]*'Fanduel Export'!S237</f>
        <v>0</v>
      </c>
      <c r="AU239" s="12">
        <f t="shared" si="78"/>
        <v>0</v>
      </c>
      <c r="AV239" s="12">
        <f t="shared" si="67"/>
        <v>0</v>
      </c>
      <c r="AW239" s="21">
        <f t="shared" si="68"/>
        <v>39.221464646464653</v>
      </c>
      <c r="AX239" s="12">
        <f t="shared" si="69"/>
        <v>0</v>
      </c>
      <c r="AY239" s="12">
        <f>AF239/Team_Defense_Table20[[#Totals],[Rushing Y/A]]*R239</f>
        <v>0</v>
      </c>
      <c r="AZ239" s="12">
        <f t="shared" si="79"/>
        <v>0</v>
      </c>
      <c r="BA239" s="22">
        <f t="shared" si="70"/>
        <v>0</v>
      </c>
      <c r="BB239" s="22">
        <f t="shared" si="71"/>
        <v>0</v>
      </c>
      <c r="BC239" s="21">
        <f t="shared" si="72"/>
        <v>0</v>
      </c>
      <c r="BD239" t="str">
        <f t="shared" si="73"/>
        <v>Dylan Cantrell</v>
      </c>
      <c r="BE239">
        <f t="shared" si="74"/>
        <v>4000</v>
      </c>
      <c r="BF239" t="str">
        <f t="shared" si="75"/>
        <v>TE</v>
      </c>
      <c r="BG239" s="22">
        <f t="shared" si="76"/>
        <v>0</v>
      </c>
    </row>
    <row r="240" spans="1:59" x14ac:dyDescent="0.3">
      <c r="A240" t="s">
        <v>4012</v>
      </c>
      <c r="B240" t="s">
        <v>52</v>
      </c>
      <c r="C240" t="s">
        <v>2926</v>
      </c>
      <c r="D240" t="s">
        <v>3080</v>
      </c>
      <c r="E240" t="s">
        <v>1866</v>
      </c>
      <c r="F240">
        <v>0</v>
      </c>
      <c r="G240">
        <v>1</v>
      </c>
      <c r="H240">
        <v>4000</v>
      </c>
      <c r="I240" t="s">
        <v>3637</v>
      </c>
      <c r="J240" t="s">
        <v>76</v>
      </c>
      <c r="K240" t="s">
        <v>1080</v>
      </c>
      <c r="O240" t="str">
        <f t="shared" si="60"/>
        <v>Caleb Wilson</v>
      </c>
      <c r="P240" t="str">
        <f>IFERROR(VLOOKUP(O:O,'Name Bridge'!A:B,2,FALSE),O:O)</f>
        <v>Caleb Wilson</v>
      </c>
      <c r="Q240" s="12">
        <f>VLOOKUP($K240,'20 Defensive Stats'!$AC:$AH,2,FALSE)</f>
        <v>6.9262295081967213</v>
      </c>
      <c r="R240" s="12">
        <f>VLOOKUP($K240,'20 Defensive Stats'!$AC:$AH,4,FALSE)</f>
        <v>4.625</v>
      </c>
      <c r="S240" s="12">
        <f>VLOOKUP($K240,'20 Defensive Stats'!$AC:$AH,6,FALSE)</f>
        <v>10.432098765432098</v>
      </c>
      <c r="T240" s="12">
        <f>IFERROR(VLOOKUP($P240,'20 Passing'!$C:$AF,9,FALSE)/VLOOKUP($P240,'20 Passing'!$C:$AF,5,FALSE),0)</f>
        <v>0</v>
      </c>
      <c r="U240" s="12">
        <f>IFERROR(VLOOKUP($P240,'20 Passing'!$C:$AF,11,FALSE)/VLOOKUP($P240,'20 Passing'!$C:$AF,5,FALSE),0)</f>
        <v>0</v>
      </c>
      <c r="V240" s="12">
        <f>IFERROR(VLOOKUP($P240,'20 Passing'!$C:$AF,18,FALSE),0)</f>
        <v>0</v>
      </c>
      <c r="W240" s="12">
        <f>IFERROR(VLOOKUP($P240,'20 Passing'!$C:$AF,12,FALSE)/VLOOKUP($P240,'20 Passing'!$C:$AF,5,FALSE),0)</f>
        <v>0</v>
      </c>
      <c r="X240" s="12">
        <f>IFERROR(IF(OR($B240="D",$B240="K"),0,VLOOKUP($P240,'20 Receiving'!$C:$T,7,FALSE)/VLOOKUP($P240,'20 Receiving'!$C:$T,5,FALSE)),0)*$AJ240</f>
        <v>0</v>
      </c>
      <c r="Y240" s="21">
        <f>IFERROR(VLOOKUP($P240,'20 Receiving'!$C:$T,8,FALSE)/VLOOKUP($P240,'20 Receiving'!$C:$T,5,FALSE),0)</f>
        <v>0</v>
      </c>
      <c r="Z240" s="21">
        <f>IFERROR(VLOOKUP($P240,'20 Receiving'!$C:$T,10,FALSE)/VLOOKUP($P240,'20 Receiving'!$C:$T,5,FALSE),0)</f>
        <v>0</v>
      </c>
      <c r="AA240" s="21">
        <f>IFERROR(VLOOKUP($P240,'20 Receiving'!$C:$T,11,FALSE),0)</f>
        <v>0</v>
      </c>
      <c r="AB240" s="21">
        <f>IFERROR(VLOOKUP($P240,'20 Receiving'!$C:$T,14,FALSE),0)</f>
        <v>0</v>
      </c>
      <c r="AC240" s="21">
        <f>IFERROR(VLOOKUP($P240,'20 Receiving'!$C:$T,11,FALSE)/VLOOKUP($P240,'20 Receiving'!$C:$T,5,FALSE),0)</f>
        <v>0</v>
      </c>
      <c r="AD240" s="12">
        <f>IFERROR(VLOOKUP($P240,'20 Rushing'!$C:$P,7,FALSE)/VLOOKUP($P240,'20 Rushing'!$C:$P,5,FALSE),0)</f>
        <v>0</v>
      </c>
      <c r="AE240" s="12">
        <f>IFERROR(VLOOKUP($P240,'20 Rushing'!$C:$P,8,FALSE)/VLOOKUP($P240,'20 Rushing'!$C:$P,5,FALSE),0)</f>
        <v>0</v>
      </c>
      <c r="AF240" s="12">
        <f>IFERROR(VLOOKUP($P240,'20 Rushing'!$C:$P,12,FALSE),0)</f>
        <v>0</v>
      </c>
      <c r="AG240" s="12">
        <f>IFERROR(VLOOKUP($P240,'20 Rushing'!$C:$P,9,FALSE)/VLOOKUP($P240,'20 Rushing'!$C:$P,5,FALSE),0)</f>
        <v>0</v>
      </c>
      <c r="AH240" s="12">
        <f>VLOOKUP($J240,'Vegas Odds'!$B:$S,18,FALSE)</f>
        <v>42.740147670656746</v>
      </c>
      <c r="AI240" s="12">
        <f>VLOOKUP($J240,'Vegas Odds'!$B:$S,17,FALSE)</f>
        <v>19.159852329343252</v>
      </c>
      <c r="AJ240">
        <v>1</v>
      </c>
      <c r="AK240" s="12">
        <f t="shared" si="61"/>
        <v>0</v>
      </c>
      <c r="AL240" s="12">
        <f t="shared" si="62"/>
        <v>0</v>
      </c>
      <c r="AM240" s="12">
        <f>V240/Team_Defense_Table20[[#Totals],[Passing yds/att]]*'Fanduel Export'!Q238</f>
        <v>0</v>
      </c>
      <c r="AN240" s="12">
        <f t="shared" si="77"/>
        <v>0</v>
      </c>
      <c r="AO240" s="12">
        <f>IFERROR(IF(OR($B240="D",$B240="K"),0,VLOOKUP($P240,'20 Receiving'!$C:$T,7,FALSE)/VLOOKUP($P240,'20 Receiving'!$C:$T,5,FALSE)),0)*$AJ240</f>
        <v>0</v>
      </c>
      <c r="AP240" s="21">
        <f t="shared" si="63"/>
        <v>49.672943722943735</v>
      </c>
      <c r="AQ240" s="21">
        <f t="shared" si="64"/>
        <v>0</v>
      </c>
      <c r="AR240" s="22">
        <f t="shared" si="65"/>
        <v>0</v>
      </c>
      <c r="AS240" s="22">
        <f t="shared" si="66"/>
        <v>0</v>
      </c>
      <c r="AT240" s="22">
        <f>AA240/Team_Defense_Table20[[#Totals],[Yards per completion]]*'Fanduel Export'!S238</f>
        <v>0</v>
      </c>
      <c r="AU240" s="12">
        <f t="shared" si="78"/>
        <v>0</v>
      </c>
      <c r="AV240" s="12">
        <f t="shared" si="67"/>
        <v>0</v>
      </c>
      <c r="AW240" s="21">
        <f t="shared" si="68"/>
        <v>31.925757575757579</v>
      </c>
      <c r="AX240" s="12">
        <f t="shared" si="69"/>
        <v>0</v>
      </c>
      <c r="AY240" s="12">
        <f>AF240/Team_Defense_Table20[[#Totals],[Rushing Y/A]]*R240</f>
        <v>0</v>
      </c>
      <c r="AZ240" s="12">
        <f t="shared" si="79"/>
        <v>0</v>
      </c>
      <c r="BA240" s="22">
        <f t="shared" si="70"/>
        <v>0</v>
      </c>
      <c r="BB240" s="22">
        <f t="shared" si="71"/>
        <v>0</v>
      </c>
      <c r="BC240" s="21">
        <f t="shared" si="72"/>
        <v>0</v>
      </c>
      <c r="BD240" t="str">
        <f t="shared" si="73"/>
        <v>Caleb Wilson</v>
      </c>
      <c r="BE240">
        <f t="shared" si="74"/>
        <v>4000</v>
      </c>
      <c r="BF240" t="str">
        <f t="shared" si="75"/>
        <v>TE</v>
      </c>
      <c r="BG240" s="22">
        <f t="shared" si="76"/>
        <v>0</v>
      </c>
    </row>
    <row r="241" spans="1:59" x14ac:dyDescent="0.3">
      <c r="A241" t="s">
        <v>4013</v>
      </c>
      <c r="B241" t="s">
        <v>52</v>
      </c>
      <c r="C241" t="s">
        <v>2995</v>
      </c>
      <c r="D241" t="s">
        <v>608</v>
      </c>
      <c r="E241" t="s">
        <v>3402</v>
      </c>
      <c r="F241">
        <v>0</v>
      </c>
      <c r="G241">
        <v>2</v>
      </c>
      <c r="H241">
        <v>4000</v>
      </c>
      <c r="I241" t="s">
        <v>3639</v>
      </c>
      <c r="J241" t="s">
        <v>80</v>
      </c>
      <c r="K241" t="s">
        <v>116</v>
      </c>
      <c r="O241" t="str">
        <f t="shared" si="60"/>
        <v>Kendall Blanton</v>
      </c>
      <c r="P241" t="str">
        <f>IFERROR(VLOOKUP(O:O,'Name Bridge'!A:B,2,FALSE),O:O)</f>
        <v>Kendall Blanton</v>
      </c>
      <c r="Q241" s="12">
        <f>VLOOKUP($K241,'20 Defensive Stats'!$AC:$AH,2,FALSE)</f>
        <v>6.3265822784810126</v>
      </c>
      <c r="R241" s="12">
        <f>VLOOKUP($K241,'20 Defensive Stats'!$AC:$AH,4,FALSE)</f>
        <v>4.5384615384615383</v>
      </c>
      <c r="S241" s="12">
        <f>VLOOKUP($K241,'20 Defensive Stats'!$AC:$AH,6,FALSE)</f>
        <v>9.76171875</v>
      </c>
      <c r="T241" s="12">
        <f>IFERROR(VLOOKUP($P241,'20 Passing'!$C:$AF,9,FALSE)/VLOOKUP($P241,'20 Passing'!$C:$AF,5,FALSE),0)</f>
        <v>0</v>
      </c>
      <c r="U241" s="12">
        <f>IFERROR(VLOOKUP($P241,'20 Passing'!$C:$AF,11,FALSE)/VLOOKUP($P241,'20 Passing'!$C:$AF,5,FALSE),0)</f>
        <v>0</v>
      </c>
      <c r="V241" s="12">
        <f>IFERROR(VLOOKUP($P241,'20 Passing'!$C:$AF,18,FALSE),0)</f>
        <v>0</v>
      </c>
      <c r="W241" s="12">
        <f>IFERROR(VLOOKUP($P241,'20 Passing'!$C:$AF,12,FALSE)/VLOOKUP($P241,'20 Passing'!$C:$AF,5,FALSE),0)</f>
        <v>0</v>
      </c>
      <c r="X241" s="12">
        <f>IFERROR(IF(OR($B241="D",$B241="K"),0,VLOOKUP($P241,'20 Receiving'!$C:$T,7,FALSE)/VLOOKUP($P241,'20 Receiving'!$C:$T,5,FALSE)),0)*$AJ241</f>
        <v>0</v>
      </c>
      <c r="Y241" s="21">
        <f>IFERROR(VLOOKUP($P241,'20 Receiving'!$C:$T,8,FALSE)/VLOOKUP($P241,'20 Receiving'!$C:$T,5,FALSE),0)</f>
        <v>0</v>
      </c>
      <c r="Z241" s="21">
        <f>IFERROR(VLOOKUP($P241,'20 Receiving'!$C:$T,10,FALSE)/VLOOKUP($P241,'20 Receiving'!$C:$T,5,FALSE),0)</f>
        <v>0</v>
      </c>
      <c r="AA241" s="21">
        <f>IFERROR(VLOOKUP($P241,'20 Receiving'!$C:$T,11,FALSE),0)</f>
        <v>0</v>
      </c>
      <c r="AB241" s="21">
        <f>IFERROR(VLOOKUP($P241,'20 Receiving'!$C:$T,14,FALSE),0)</f>
        <v>0</v>
      </c>
      <c r="AC241" s="21">
        <f>IFERROR(VLOOKUP($P241,'20 Receiving'!$C:$T,11,FALSE)/VLOOKUP($P241,'20 Receiving'!$C:$T,5,FALSE),0)</f>
        <v>0</v>
      </c>
      <c r="AD241" s="12">
        <f>IFERROR(VLOOKUP($P241,'20 Rushing'!$C:$P,7,FALSE)/VLOOKUP($P241,'20 Rushing'!$C:$P,5,FALSE),0)</f>
        <v>0</v>
      </c>
      <c r="AE241" s="12">
        <f>IFERROR(VLOOKUP($P241,'20 Rushing'!$C:$P,8,FALSE)/VLOOKUP($P241,'20 Rushing'!$C:$P,5,FALSE),0)</f>
        <v>0</v>
      </c>
      <c r="AF241" s="12">
        <f>IFERROR(VLOOKUP($P241,'20 Rushing'!$C:$P,12,FALSE),0)</f>
        <v>0</v>
      </c>
      <c r="AG241" s="12">
        <f>IFERROR(VLOOKUP($P241,'20 Rushing'!$C:$P,9,FALSE)/VLOOKUP($P241,'20 Rushing'!$C:$P,5,FALSE),0)</f>
        <v>0</v>
      </c>
      <c r="AH241" s="12">
        <f>VLOOKUP($J241,'Vegas Odds'!$B:$S,18,FALSE)</f>
        <v>34.064617153174844</v>
      </c>
      <c r="AI241" s="12">
        <f>VLOOKUP($J241,'Vegas Odds'!$B:$S,17,FALSE)</f>
        <v>34.535382846825151</v>
      </c>
      <c r="AJ241">
        <v>1</v>
      </c>
      <c r="AK241" s="12">
        <f t="shared" si="61"/>
        <v>0</v>
      </c>
      <c r="AL241" s="12">
        <f t="shared" si="62"/>
        <v>0</v>
      </c>
      <c r="AM241" s="12">
        <f>V241/Team_Defense_Table20[[#Totals],[Passing yds/att]]*'Fanduel Export'!Q236</f>
        <v>0</v>
      </c>
      <c r="AN241" s="12">
        <f t="shared" si="77"/>
        <v>0</v>
      </c>
      <c r="AO241" s="12">
        <f>IFERROR(IF(OR($B241="D",$B241="K"),0,VLOOKUP($P241,'20 Receiving'!$C:$T,7,FALSE)/VLOOKUP($P241,'20 Receiving'!$C:$T,5,FALSE)),0)*$AJ241</f>
        <v>0</v>
      </c>
      <c r="AP241" s="21">
        <f t="shared" si="63"/>
        <v>35.487878787878785</v>
      </c>
      <c r="AQ241" s="21">
        <f t="shared" si="64"/>
        <v>0</v>
      </c>
      <c r="AR241" s="22">
        <f t="shared" si="65"/>
        <v>0</v>
      </c>
      <c r="AS241" s="22">
        <f t="shared" si="66"/>
        <v>0</v>
      </c>
      <c r="AT241" s="22">
        <f>AA241/Team_Defense_Table20[[#Totals],[Yards per completion]]*'Fanduel Export'!S236</f>
        <v>0</v>
      </c>
      <c r="AU241" s="12">
        <f t="shared" si="78"/>
        <v>0</v>
      </c>
      <c r="AV241" s="12">
        <f t="shared" si="67"/>
        <v>0</v>
      </c>
      <c r="AW241" s="21">
        <f t="shared" si="68"/>
        <v>31.019191919191922</v>
      </c>
      <c r="AX241" s="12">
        <f t="shared" si="69"/>
        <v>0</v>
      </c>
      <c r="AY241" s="12">
        <f>AF241/Team_Defense_Table20[[#Totals],[Rushing Y/A]]*R241</f>
        <v>0</v>
      </c>
      <c r="AZ241" s="12">
        <f t="shared" si="79"/>
        <v>0</v>
      </c>
      <c r="BA241" s="22">
        <f t="shared" si="70"/>
        <v>0</v>
      </c>
      <c r="BB241" s="22">
        <f t="shared" si="71"/>
        <v>0</v>
      </c>
      <c r="BC241" s="21">
        <f t="shared" si="72"/>
        <v>0</v>
      </c>
      <c r="BD241" t="str">
        <f t="shared" si="73"/>
        <v>Kendall Blanton</v>
      </c>
      <c r="BE241">
        <f t="shared" si="74"/>
        <v>4000</v>
      </c>
      <c r="BF241" t="str">
        <f t="shared" si="75"/>
        <v>TE</v>
      </c>
      <c r="BG241" s="22">
        <f t="shared" si="76"/>
        <v>0</v>
      </c>
    </row>
    <row r="242" spans="1:59" x14ac:dyDescent="0.3">
      <c r="A242" t="s">
        <v>4014</v>
      </c>
      <c r="B242" t="s">
        <v>52</v>
      </c>
      <c r="C242" t="s">
        <v>1953</v>
      </c>
      <c r="D242" t="s">
        <v>606</v>
      </c>
      <c r="E242" t="s">
        <v>1914</v>
      </c>
      <c r="F242">
        <v>0</v>
      </c>
      <c r="G242">
        <v>1</v>
      </c>
      <c r="H242">
        <v>4000</v>
      </c>
      <c r="I242" t="s">
        <v>3644</v>
      </c>
      <c r="J242" t="s">
        <v>56</v>
      </c>
      <c r="K242" t="s">
        <v>1079</v>
      </c>
      <c r="O242" t="str">
        <f t="shared" si="60"/>
        <v>Stephen Anderson</v>
      </c>
      <c r="P242" t="str">
        <f>IFERROR(VLOOKUP(O:O,'Name Bridge'!A:B,2,FALSE),O:O)</f>
        <v>Stephen Anderson</v>
      </c>
      <c r="Q242" s="12">
        <f>VLOOKUP($K242,'20 Defensive Stats'!$AC:$AH,2,FALSE)</f>
        <v>7.9778481012658231</v>
      </c>
      <c r="R242" s="12">
        <f>VLOOKUP($K242,'20 Defensive Stats'!$AC:$AH,4,FALSE)</f>
        <v>4.3047619047619046</v>
      </c>
      <c r="S242" s="12">
        <f>VLOOKUP($K242,'20 Defensive Stats'!$AC:$AH,6,FALSE)</f>
        <v>11.564220183486238</v>
      </c>
      <c r="T242" s="12">
        <f>IFERROR(VLOOKUP($P242,'20 Passing'!$C:$AF,9,FALSE)/VLOOKUP($P242,'20 Passing'!$C:$AF,5,FALSE),0)</f>
        <v>0</v>
      </c>
      <c r="U242" s="12">
        <f>IFERROR(VLOOKUP($P242,'20 Passing'!$C:$AF,11,FALSE)/VLOOKUP($P242,'20 Passing'!$C:$AF,5,FALSE),0)</f>
        <v>0</v>
      </c>
      <c r="V242" s="12">
        <f>IFERROR(VLOOKUP($P242,'20 Passing'!$C:$AF,18,FALSE),0)</f>
        <v>0</v>
      </c>
      <c r="W242" s="12">
        <f>IFERROR(VLOOKUP($P242,'20 Passing'!$C:$AF,12,FALSE)/VLOOKUP($P242,'20 Passing'!$C:$AF,5,FALSE),0)</f>
        <v>0</v>
      </c>
      <c r="X242" s="12">
        <f>IFERROR(IF(OR($B242="D",$B242="K"),0,VLOOKUP($P242,'20 Receiving'!$C:$T,7,FALSE)/VLOOKUP($P242,'20 Receiving'!$C:$T,5,FALSE)),0)*$AJ242</f>
        <v>0</v>
      </c>
      <c r="Y242" s="21">
        <f>IFERROR(VLOOKUP($P242,'20 Receiving'!$C:$T,8,FALSE)/VLOOKUP($P242,'20 Receiving'!$C:$T,5,FALSE),0)</f>
        <v>0</v>
      </c>
      <c r="Z242" s="21">
        <f>IFERROR(VLOOKUP($P242,'20 Receiving'!$C:$T,10,FALSE)/VLOOKUP($P242,'20 Receiving'!$C:$T,5,FALSE),0)</f>
        <v>0</v>
      </c>
      <c r="AA242" s="21">
        <f>IFERROR(VLOOKUP($P242,'20 Receiving'!$C:$T,11,FALSE),0)</f>
        <v>0</v>
      </c>
      <c r="AB242" s="21">
        <f>IFERROR(VLOOKUP($P242,'20 Receiving'!$C:$T,14,FALSE),0)</f>
        <v>0</v>
      </c>
      <c r="AC242" s="21">
        <f>IFERROR(VLOOKUP($P242,'20 Receiving'!$C:$T,11,FALSE)/VLOOKUP($P242,'20 Receiving'!$C:$T,5,FALSE),0)</f>
        <v>0</v>
      </c>
      <c r="AD242" s="12">
        <f>IFERROR(VLOOKUP($P242,'20 Rushing'!$C:$P,7,FALSE)/VLOOKUP($P242,'20 Rushing'!$C:$P,5,FALSE),0)</f>
        <v>0</v>
      </c>
      <c r="AE242" s="12">
        <f>IFERROR(VLOOKUP($P242,'20 Rushing'!$C:$P,8,FALSE)/VLOOKUP($P242,'20 Rushing'!$C:$P,5,FALSE),0)</f>
        <v>0</v>
      </c>
      <c r="AF242" s="12">
        <f>IFERROR(VLOOKUP($P242,'20 Rushing'!$C:$P,12,FALSE),0)</f>
        <v>0</v>
      </c>
      <c r="AG242" s="12">
        <f>IFERROR(VLOOKUP($P242,'20 Rushing'!$C:$P,9,FALSE)/VLOOKUP($P242,'20 Rushing'!$C:$P,5,FALSE),0)</f>
        <v>0</v>
      </c>
      <c r="AH242" s="12">
        <f>VLOOKUP($J242,'Vegas Odds'!$B:$S,18,FALSE)</f>
        <v>36.74599698367637</v>
      </c>
      <c r="AI242" s="12">
        <f>VLOOKUP($J242,'Vegas Odds'!$B:$S,17,FALSE)</f>
        <v>33.054003016323627</v>
      </c>
      <c r="AJ242">
        <v>1</v>
      </c>
      <c r="AK242" s="12">
        <f t="shared" si="61"/>
        <v>0</v>
      </c>
      <c r="AL242" s="12">
        <f t="shared" si="62"/>
        <v>0</v>
      </c>
      <c r="AM242" s="12">
        <f>V242/Team_Defense_Table20[[#Totals],[Passing yds/att]]*'Fanduel Export'!Q242</f>
        <v>0</v>
      </c>
      <c r="AN242" s="12">
        <f t="shared" si="77"/>
        <v>0</v>
      </c>
      <c r="AO242" s="12">
        <f>IFERROR(IF(OR($B242="D",$B242="K"),0,VLOOKUP($P242,'20 Receiving'!$C:$T,7,FALSE)/VLOOKUP($P242,'20 Receiving'!$C:$T,5,FALSE)),0)*$AJ242</f>
        <v>0</v>
      </c>
      <c r="AP242" s="21">
        <f t="shared" si="63"/>
        <v>43.467099567099567</v>
      </c>
      <c r="AQ242" s="21">
        <f t="shared" si="64"/>
        <v>0</v>
      </c>
      <c r="AR242" s="22">
        <f t="shared" si="65"/>
        <v>0</v>
      </c>
      <c r="AS242" s="22">
        <f t="shared" si="66"/>
        <v>0</v>
      </c>
      <c r="AT242" s="22">
        <f>AA242/Team_Defense_Table20[[#Totals],[Yards per completion]]*'Fanduel Export'!S242</f>
        <v>0</v>
      </c>
      <c r="AU242" s="12">
        <f t="shared" si="78"/>
        <v>0</v>
      </c>
      <c r="AV242" s="12">
        <f t="shared" si="67"/>
        <v>0</v>
      </c>
      <c r="AW242" s="21">
        <f t="shared" si="68"/>
        <v>39.04170274170275</v>
      </c>
      <c r="AX242" s="12">
        <f t="shared" si="69"/>
        <v>0</v>
      </c>
      <c r="AY242" s="12">
        <f>AF242/Team_Defense_Table20[[#Totals],[Rushing Y/A]]*R242</f>
        <v>0</v>
      </c>
      <c r="AZ242" s="12">
        <f t="shared" si="79"/>
        <v>0</v>
      </c>
      <c r="BA242" s="22">
        <f t="shared" si="70"/>
        <v>0</v>
      </c>
      <c r="BB242" s="22">
        <f t="shared" si="71"/>
        <v>0</v>
      </c>
      <c r="BC242" s="21">
        <f t="shared" si="72"/>
        <v>0</v>
      </c>
      <c r="BD242" t="str">
        <f t="shared" si="73"/>
        <v>Stephen Anderson</v>
      </c>
      <c r="BE242">
        <f t="shared" si="74"/>
        <v>4000</v>
      </c>
      <c r="BF242" t="str">
        <f t="shared" si="75"/>
        <v>TE</v>
      </c>
      <c r="BG242" s="22">
        <f t="shared" si="76"/>
        <v>0</v>
      </c>
    </row>
    <row r="243" spans="1:59" x14ac:dyDescent="0.3">
      <c r="A243" t="s">
        <v>4015</v>
      </c>
      <c r="B243" t="s">
        <v>52</v>
      </c>
      <c r="C243" t="s">
        <v>1895</v>
      </c>
      <c r="D243" t="s">
        <v>2927</v>
      </c>
      <c r="E243" t="s">
        <v>3403</v>
      </c>
      <c r="F243">
        <v>0</v>
      </c>
      <c r="G243">
        <v>1</v>
      </c>
      <c r="H243">
        <v>4000</v>
      </c>
      <c r="I243" t="s">
        <v>3638</v>
      </c>
      <c r="J243" t="s">
        <v>74</v>
      </c>
      <c r="K243" t="s">
        <v>61</v>
      </c>
      <c r="O243" t="str">
        <f t="shared" si="60"/>
        <v>C.J. Conrad</v>
      </c>
      <c r="P243" t="str">
        <f>IFERROR(VLOOKUP(O:O,'Name Bridge'!A:B,2,FALSE),O:O)</f>
        <v>C.J. Conrad</v>
      </c>
      <c r="Q243" s="12">
        <f>VLOOKUP($K243,'20 Defensive Stats'!$AC:$AH,2,FALSE)</f>
        <v>7.3665987780040734</v>
      </c>
      <c r="R243" s="12">
        <f>VLOOKUP($K243,'20 Defensive Stats'!$AC:$AH,4,FALSE)</f>
        <v>3.7056603773584906</v>
      </c>
      <c r="S243" s="12">
        <f>VLOOKUP($K243,'20 Defensive Stats'!$AC:$AH,6,FALSE)</f>
        <v>10.764880952380953</v>
      </c>
      <c r="T243" s="12">
        <f>IFERROR(VLOOKUP($P243,'20 Passing'!$C:$AF,9,FALSE)/VLOOKUP($P243,'20 Passing'!$C:$AF,5,FALSE),0)</f>
        <v>0</v>
      </c>
      <c r="U243" s="12">
        <f>IFERROR(VLOOKUP($P243,'20 Passing'!$C:$AF,11,FALSE)/VLOOKUP($P243,'20 Passing'!$C:$AF,5,FALSE),0)</f>
        <v>0</v>
      </c>
      <c r="V243" s="12">
        <f>IFERROR(VLOOKUP($P243,'20 Passing'!$C:$AF,18,FALSE),0)</f>
        <v>0</v>
      </c>
      <c r="W243" s="12">
        <f>IFERROR(VLOOKUP($P243,'20 Passing'!$C:$AF,12,FALSE)/VLOOKUP($P243,'20 Passing'!$C:$AF,5,FALSE),0)</f>
        <v>0</v>
      </c>
      <c r="X243" s="12">
        <f>IFERROR(IF(OR($B243="D",$B243="K"),0,VLOOKUP($P243,'20 Receiving'!$C:$T,7,FALSE)/VLOOKUP($P243,'20 Receiving'!$C:$T,5,FALSE)),0)*$AJ243</f>
        <v>0</v>
      </c>
      <c r="Y243" s="21">
        <f>IFERROR(VLOOKUP($P243,'20 Receiving'!$C:$T,8,FALSE)/VLOOKUP($P243,'20 Receiving'!$C:$T,5,FALSE),0)</f>
        <v>0</v>
      </c>
      <c r="Z243" s="21">
        <f>IFERROR(VLOOKUP($P243,'20 Receiving'!$C:$T,10,FALSE)/VLOOKUP($P243,'20 Receiving'!$C:$T,5,FALSE),0)</f>
        <v>0</v>
      </c>
      <c r="AA243" s="21">
        <f>IFERROR(VLOOKUP($P243,'20 Receiving'!$C:$T,11,FALSE),0)</f>
        <v>0</v>
      </c>
      <c r="AB243" s="21">
        <f>IFERROR(VLOOKUP($P243,'20 Receiving'!$C:$T,14,FALSE),0)</f>
        <v>0</v>
      </c>
      <c r="AC243" s="21">
        <f>IFERROR(VLOOKUP($P243,'20 Receiving'!$C:$T,11,FALSE)/VLOOKUP($P243,'20 Receiving'!$C:$T,5,FALSE),0)</f>
        <v>0</v>
      </c>
      <c r="AD243" s="12">
        <f>IFERROR(VLOOKUP($P243,'20 Rushing'!$C:$P,7,FALSE)/VLOOKUP($P243,'20 Rushing'!$C:$P,5,FALSE),0)</f>
        <v>0</v>
      </c>
      <c r="AE243" s="12">
        <f>IFERROR(VLOOKUP($P243,'20 Rushing'!$C:$P,8,FALSE)/VLOOKUP($P243,'20 Rushing'!$C:$P,5,FALSE),0)</f>
        <v>0</v>
      </c>
      <c r="AF243" s="12">
        <f>IFERROR(VLOOKUP($P243,'20 Rushing'!$C:$P,12,FALSE),0)</f>
        <v>0</v>
      </c>
      <c r="AG243" s="12">
        <f>IFERROR(VLOOKUP($P243,'20 Rushing'!$C:$P,9,FALSE)/VLOOKUP($P243,'20 Rushing'!$C:$P,5,FALSE),0)</f>
        <v>0</v>
      </c>
      <c r="AH243" s="12">
        <f>VLOOKUP($J243,'Vegas Odds'!$B:$S,18,FALSE)</f>
        <v>43.874288576406173</v>
      </c>
      <c r="AI243" s="12">
        <f>VLOOKUP($J243,'Vegas Odds'!$B:$S,17,FALSE)</f>
        <v>15.725711423593831</v>
      </c>
      <c r="AJ243">
        <v>1</v>
      </c>
      <c r="AK243" s="12">
        <f t="shared" si="61"/>
        <v>0</v>
      </c>
      <c r="AL243" s="12">
        <f t="shared" si="62"/>
        <v>0</v>
      </c>
      <c r="AM243" s="12">
        <f>V243/Team_Defense_Table20[[#Totals],[Passing yds/att]]*'Fanduel Export'!Q228</f>
        <v>0</v>
      </c>
      <c r="AN243" s="12">
        <f t="shared" si="77"/>
        <v>0</v>
      </c>
      <c r="AO243" s="12">
        <f>IFERROR(IF(OR($B243="D",$B243="K"),0,VLOOKUP($P243,'20 Receiving'!$C:$T,7,FALSE)/VLOOKUP($P243,'20 Receiving'!$C:$T,5,FALSE)),0)*$AJ243</f>
        <v>0</v>
      </c>
      <c r="AP243" s="21">
        <f t="shared" si="63"/>
        <v>34.49083694083695</v>
      </c>
      <c r="AQ243" s="21">
        <f t="shared" si="64"/>
        <v>0</v>
      </c>
      <c r="AR243" s="22">
        <f t="shared" si="65"/>
        <v>0</v>
      </c>
      <c r="AS243" s="22">
        <f t="shared" si="66"/>
        <v>0</v>
      </c>
      <c r="AT243" s="22">
        <f>AA243/Team_Defense_Table20[[#Totals],[Yards per completion]]*'Fanduel Export'!S228</f>
        <v>0</v>
      </c>
      <c r="AU243" s="12">
        <f t="shared" si="78"/>
        <v>0</v>
      </c>
      <c r="AV243" s="12">
        <f t="shared" si="67"/>
        <v>0</v>
      </c>
      <c r="AW243" s="21">
        <f t="shared" si="68"/>
        <v>24.907864357864359</v>
      </c>
      <c r="AX243" s="12">
        <f t="shared" si="69"/>
        <v>0</v>
      </c>
      <c r="AY243" s="12">
        <f>AF243/Team_Defense_Table20[[#Totals],[Rushing Y/A]]*R243</f>
        <v>0</v>
      </c>
      <c r="AZ243" s="12">
        <f t="shared" si="79"/>
        <v>0</v>
      </c>
      <c r="BA243" s="22">
        <f t="shared" si="70"/>
        <v>0</v>
      </c>
      <c r="BB243" s="22">
        <f t="shared" si="71"/>
        <v>0</v>
      </c>
      <c r="BC243" s="21">
        <f t="shared" si="72"/>
        <v>0</v>
      </c>
      <c r="BD243" t="str">
        <f t="shared" si="73"/>
        <v>C.J. Conrad</v>
      </c>
      <c r="BE243">
        <f t="shared" si="74"/>
        <v>4000</v>
      </c>
      <c r="BF243" t="str">
        <f t="shared" si="75"/>
        <v>TE</v>
      </c>
      <c r="BG243" s="22">
        <f t="shared" si="76"/>
        <v>0</v>
      </c>
    </row>
    <row r="244" spans="1:59" hidden="1" x14ac:dyDescent="0.3">
      <c r="A244" t="s">
        <v>4016</v>
      </c>
      <c r="B244" t="s">
        <v>52</v>
      </c>
      <c r="C244" t="s">
        <v>3770</v>
      </c>
      <c r="D244" t="s">
        <v>2020</v>
      </c>
      <c r="E244" t="s">
        <v>3771</v>
      </c>
      <c r="F244">
        <v>1.70000004768371</v>
      </c>
      <c r="G244">
        <v>1</v>
      </c>
      <c r="H244">
        <v>4000</v>
      </c>
      <c r="I244" t="s">
        <v>3637</v>
      </c>
      <c r="J244" t="s">
        <v>1080</v>
      </c>
      <c r="K244" t="s">
        <v>76</v>
      </c>
      <c r="L244" t="s">
        <v>1927</v>
      </c>
      <c r="M244" t="s">
        <v>1917</v>
      </c>
      <c r="O244" t="str">
        <f t="shared" si="60"/>
        <v>Josiah Deguara</v>
      </c>
      <c r="P244" t="str">
        <f>IFERROR(VLOOKUP(O:O,'Name Bridge'!A:B,2,FALSE),O:O)</f>
        <v>Josiah Deguara</v>
      </c>
      <c r="Q244" s="12">
        <f>VLOOKUP($K244,'20 Defensive Stats'!$AC:$AH,2,FALSE)</f>
        <v>6.4568245125348191</v>
      </c>
      <c r="R244" s="12">
        <f>VLOOKUP($K244,'20 Defensive Stats'!$AC:$AH,4,FALSE)</f>
        <v>4.0869565217391308</v>
      </c>
      <c r="S244" s="12">
        <f>VLOOKUP($K244,'20 Defensive Stats'!$AC:$AH,6,FALSE)</f>
        <v>9.6987447698744766</v>
      </c>
      <c r="T244" s="12">
        <f>IFERROR(VLOOKUP($P244,'20 Passing'!$C:$AF,9,FALSE)/VLOOKUP($P244,'20 Passing'!$C:$AF,5,FALSE),0)</f>
        <v>0</v>
      </c>
      <c r="U244" s="12">
        <f>IFERROR(VLOOKUP($P244,'20 Passing'!$C:$AF,11,FALSE)/VLOOKUP($P244,'20 Passing'!$C:$AF,5,FALSE),0)</f>
        <v>0</v>
      </c>
      <c r="V244" s="12">
        <f>IFERROR(VLOOKUP($P244,'20 Passing'!$C:$AF,18,FALSE),0)</f>
        <v>0</v>
      </c>
      <c r="W244" s="12">
        <f>IFERROR(VLOOKUP($P244,'20 Passing'!$C:$AF,12,FALSE)/VLOOKUP($P244,'20 Passing'!$C:$AF,5,FALSE),0)</f>
        <v>0</v>
      </c>
      <c r="X244" s="12">
        <f>IFERROR(IF(OR($B244="D",$B244="K"),0,VLOOKUP($P244,'20 Receiving'!$C:$T,7,FALSE)/VLOOKUP($P244,'20 Receiving'!$C:$T,5,FALSE)),0)*$AJ244</f>
        <v>0</v>
      </c>
      <c r="Y244" s="21">
        <f>IFERROR(VLOOKUP($P244,'20 Receiving'!$C:$T,8,FALSE)/VLOOKUP($P244,'20 Receiving'!$C:$T,5,FALSE),0)</f>
        <v>0.5</v>
      </c>
      <c r="Z244" s="21">
        <f>IFERROR(VLOOKUP($P244,'20 Receiving'!$C:$T,10,FALSE)/VLOOKUP($P244,'20 Receiving'!$C:$T,5,FALSE),0)</f>
        <v>6</v>
      </c>
      <c r="AA244" s="21">
        <f>IFERROR(VLOOKUP($P244,'20 Receiving'!$C:$T,11,FALSE),0)</f>
        <v>12</v>
      </c>
      <c r="AB244" s="21">
        <f>IFERROR(VLOOKUP($P244,'20 Receiving'!$C:$T,14,FALSE),0)</f>
        <v>12</v>
      </c>
      <c r="AC244" s="21">
        <f>IFERROR(VLOOKUP($P244,'20 Receiving'!$C:$T,11,FALSE)/VLOOKUP($P244,'20 Receiving'!$C:$T,5,FALSE),0)</f>
        <v>6</v>
      </c>
      <c r="AD244" s="12">
        <f>IFERROR(VLOOKUP($P244,'20 Rushing'!$C:$P,7,FALSE)/VLOOKUP($P244,'20 Rushing'!$C:$P,5,FALSE),0)</f>
        <v>0</v>
      </c>
      <c r="AE244" s="12">
        <f>IFERROR(VLOOKUP($P244,'20 Rushing'!$C:$P,8,FALSE)/VLOOKUP($P244,'20 Rushing'!$C:$P,5,FALSE),0)</f>
        <v>0</v>
      </c>
      <c r="AF244" s="12">
        <f>IFERROR(VLOOKUP($P244,'20 Rushing'!$C:$P,12,FALSE),0)</f>
        <v>0</v>
      </c>
      <c r="AG244" s="12">
        <f>IFERROR(VLOOKUP($P244,'20 Rushing'!$C:$P,9,FALSE)/VLOOKUP($P244,'20 Rushing'!$C:$P,5,FALSE),0)</f>
        <v>0</v>
      </c>
      <c r="AH244" s="12">
        <f>VLOOKUP($J244,'Vegas Odds'!$B:$S,18,FALSE)</f>
        <v>26.137494147398847</v>
      </c>
      <c r="AI244" s="12">
        <f>VLOOKUP($J244,'Vegas Odds'!$B:$S,17,FALSE)</f>
        <v>35.962505852601154</v>
      </c>
      <c r="AJ244">
        <v>0</v>
      </c>
      <c r="AK244" s="12">
        <f t="shared" si="61"/>
        <v>0</v>
      </c>
      <c r="AL244" s="12">
        <f t="shared" si="62"/>
        <v>0</v>
      </c>
      <c r="AM244" s="12">
        <f>V244/Team_Defense_Table20[[#Totals],[Passing yds/att]]*'Fanduel Export'!Q263</f>
        <v>0</v>
      </c>
      <c r="AN244" s="12">
        <f t="shared" si="77"/>
        <v>0</v>
      </c>
      <c r="AO244" s="12">
        <f>IFERROR(IF(OR($B244="D",$B244="K"),0,VLOOKUP($P244,'20 Receiving'!$C:$T,7,FALSE)/VLOOKUP($P244,'20 Receiving'!$C:$T,5,FALSE)),0)*$AJ244</f>
        <v>0</v>
      </c>
      <c r="AP244" s="21">
        <f t="shared" si="63"/>
        <v>41.406493506493518</v>
      </c>
      <c r="AQ244" s="21">
        <f t="shared" si="64"/>
        <v>0</v>
      </c>
      <c r="AR244" s="22">
        <f t="shared" si="65"/>
        <v>0</v>
      </c>
      <c r="AS244" s="22">
        <f t="shared" si="66"/>
        <v>0</v>
      </c>
      <c r="AT244" s="22">
        <f>AA244/Team_Defense_Table20[[#Totals],[Yards per completion]]*'Fanduel Export'!S263</f>
        <v>11.854409417168497</v>
      </c>
      <c r="AU244" s="12">
        <f t="shared" si="78"/>
        <v>0</v>
      </c>
      <c r="AV244" s="12">
        <f t="shared" si="67"/>
        <v>0</v>
      </c>
      <c r="AW244" s="21">
        <f t="shared" si="68"/>
        <v>29.644444444444446</v>
      </c>
      <c r="AX244" s="12">
        <f t="shared" si="69"/>
        <v>0</v>
      </c>
      <c r="AY244" s="12">
        <f>AF244/Team_Defense_Table20[[#Totals],[Rushing Y/A]]*R244</f>
        <v>0</v>
      </c>
      <c r="AZ244" s="12">
        <f t="shared" si="79"/>
        <v>0</v>
      </c>
      <c r="BA244" s="22">
        <f t="shared" si="70"/>
        <v>0</v>
      </c>
      <c r="BB244" s="22">
        <f t="shared" si="71"/>
        <v>0</v>
      </c>
      <c r="BC244" s="21">
        <f t="shared" si="72"/>
        <v>0</v>
      </c>
      <c r="BD244" t="str">
        <f t="shared" si="73"/>
        <v>Josiah Deguara</v>
      </c>
      <c r="BE244">
        <f t="shared" si="74"/>
        <v>4000</v>
      </c>
      <c r="BF244" t="str">
        <f t="shared" si="75"/>
        <v>TE</v>
      </c>
      <c r="BG244" s="22">
        <f t="shared" si="76"/>
        <v>0</v>
      </c>
    </row>
    <row r="245" spans="1:59" x14ac:dyDescent="0.3">
      <c r="A245" t="s">
        <v>4017</v>
      </c>
      <c r="B245" t="s">
        <v>52</v>
      </c>
      <c r="C245" t="s">
        <v>1938</v>
      </c>
      <c r="D245" t="s">
        <v>2021</v>
      </c>
      <c r="E245" t="s">
        <v>2928</v>
      </c>
      <c r="F245">
        <v>0</v>
      </c>
      <c r="G245">
        <v>2</v>
      </c>
      <c r="H245">
        <v>4000</v>
      </c>
      <c r="I245" t="s">
        <v>3639</v>
      </c>
      <c r="J245" t="s">
        <v>116</v>
      </c>
      <c r="K245" t="s">
        <v>80</v>
      </c>
      <c r="O245" t="str">
        <f t="shared" si="60"/>
        <v>Seth DeValve</v>
      </c>
      <c r="P245" t="str">
        <f>IFERROR(VLOOKUP(O:O,'Name Bridge'!A:B,2,FALSE),O:O)</f>
        <v>Seth DeValve</v>
      </c>
      <c r="Q245" s="12">
        <f>VLOOKUP($K245,'20 Defensive Stats'!$AC:$AH,2,FALSE)</f>
        <v>5.654040404040404</v>
      </c>
      <c r="R245" s="12">
        <f>VLOOKUP($K245,'20 Defensive Stats'!$AC:$AH,4,FALSE)</f>
        <v>3.8679245283018866</v>
      </c>
      <c r="S245" s="12">
        <f>VLOOKUP($K245,'20 Defensive Stats'!$AC:$AH,6,FALSE)</f>
        <v>8.9203187250996017</v>
      </c>
      <c r="T245" s="12">
        <f>IFERROR(VLOOKUP($P245,'20 Passing'!$C:$AF,9,FALSE)/VLOOKUP($P245,'20 Passing'!$C:$AF,5,FALSE),0)</f>
        <v>0</v>
      </c>
      <c r="U245" s="12">
        <f>IFERROR(VLOOKUP($P245,'20 Passing'!$C:$AF,11,FALSE)/VLOOKUP($P245,'20 Passing'!$C:$AF,5,FALSE),0)</f>
        <v>0</v>
      </c>
      <c r="V245" s="12">
        <f>IFERROR(VLOOKUP($P245,'20 Passing'!$C:$AF,18,FALSE),0)</f>
        <v>0</v>
      </c>
      <c r="W245" s="12">
        <f>IFERROR(VLOOKUP($P245,'20 Passing'!$C:$AF,12,FALSE)/VLOOKUP($P245,'20 Passing'!$C:$AF,5,FALSE),0)</f>
        <v>0</v>
      </c>
      <c r="X245" s="12">
        <f>IFERROR(IF(OR($B245="D",$B245="K"),0,VLOOKUP($P245,'20 Receiving'!$C:$T,7,FALSE)/VLOOKUP($P245,'20 Receiving'!$C:$T,5,FALSE)),0)*$AJ245</f>
        <v>0</v>
      </c>
      <c r="Y245" s="21">
        <f>IFERROR(VLOOKUP($P245,'20 Receiving'!$C:$T,8,FALSE)/VLOOKUP($P245,'20 Receiving'!$C:$T,5,FALSE),0)</f>
        <v>0</v>
      </c>
      <c r="Z245" s="21">
        <f>IFERROR(VLOOKUP($P245,'20 Receiving'!$C:$T,10,FALSE)/VLOOKUP($P245,'20 Receiving'!$C:$T,5,FALSE),0)</f>
        <v>0</v>
      </c>
      <c r="AA245" s="21">
        <f>IFERROR(VLOOKUP($P245,'20 Receiving'!$C:$T,11,FALSE),0)</f>
        <v>0</v>
      </c>
      <c r="AB245" s="21">
        <f>IFERROR(VLOOKUP($P245,'20 Receiving'!$C:$T,14,FALSE),0)</f>
        <v>0</v>
      </c>
      <c r="AC245" s="21">
        <f>IFERROR(VLOOKUP($P245,'20 Receiving'!$C:$T,11,FALSE)/VLOOKUP($P245,'20 Receiving'!$C:$T,5,FALSE),0)</f>
        <v>0</v>
      </c>
      <c r="AD245" s="12">
        <f>IFERROR(VLOOKUP($P245,'20 Rushing'!$C:$P,7,FALSE)/VLOOKUP($P245,'20 Rushing'!$C:$P,5,FALSE),0)</f>
        <v>0</v>
      </c>
      <c r="AE245" s="12">
        <f>IFERROR(VLOOKUP($P245,'20 Rushing'!$C:$P,8,FALSE)/VLOOKUP($P245,'20 Rushing'!$C:$P,5,FALSE),0)</f>
        <v>0</v>
      </c>
      <c r="AF245" s="12">
        <f>IFERROR(VLOOKUP($P245,'20 Rushing'!$C:$P,12,FALSE),0)</f>
        <v>0</v>
      </c>
      <c r="AG245" s="12">
        <f>IFERROR(VLOOKUP($P245,'20 Rushing'!$C:$P,9,FALSE)/VLOOKUP($P245,'20 Rushing'!$C:$P,5,FALSE),0)</f>
        <v>0</v>
      </c>
      <c r="AH245" s="12">
        <f>VLOOKUP($J245,'Vegas Odds'!$B:$S,18,FALSE)</f>
        <v>37.965155310939636</v>
      </c>
      <c r="AI245" s="12">
        <f>VLOOKUP($J245,'Vegas Odds'!$B:$S,17,FALSE)</f>
        <v>30.434844689060373</v>
      </c>
      <c r="AJ245">
        <v>1</v>
      </c>
      <c r="AK245" s="12">
        <f t="shared" si="61"/>
        <v>0</v>
      </c>
      <c r="AL245" s="12">
        <f t="shared" si="62"/>
        <v>0</v>
      </c>
      <c r="AM245" s="12">
        <f>V245/Team_Defense_Table20[[#Totals],[Passing yds/att]]*'Fanduel Export'!Q249</f>
        <v>0</v>
      </c>
      <c r="AN245" s="12">
        <f t="shared" si="77"/>
        <v>0</v>
      </c>
      <c r="AO245" s="12">
        <f>IFERROR(IF(OR($B245="D",$B245="K"),0,VLOOKUP($P245,'20 Receiving'!$C:$T,7,FALSE)/VLOOKUP($P245,'20 Receiving'!$C:$T,5,FALSE)),0)*$AJ245</f>
        <v>0</v>
      </c>
      <c r="AP245" s="21">
        <f t="shared" si="63"/>
        <v>31.103030303030305</v>
      </c>
      <c r="AQ245" s="21">
        <f t="shared" si="64"/>
        <v>0</v>
      </c>
      <c r="AR245" s="22">
        <f t="shared" si="65"/>
        <v>0</v>
      </c>
      <c r="AS245" s="22">
        <f t="shared" si="66"/>
        <v>0</v>
      </c>
      <c r="AT245" s="22">
        <f>AA245/Team_Defense_Table20[[#Totals],[Yards per completion]]*'Fanduel Export'!S249</f>
        <v>0</v>
      </c>
      <c r="AU245" s="12">
        <f t="shared" si="78"/>
        <v>0</v>
      </c>
      <c r="AV245" s="12">
        <f t="shared" si="67"/>
        <v>0</v>
      </c>
      <c r="AW245" s="21">
        <f t="shared" si="68"/>
        <v>32.439393939393938</v>
      </c>
      <c r="AX245" s="12">
        <f t="shared" si="69"/>
        <v>0</v>
      </c>
      <c r="AY245" s="12">
        <f>AF245/Team_Defense_Table20[[#Totals],[Rushing Y/A]]*R245</f>
        <v>0</v>
      </c>
      <c r="AZ245" s="12">
        <f t="shared" si="79"/>
        <v>0</v>
      </c>
      <c r="BA245" s="22">
        <f t="shared" si="70"/>
        <v>0</v>
      </c>
      <c r="BB245" s="22">
        <f t="shared" si="71"/>
        <v>0</v>
      </c>
      <c r="BC245" s="21">
        <f t="shared" si="72"/>
        <v>0</v>
      </c>
      <c r="BD245" t="str">
        <f t="shared" si="73"/>
        <v>Seth DeValve</v>
      </c>
      <c r="BE245">
        <f t="shared" si="74"/>
        <v>4000</v>
      </c>
      <c r="BF245" t="str">
        <f t="shared" si="75"/>
        <v>TE</v>
      </c>
      <c r="BG245" s="22">
        <f t="shared" si="76"/>
        <v>0</v>
      </c>
    </row>
    <row r="246" spans="1:59" x14ac:dyDescent="0.3">
      <c r="A246" t="s">
        <v>4018</v>
      </c>
      <c r="B246" t="s">
        <v>52</v>
      </c>
      <c r="C246" t="s">
        <v>1883</v>
      </c>
      <c r="D246" t="s">
        <v>2014</v>
      </c>
      <c r="E246" t="s">
        <v>2924</v>
      </c>
      <c r="F246">
        <v>0</v>
      </c>
      <c r="G246">
        <v>2</v>
      </c>
      <c r="H246">
        <v>4000</v>
      </c>
      <c r="I246" t="s">
        <v>3639</v>
      </c>
      <c r="J246" t="s">
        <v>116</v>
      </c>
      <c r="K246" t="s">
        <v>80</v>
      </c>
      <c r="O246" t="str">
        <f t="shared" si="60"/>
        <v>Parker Houston</v>
      </c>
      <c r="P246" t="str">
        <f>IFERROR(VLOOKUP(O:O,'Name Bridge'!A:B,2,FALSE),O:O)</f>
        <v>Parker Houston</v>
      </c>
      <c r="Q246" s="12">
        <f>VLOOKUP($K246,'20 Defensive Stats'!$AC:$AH,2,FALSE)</f>
        <v>5.654040404040404</v>
      </c>
      <c r="R246" s="12">
        <f>VLOOKUP($K246,'20 Defensive Stats'!$AC:$AH,4,FALSE)</f>
        <v>3.8679245283018866</v>
      </c>
      <c r="S246" s="12">
        <f>VLOOKUP($K246,'20 Defensive Stats'!$AC:$AH,6,FALSE)</f>
        <v>8.9203187250996017</v>
      </c>
      <c r="T246" s="12">
        <f>IFERROR(VLOOKUP($P246,'20 Passing'!$C:$AF,9,FALSE)/VLOOKUP($P246,'20 Passing'!$C:$AF,5,FALSE),0)</f>
        <v>0</v>
      </c>
      <c r="U246" s="12">
        <f>IFERROR(VLOOKUP($P246,'20 Passing'!$C:$AF,11,FALSE)/VLOOKUP($P246,'20 Passing'!$C:$AF,5,FALSE),0)</f>
        <v>0</v>
      </c>
      <c r="V246" s="12">
        <f>IFERROR(VLOOKUP($P246,'20 Passing'!$C:$AF,18,FALSE),0)</f>
        <v>0</v>
      </c>
      <c r="W246" s="12">
        <f>IFERROR(VLOOKUP($P246,'20 Passing'!$C:$AF,12,FALSE)/VLOOKUP($P246,'20 Passing'!$C:$AF,5,FALSE),0)</f>
        <v>0</v>
      </c>
      <c r="X246" s="12">
        <f>IFERROR(IF(OR($B246="D",$B246="K"),0,VLOOKUP($P246,'20 Receiving'!$C:$T,7,FALSE)/VLOOKUP($P246,'20 Receiving'!$C:$T,5,FALSE)),0)*$AJ246</f>
        <v>0</v>
      </c>
      <c r="Y246" s="21">
        <f>IFERROR(VLOOKUP($P246,'20 Receiving'!$C:$T,8,FALSE)/VLOOKUP($P246,'20 Receiving'!$C:$T,5,FALSE),0)</f>
        <v>0</v>
      </c>
      <c r="Z246" s="21">
        <f>IFERROR(VLOOKUP($P246,'20 Receiving'!$C:$T,10,FALSE)/VLOOKUP($P246,'20 Receiving'!$C:$T,5,FALSE),0)</f>
        <v>0</v>
      </c>
      <c r="AA246" s="21">
        <f>IFERROR(VLOOKUP($P246,'20 Receiving'!$C:$T,11,FALSE),0)</f>
        <v>0</v>
      </c>
      <c r="AB246" s="21">
        <f>IFERROR(VLOOKUP($P246,'20 Receiving'!$C:$T,14,FALSE),0)</f>
        <v>0</v>
      </c>
      <c r="AC246" s="21">
        <f>IFERROR(VLOOKUP($P246,'20 Receiving'!$C:$T,11,FALSE)/VLOOKUP($P246,'20 Receiving'!$C:$T,5,FALSE),0)</f>
        <v>0</v>
      </c>
      <c r="AD246" s="12">
        <f>IFERROR(VLOOKUP($P246,'20 Rushing'!$C:$P,7,FALSE)/VLOOKUP($P246,'20 Rushing'!$C:$P,5,FALSE),0)</f>
        <v>0</v>
      </c>
      <c r="AE246" s="12">
        <f>IFERROR(VLOOKUP($P246,'20 Rushing'!$C:$P,8,FALSE)/VLOOKUP($P246,'20 Rushing'!$C:$P,5,FALSE),0)</f>
        <v>0</v>
      </c>
      <c r="AF246" s="12">
        <f>IFERROR(VLOOKUP($P246,'20 Rushing'!$C:$P,12,FALSE),0)</f>
        <v>0</v>
      </c>
      <c r="AG246" s="12">
        <f>IFERROR(VLOOKUP($P246,'20 Rushing'!$C:$P,9,FALSE)/VLOOKUP($P246,'20 Rushing'!$C:$P,5,FALSE),0)</f>
        <v>0</v>
      </c>
      <c r="AH246" s="12">
        <f>VLOOKUP($J246,'Vegas Odds'!$B:$S,18,FALSE)</f>
        <v>37.965155310939636</v>
      </c>
      <c r="AI246" s="12">
        <f>VLOOKUP($J246,'Vegas Odds'!$B:$S,17,FALSE)</f>
        <v>30.434844689060373</v>
      </c>
      <c r="AJ246">
        <v>1</v>
      </c>
      <c r="AK246" s="12">
        <f t="shared" si="61"/>
        <v>0</v>
      </c>
      <c r="AL246" s="12">
        <f t="shared" si="62"/>
        <v>0</v>
      </c>
      <c r="AM246" s="12">
        <f>V246/Team_Defense_Table20[[#Totals],[Passing yds/att]]*'Fanduel Export'!Q255</f>
        <v>0</v>
      </c>
      <c r="AN246" s="12">
        <f t="shared" si="77"/>
        <v>0</v>
      </c>
      <c r="AO246" s="12">
        <f>IFERROR(IF(OR($B246="D",$B246="K"),0,VLOOKUP($P246,'20 Receiving'!$C:$T,7,FALSE)/VLOOKUP($P246,'20 Receiving'!$C:$T,5,FALSE)),0)*$AJ246</f>
        <v>0</v>
      </c>
      <c r="AP246" s="21">
        <f t="shared" si="63"/>
        <v>31.103030303030305</v>
      </c>
      <c r="AQ246" s="21">
        <f t="shared" si="64"/>
        <v>0</v>
      </c>
      <c r="AR246" s="22">
        <f t="shared" si="65"/>
        <v>0</v>
      </c>
      <c r="AS246" s="22">
        <f t="shared" si="66"/>
        <v>0</v>
      </c>
      <c r="AT246" s="22">
        <f>AA246/Team_Defense_Table20[[#Totals],[Yards per completion]]*'Fanduel Export'!S255</f>
        <v>0</v>
      </c>
      <c r="AU246" s="12">
        <f t="shared" si="78"/>
        <v>0</v>
      </c>
      <c r="AV246" s="12">
        <f t="shared" si="67"/>
        <v>0</v>
      </c>
      <c r="AW246" s="21">
        <f t="shared" si="68"/>
        <v>32.439393939393938</v>
      </c>
      <c r="AX246" s="12">
        <f t="shared" si="69"/>
        <v>0</v>
      </c>
      <c r="AY246" s="12">
        <f>AF246/Team_Defense_Table20[[#Totals],[Rushing Y/A]]*R246</f>
        <v>0</v>
      </c>
      <c r="AZ246" s="12">
        <f t="shared" si="79"/>
        <v>0</v>
      </c>
      <c r="BA246" s="22">
        <f t="shared" si="70"/>
        <v>0</v>
      </c>
      <c r="BB246" s="22">
        <f t="shared" si="71"/>
        <v>0</v>
      </c>
      <c r="BC246" s="21">
        <f t="shared" si="72"/>
        <v>0</v>
      </c>
      <c r="BD246" t="str">
        <f t="shared" si="73"/>
        <v>Parker Houston</v>
      </c>
      <c r="BE246">
        <f t="shared" si="74"/>
        <v>4000</v>
      </c>
      <c r="BF246" t="str">
        <f t="shared" si="75"/>
        <v>TE</v>
      </c>
      <c r="BG246" s="22">
        <f t="shared" si="76"/>
        <v>0</v>
      </c>
    </row>
    <row r="247" spans="1:59" x14ac:dyDescent="0.3">
      <c r="A247" t="s">
        <v>4019</v>
      </c>
      <c r="B247" t="s">
        <v>52</v>
      </c>
      <c r="C247" t="s">
        <v>3303</v>
      </c>
      <c r="D247" t="s">
        <v>607</v>
      </c>
      <c r="E247" t="s">
        <v>3404</v>
      </c>
      <c r="F247">
        <v>0</v>
      </c>
      <c r="G247">
        <v>2</v>
      </c>
      <c r="H247">
        <v>4000</v>
      </c>
      <c r="I247" t="s">
        <v>3639</v>
      </c>
      <c r="J247" t="s">
        <v>116</v>
      </c>
      <c r="K247" t="s">
        <v>80</v>
      </c>
      <c r="O247" t="str">
        <f t="shared" si="60"/>
        <v>Evan Baylis</v>
      </c>
      <c r="P247" t="str">
        <f>IFERROR(VLOOKUP(O:O,'Name Bridge'!A:B,2,FALSE),O:O)</f>
        <v>Evan Baylis</v>
      </c>
      <c r="Q247" s="12">
        <f>VLOOKUP($K247,'20 Defensive Stats'!$AC:$AH,2,FALSE)</f>
        <v>5.654040404040404</v>
      </c>
      <c r="R247" s="12">
        <f>VLOOKUP($K247,'20 Defensive Stats'!$AC:$AH,4,FALSE)</f>
        <v>3.8679245283018866</v>
      </c>
      <c r="S247" s="12">
        <f>VLOOKUP($K247,'20 Defensive Stats'!$AC:$AH,6,FALSE)</f>
        <v>8.9203187250996017</v>
      </c>
      <c r="T247" s="12">
        <f>IFERROR(VLOOKUP($P247,'20 Passing'!$C:$AF,9,FALSE)/VLOOKUP($P247,'20 Passing'!$C:$AF,5,FALSE),0)</f>
        <v>0</v>
      </c>
      <c r="U247" s="12">
        <f>IFERROR(VLOOKUP($P247,'20 Passing'!$C:$AF,11,FALSE)/VLOOKUP($P247,'20 Passing'!$C:$AF,5,FALSE),0)</f>
        <v>0</v>
      </c>
      <c r="V247" s="12">
        <f>IFERROR(VLOOKUP($P247,'20 Passing'!$C:$AF,18,FALSE),0)</f>
        <v>0</v>
      </c>
      <c r="W247" s="12">
        <f>IFERROR(VLOOKUP($P247,'20 Passing'!$C:$AF,12,FALSE)/VLOOKUP($P247,'20 Passing'!$C:$AF,5,FALSE),0)</f>
        <v>0</v>
      </c>
      <c r="X247" s="12">
        <f>IFERROR(IF(OR($B247="D",$B247="K"),0,VLOOKUP($P247,'20 Receiving'!$C:$T,7,FALSE)/VLOOKUP($P247,'20 Receiving'!$C:$T,5,FALSE)),0)*$AJ247</f>
        <v>0</v>
      </c>
      <c r="Y247" s="21">
        <f>IFERROR(VLOOKUP($P247,'20 Receiving'!$C:$T,8,FALSE)/VLOOKUP($P247,'20 Receiving'!$C:$T,5,FALSE),0)</f>
        <v>0</v>
      </c>
      <c r="Z247" s="21">
        <f>IFERROR(VLOOKUP($P247,'20 Receiving'!$C:$T,10,FALSE)/VLOOKUP($P247,'20 Receiving'!$C:$T,5,FALSE),0)</f>
        <v>0</v>
      </c>
      <c r="AA247" s="21">
        <f>IFERROR(VLOOKUP($P247,'20 Receiving'!$C:$T,11,FALSE),0)</f>
        <v>0</v>
      </c>
      <c r="AB247" s="21">
        <f>IFERROR(VLOOKUP($P247,'20 Receiving'!$C:$T,14,FALSE),0)</f>
        <v>0</v>
      </c>
      <c r="AC247" s="21">
        <f>IFERROR(VLOOKUP($P247,'20 Receiving'!$C:$T,11,FALSE)/VLOOKUP($P247,'20 Receiving'!$C:$T,5,FALSE),0)</f>
        <v>0</v>
      </c>
      <c r="AD247" s="12">
        <f>IFERROR(VLOOKUP($P247,'20 Rushing'!$C:$P,7,FALSE)/VLOOKUP($P247,'20 Rushing'!$C:$P,5,FALSE),0)</f>
        <v>0</v>
      </c>
      <c r="AE247" s="12">
        <f>IFERROR(VLOOKUP($P247,'20 Rushing'!$C:$P,8,FALSE)/VLOOKUP($P247,'20 Rushing'!$C:$P,5,FALSE),0)</f>
        <v>0</v>
      </c>
      <c r="AF247" s="12">
        <f>IFERROR(VLOOKUP($P247,'20 Rushing'!$C:$P,12,FALSE),0)</f>
        <v>0</v>
      </c>
      <c r="AG247" s="12">
        <f>IFERROR(VLOOKUP($P247,'20 Rushing'!$C:$P,9,FALSE)/VLOOKUP($P247,'20 Rushing'!$C:$P,5,FALSE),0)</f>
        <v>0</v>
      </c>
      <c r="AH247" s="12">
        <f>VLOOKUP($J247,'Vegas Odds'!$B:$S,18,FALSE)</f>
        <v>37.965155310939636</v>
      </c>
      <c r="AI247" s="12">
        <f>VLOOKUP($J247,'Vegas Odds'!$B:$S,17,FALSE)</f>
        <v>30.434844689060373</v>
      </c>
      <c r="AJ247">
        <v>1</v>
      </c>
      <c r="AK247" s="12">
        <f t="shared" si="61"/>
        <v>0</v>
      </c>
      <c r="AL247" s="12">
        <f t="shared" si="62"/>
        <v>0</v>
      </c>
      <c r="AM247" s="12">
        <f>V247/Team_Defense_Table20[[#Totals],[Passing yds/att]]*'Fanduel Export'!Q247</f>
        <v>0</v>
      </c>
      <c r="AN247" s="12">
        <f t="shared" si="77"/>
        <v>0</v>
      </c>
      <c r="AO247" s="12">
        <f>IFERROR(IF(OR($B247="D",$B247="K"),0,VLOOKUP($P247,'20 Receiving'!$C:$T,7,FALSE)/VLOOKUP($P247,'20 Receiving'!$C:$T,5,FALSE)),0)*$AJ247</f>
        <v>0</v>
      </c>
      <c r="AP247" s="21">
        <f t="shared" si="63"/>
        <v>31.103030303030305</v>
      </c>
      <c r="AQ247" s="21">
        <f t="shared" si="64"/>
        <v>0</v>
      </c>
      <c r="AR247" s="22">
        <f t="shared" si="65"/>
        <v>0</v>
      </c>
      <c r="AS247" s="22">
        <f t="shared" si="66"/>
        <v>0</v>
      </c>
      <c r="AT247" s="22">
        <f>AA247/Team_Defense_Table20[[#Totals],[Yards per completion]]*'Fanduel Export'!S247</f>
        <v>0</v>
      </c>
      <c r="AU247" s="12">
        <f t="shared" si="78"/>
        <v>0</v>
      </c>
      <c r="AV247" s="12">
        <f t="shared" si="67"/>
        <v>0</v>
      </c>
      <c r="AW247" s="21">
        <f t="shared" si="68"/>
        <v>32.439393939393938</v>
      </c>
      <c r="AX247" s="12">
        <f t="shared" si="69"/>
        <v>0</v>
      </c>
      <c r="AY247" s="12">
        <f>AF247/Team_Defense_Table20[[#Totals],[Rushing Y/A]]*R247</f>
        <v>0</v>
      </c>
      <c r="AZ247" s="12">
        <f t="shared" si="79"/>
        <v>0</v>
      </c>
      <c r="BA247" s="22">
        <f t="shared" si="70"/>
        <v>0</v>
      </c>
      <c r="BB247" s="22">
        <f t="shared" si="71"/>
        <v>0</v>
      </c>
      <c r="BC247" s="21">
        <f t="shared" si="72"/>
        <v>0</v>
      </c>
      <c r="BD247" t="str">
        <f t="shared" si="73"/>
        <v>Evan Baylis</v>
      </c>
      <c r="BE247">
        <f t="shared" si="74"/>
        <v>4000</v>
      </c>
      <c r="BF247" t="str">
        <f t="shared" si="75"/>
        <v>TE</v>
      </c>
      <c r="BG247" s="22">
        <f t="shared" si="76"/>
        <v>0</v>
      </c>
    </row>
    <row r="248" spans="1:59" x14ac:dyDescent="0.3">
      <c r="A248" t="s">
        <v>4020</v>
      </c>
      <c r="B248" t="s">
        <v>52</v>
      </c>
      <c r="C248" t="s">
        <v>3397</v>
      </c>
      <c r="D248" t="s">
        <v>3081</v>
      </c>
      <c r="E248" t="s">
        <v>3276</v>
      </c>
      <c r="F248">
        <v>0</v>
      </c>
      <c r="G248">
        <v>2</v>
      </c>
      <c r="H248">
        <v>4000</v>
      </c>
      <c r="I248" t="s">
        <v>3639</v>
      </c>
      <c r="J248" t="s">
        <v>80</v>
      </c>
      <c r="K248" t="s">
        <v>116</v>
      </c>
      <c r="O248" t="str">
        <f t="shared" si="60"/>
        <v>Brycen Hopkins</v>
      </c>
      <c r="P248" t="str">
        <f>IFERROR(VLOOKUP(O:O,'Name Bridge'!A:B,2,FALSE),O:O)</f>
        <v>Brycen Hopkins</v>
      </c>
      <c r="Q248" s="12">
        <f>VLOOKUP($K248,'20 Defensive Stats'!$AC:$AH,2,FALSE)</f>
        <v>6.3265822784810126</v>
      </c>
      <c r="R248" s="12">
        <f>VLOOKUP($K248,'20 Defensive Stats'!$AC:$AH,4,FALSE)</f>
        <v>4.5384615384615383</v>
      </c>
      <c r="S248" s="12">
        <f>VLOOKUP($K248,'20 Defensive Stats'!$AC:$AH,6,FALSE)</f>
        <v>9.76171875</v>
      </c>
      <c r="T248" s="12">
        <f>IFERROR(VLOOKUP($P248,'20 Passing'!$C:$AF,9,FALSE)/VLOOKUP($P248,'20 Passing'!$C:$AF,5,FALSE),0)</f>
        <v>0</v>
      </c>
      <c r="U248" s="12">
        <f>IFERROR(VLOOKUP($P248,'20 Passing'!$C:$AF,11,FALSE)/VLOOKUP($P248,'20 Passing'!$C:$AF,5,FALSE),0)</f>
        <v>0</v>
      </c>
      <c r="V248" s="12">
        <f>IFERROR(VLOOKUP($P248,'20 Passing'!$C:$AF,18,FALSE),0)</f>
        <v>0</v>
      </c>
      <c r="W248" s="12">
        <f>IFERROR(VLOOKUP($P248,'20 Passing'!$C:$AF,12,FALSE)/VLOOKUP($P248,'20 Passing'!$C:$AF,5,FALSE),0)</f>
        <v>0</v>
      </c>
      <c r="X248" s="12">
        <f>IFERROR(IF(OR($B248="D",$B248="K"),0,VLOOKUP($P248,'20 Receiving'!$C:$T,7,FALSE)/VLOOKUP($P248,'20 Receiving'!$C:$T,5,FALSE)),0)*$AJ248</f>
        <v>0</v>
      </c>
      <c r="Y248" s="21">
        <f>IFERROR(VLOOKUP($P248,'20 Receiving'!$C:$T,8,FALSE)/VLOOKUP($P248,'20 Receiving'!$C:$T,5,FALSE),0)</f>
        <v>0</v>
      </c>
      <c r="Z248" s="21">
        <f>IFERROR(VLOOKUP($P248,'20 Receiving'!$C:$T,10,FALSE)/VLOOKUP($P248,'20 Receiving'!$C:$T,5,FALSE),0)</f>
        <v>0</v>
      </c>
      <c r="AA248" s="21">
        <f>IFERROR(VLOOKUP($P248,'20 Receiving'!$C:$T,11,FALSE),0)</f>
        <v>0</v>
      </c>
      <c r="AB248" s="21">
        <f>IFERROR(VLOOKUP($P248,'20 Receiving'!$C:$T,14,FALSE),0)</f>
        <v>0</v>
      </c>
      <c r="AC248" s="21">
        <f>IFERROR(VLOOKUP($P248,'20 Receiving'!$C:$T,11,FALSE)/VLOOKUP($P248,'20 Receiving'!$C:$T,5,FALSE),0)</f>
        <v>0</v>
      </c>
      <c r="AD248" s="12">
        <f>IFERROR(VLOOKUP($P248,'20 Rushing'!$C:$P,7,FALSE)/VLOOKUP($P248,'20 Rushing'!$C:$P,5,FALSE),0)</f>
        <v>0</v>
      </c>
      <c r="AE248" s="12">
        <f>IFERROR(VLOOKUP($P248,'20 Rushing'!$C:$P,8,FALSE)/VLOOKUP($P248,'20 Rushing'!$C:$P,5,FALSE),0)</f>
        <v>0</v>
      </c>
      <c r="AF248" s="12">
        <f>IFERROR(VLOOKUP($P248,'20 Rushing'!$C:$P,12,FALSE),0)</f>
        <v>0</v>
      </c>
      <c r="AG248" s="12">
        <f>IFERROR(VLOOKUP($P248,'20 Rushing'!$C:$P,9,FALSE)/VLOOKUP($P248,'20 Rushing'!$C:$P,5,FALSE),0)</f>
        <v>0</v>
      </c>
      <c r="AH248" s="12">
        <f>VLOOKUP($J248,'Vegas Odds'!$B:$S,18,FALSE)</f>
        <v>34.064617153174844</v>
      </c>
      <c r="AI248" s="12">
        <f>VLOOKUP($J248,'Vegas Odds'!$B:$S,17,FALSE)</f>
        <v>34.535382846825151</v>
      </c>
      <c r="AJ248">
        <v>1</v>
      </c>
      <c r="AK248" s="12">
        <f t="shared" si="61"/>
        <v>0</v>
      </c>
      <c r="AL248" s="12">
        <f t="shared" si="62"/>
        <v>0</v>
      </c>
      <c r="AM248" s="12">
        <f>V248/Team_Defense_Table20[[#Totals],[Passing yds/att]]*'Fanduel Export'!Q246</f>
        <v>0</v>
      </c>
      <c r="AN248" s="12">
        <f t="shared" si="77"/>
        <v>0</v>
      </c>
      <c r="AO248" s="12">
        <f>IFERROR(IF(OR($B248="D",$B248="K"),0,VLOOKUP($P248,'20 Receiving'!$C:$T,7,FALSE)/VLOOKUP($P248,'20 Receiving'!$C:$T,5,FALSE)),0)*$AJ248</f>
        <v>0</v>
      </c>
      <c r="AP248" s="21">
        <f t="shared" si="63"/>
        <v>35.487878787878785</v>
      </c>
      <c r="AQ248" s="21">
        <f t="shared" si="64"/>
        <v>0</v>
      </c>
      <c r="AR248" s="22">
        <f t="shared" si="65"/>
        <v>0</v>
      </c>
      <c r="AS248" s="22">
        <f t="shared" si="66"/>
        <v>0</v>
      </c>
      <c r="AT248" s="22">
        <f>AA248/Team_Defense_Table20[[#Totals],[Yards per completion]]*'Fanduel Export'!S246</f>
        <v>0</v>
      </c>
      <c r="AU248" s="12">
        <f t="shared" si="78"/>
        <v>0</v>
      </c>
      <c r="AV248" s="12">
        <f t="shared" si="67"/>
        <v>0</v>
      </c>
      <c r="AW248" s="21">
        <f t="shared" si="68"/>
        <v>31.019191919191922</v>
      </c>
      <c r="AX248" s="12">
        <f t="shared" si="69"/>
        <v>0</v>
      </c>
      <c r="AY248" s="12">
        <f>AF248/Team_Defense_Table20[[#Totals],[Rushing Y/A]]*R248</f>
        <v>0</v>
      </c>
      <c r="AZ248" s="12">
        <f t="shared" si="79"/>
        <v>0</v>
      </c>
      <c r="BA248" s="22">
        <f t="shared" si="70"/>
        <v>0</v>
      </c>
      <c r="BB248" s="22">
        <f t="shared" si="71"/>
        <v>0</v>
      </c>
      <c r="BC248" s="21">
        <f t="shared" si="72"/>
        <v>0</v>
      </c>
      <c r="BD248" t="str">
        <f t="shared" si="73"/>
        <v>Brycen Hopkins</v>
      </c>
      <c r="BE248">
        <f t="shared" si="74"/>
        <v>4000</v>
      </c>
      <c r="BF248" t="str">
        <f t="shared" si="75"/>
        <v>TE</v>
      </c>
      <c r="BG248" s="22">
        <f t="shared" si="76"/>
        <v>0</v>
      </c>
    </row>
    <row r="249" spans="1:59" x14ac:dyDescent="0.3">
      <c r="A249" t="s">
        <v>4021</v>
      </c>
      <c r="B249" t="s">
        <v>52</v>
      </c>
      <c r="C249" t="s">
        <v>3757</v>
      </c>
      <c r="D249" t="s">
        <v>717</v>
      </c>
      <c r="E249" t="s">
        <v>3758</v>
      </c>
      <c r="F249">
        <v>0</v>
      </c>
      <c r="G249">
        <v>1</v>
      </c>
      <c r="H249">
        <v>4000</v>
      </c>
      <c r="I249" t="s">
        <v>3638</v>
      </c>
      <c r="J249" t="s">
        <v>61</v>
      </c>
      <c r="K249" t="s">
        <v>74</v>
      </c>
      <c r="O249" t="str">
        <f t="shared" si="60"/>
        <v>Ed Dickson</v>
      </c>
      <c r="P249" t="str">
        <f>IFERROR(VLOOKUP(O:O,'Name Bridge'!A:B,2,FALSE),O:O)</f>
        <v>Ed Dickson</v>
      </c>
      <c r="Q249" s="12">
        <f>VLOOKUP($K249,'20 Defensive Stats'!$AC:$AH,2,FALSE)</f>
        <v>6.8849104859335037</v>
      </c>
      <c r="R249" s="12">
        <f>VLOOKUP($K249,'20 Defensive Stats'!$AC:$AH,4,FALSE)</f>
        <v>3.8851851851851853</v>
      </c>
      <c r="S249" s="12">
        <f>VLOOKUP($K249,'20 Defensive Stats'!$AC:$AH,6,FALSE)</f>
        <v>10.196969696969697</v>
      </c>
      <c r="T249" s="12">
        <f>IFERROR(VLOOKUP($P249,'20 Passing'!$C:$AF,9,FALSE)/VLOOKUP($P249,'20 Passing'!$C:$AF,5,FALSE),0)</f>
        <v>0</v>
      </c>
      <c r="U249" s="12">
        <f>IFERROR(VLOOKUP($P249,'20 Passing'!$C:$AF,11,FALSE)/VLOOKUP($P249,'20 Passing'!$C:$AF,5,FALSE),0)</f>
        <v>0</v>
      </c>
      <c r="V249" s="12">
        <f>IFERROR(VLOOKUP($P249,'20 Passing'!$C:$AF,18,FALSE),0)</f>
        <v>0</v>
      </c>
      <c r="W249" s="12">
        <f>IFERROR(VLOOKUP($P249,'20 Passing'!$C:$AF,12,FALSE)/VLOOKUP($P249,'20 Passing'!$C:$AF,5,FALSE),0)</f>
        <v>0</v>
      </c>
      <c r="X249" s="12">
        <f>IFERROR(IF(OR($B249="D",$B249="K"),0,VLOOKUP($P249,'20 Receiving'!$C:$T,7,FALSE)/VLOOKUP($P249,'20 Receiving'!$C:$T,5,FALSE)),0)*$AJ249</f>
        <v>0</v>
      </c>
      <c r="Y249" s="21">
        <f>IFERROR(VLOOKUP($P249,'20 Receiving'!$C:$T,8,FALSE)/VLOOKUP($P249,'20 Receiving'!$C:$T,5,FALSE),0)</f>
        <v>0</v>
      </c>
      <c r="Z249" s="21">
        <f>IFERROR(VLOOKUP($P249,'20 Receiving'!$C:$T,10,FALSE)/VLOOKUP($P249,'20 Receiving'!$C:$T,5,FALSE),0)</f>
        <v>0</v>
      </c>
      <c r="AA249" s="21">
        <f>IFERROR(VLOOKUP($P249,'20 Receiving'!$C:$T,11,FALSE),0)</f>
        <v>0</v>
      </c>
      <c r="AB249" s="21">
        <f>IFERROR(VLOOKUP($P249,'20 Receiving'!$C:$T,14,FALSE),0)</f>
        <v>0</v>
      </c>
      <c r="AC249" s="21">
        <f>IFERROR(VLOOKUP($P249,'20 Receiving'!$C:$T,11,FALSE)/VLOOKUP($P249,'20 Receiving'!$C:$T,5,FALSE),0)</f>
        <v>0</v>
      </c>
      <c r="AD249" s="12">
        <f>IFERROR(VLOOKUP($P249,'20 Rushing'!$C:$P,7,FALSE)/VLOOKUP($P249,'20 Rushing'!$C:$P,5,FALSE),0)</f>
        <v>0</v>
      </c>
      <c r="AE249" s="12">
        <f>IFERROR(VLOOKUP($P249,'20 Rushing'!$C:$P,8,FALSE)/VLOOKUP($P249,'20 Rushing'!$C:$P,5,FALSE),0)</f>
        <v>0</v>
      </c>
      <c r="AF249" s="12">
        <f>IFERROR(VLOOKUP($P249,'20 Rushing'!$C:$P,12,FALSE),0)</f>
        <v>0</v>
      </c>
      <c r="AG249" s="12">
        <f>IFERROR(VLOOKUP($P249,'20 Rushing'!$C:$P,9,FALSE)/VLOOKUP($P249,'20 Rushing'!$C:$P,5,FALSE),0)</f>
        <v>0</v>
      </c>
      <c r="AH249" s="12">
        <f>VLOOKUP($J249,'Vegas Odds'!$B:$S,18,FALSE)</f>
        <v>33.050526106749423</v>
      </c>
      <c r="AI249" s="12">
        <f>VLOOKUP($J249,'Vegas Odds'!$B:$S,17,FALSE)</f>
        <v>26.849473893250575</v>
      </c>
      <c r="AJ249">
        <v>1</v>
      </c>
      <c r="AK249" s="12">
        <f t="shared" si="61"/>
        <v>0</v>
      </c>
      <c r="AL249" s="12">
        <f t="shared" si="62"/>
        <v>0</v>
      </c>
      <c r="AM249" s="12">
        <f>V249/Team_Defense_Table20[[#Totals],[Passing yds/att]]*'Fanduel Export'!Q240</f>
        <v>0</v>
      </c>
      <c r="AN249" s="12">
        <f t="shared" si="77"/>
        <v>0</v>
      </c>
      <c r="AO249" s="12">
        <f>IFERROR(IF(OR($B249="D",$B249="K"),0,VLOOKUP($P249,'20 Receiving'!$C:$T,7,FALSE)/VLOOKUP($P249,'20 Receiving'!$C:$T,5,FALSE)),0)*$AJ249</f>
        <v>0</v>
      </c>
      <c r="AP249" s="21">
        <f t="shared" si="63"/>
        <v>33.730880230880231</v>
      </c>
      <c r="AQ249" s="21">
        <f t="shared" si="64"/>
        <v>0</v>
      </c>
      <c r="AR249" s="22">
        <f t="shared" si="65"/>
        <v>0</v>
      </c>
      <c r="AS249" s="22">
        <f t="shared" si="66"/>
        <v>0</v>
      </c>
      <c r="AT249" s="22">
        <f>AA249/Team_Defense_Table20[[#Totals],[Yards per completion]]*'Fanduel Export'!S240</f>
        <v>0</v>
      </c>
      <c r="AU249" s="12">
        <f t="shared" si="78"/>
        <v>0</v>
      </c>
      <c r="AV249" s="12">
        <f t="shared" si="67"/>
        <v>0</v>
      </c>
      <c r="AW249" s="21">
        <f t="shared" si="68"/>
        <v>42.586580086580092</v>
      </c>
      <c r="AX249" s="12">
        <f t="shared" si="69"/>
        <v>0</v>
      </c>
      <c r="AY249" s="12">
        <f>AF249/Team_Defense_Table20[[#Totals],[Rushing Y/A]]*R249</f>
        <v>0</v>
      </c>
      <c r="AZ249" s="12">
        <f t="shared" si="79"/>
        <v>0</v>
      </c>
      <c r="BA249" s="22">
        <f t="shared" si="70"/>
        <v>0</v>
      </c>
      <c r="BB249" s="22">
        <f t="shared" si="71"/>
        <v>0</v>
      </c>
      <c r="BC249" s="21">
        <f t="shared" si="72"/>
        <v>0</v>
      </c>
      <c r="BD249" t="str">
        <f t="shared" si="73"/>
        <v>Ed Dickson</v>
      </c>
      <c r="BE249">
        <f t="shared" si="74"/>
        <v>4000</v>
      </c>
      <c r="BF249" t="str">
        <f t="shared" si="75"/>
        <v>TE</v>
      </c>
      <c r="BG249" s="22">
        <f t="shared" si="76"/>
        <v>0</v>
      </c>
    </row>
    <row r="250" spans="1:59" x14ac:dyDescent="0.3">
      <c r="A250" t="s">
        <v>4022</v>
      </c>
      <c r="B250" t="s">
        <v>52</v>
      </c>
      <c r="C250" t="s">
        <v>1893</v>
      </c>
      <c r="D250" t="s">
        <v>2774</v>
      </c>
      <c r="E250" t="s">
        <v>3398</v>
      </c>
      <c r="F250">
        <v>0</v>
      </c>
      <c r="G250">
        <v>1</v>
      </c>
      <c r="H250">
        <v>4000</v>
      </c>
      <c r="I250" t="s">
        <v>3638</v>
      </c>
      <c r="J250" t="s">
        <v>74</v>
      </c>
      <c r="K250" t="s">
        <v>61</v>
      </c>
      <c r="O250" t="str">
        <f t="shared" si="60"/>
        <v>Nate Wieting</v>
      </c>
      <c r="P250" t="str">
        <f>IFERROR(VLOOKUP(O:O,'Name Bridge'!A:B,2,FALSE),O:O)</f>
        <v>Nate Wieting</v>
      </c>
      <c r="Q250" s="12">
        <f>VLOOKUP($K250,'20 Defensive Stats'!$AC:$AH,2,FALSE)</f>
        <v>7.3665987780040734</v>
      </c>
      <c r="R250" s="12">
        <f>VLOOKUP($K250,'20 Defensive Stats'!$AC:$AH,4,FALSE)</f>
        <v>3.7056603773584906</v>
      </c>
      <c r="S250" s="12">
        <f>VLOOKUP($K250,'20 Defensive Stats'!$AC:$AH,6,FALSE)</f>
        <v>10.764880952380953</v>
      </c>
      <c r="T250" s="12">
        <f>IFERROR(VLOOKUP($P250,'20 Passing'!$C:$AF,9,FALSE)/VLOOKUP($P250,'20 Passing'!$C:$AF,5,FALSE),0)</f>
        <v>0</v>
      </c>
      <c r="U250" s="12">
        <f>IFERROR(VLOOKUP($P250,'20 Passing'!$C:$AF,11,FALSE)/VLOOKUP($P250,'20 Passing'!$C:$AF,5,FALSE),0)</f>
        <v>0</v>
      </c>
      <c r="V250" s="12">
        <f>IFERROR(VLOOKUP($P250,'20 Passing'!$C:$AF,18,FALSE),0)</f>
        <v>0</v>
      </c>
      <c r="W250" s="12">
        <f>IFERROR(VLOOKUP($P250,'20 Passing'!$C:$AF,12,FALSE)/VLOOKUP($P250,'20 Passing'!$C:$AF,5,FALSE),0)</f>
        <v>0</v>
      </c>
      <c r="X250" s="12">
        <f>IFERROR(IF(OR($B250="D",$B250="K"),0,VLOOKUP($P250,'20 Receiving'!$C:$T,7,FALSE)/VLOOKUP($P250,'20 Receiving'!$C:$T,5,FALSE)),0)*$AJ250</f>
        <v>0</v>
      </c>
      <c r="Y250" s="21">
        <f>IFERROR(VLOOKUP($P250,'20 Receiving'!$C:$T,8,FALSE)/VLOOKUP($P250,'20 Receiving'!$C:$T,5,FALSE),0)</f>
        <v>0</v>
      </c>
      <c r="Z250" s="21">
        <f>IFERROR(VLOOKUP($P250,'20 Receiving'!$C:$T,10,FALSE)/VLOOKUP($P250,'20 Receiving'!$C:$T,5,FALSE),0)</f>
        <v>0</v>
      </c>
      <c r="AA250" s="21">
        <f>IFERROR(VLOOKUP($P250,'20 Receiving'!$C:$T,11,FALSE),0)</f>
        <v>0</v>
      </c>
      <c r="AB250" s="21">
        <f>IFERROR(VLOOKUP($P250,'20 Receiving'!$C:$T,14,FALSE),0)</f>
        <v>0</v>
      </c>
      <c r="AC250" s="21">
        <f>IFERROR(VLOOKUP($P250,'20 Receiving'!$C:$T,11,FALSE)/VLOOKUP($P250,'20 Receiving'!$C:$T,5,FALSE),0)</f>
        <v>0</v>
      </c>
      <c r="AD250" s="12">
        <f>IFERROR(VLOOKUP($P250,'20 Rushing'!$C:$P,7,FALSE)/VLOOKUP($P250,'20 Rushing'!$C:$P,5,FALSE),0)</f>
        <v>0</v>
      </c>
      <c r="AE250" s="12">
        <f>IFERROR(VLOOKUP($P250,'20 Rushing'!$C:$P,8,FALSE)/VLOOKUP($P250,'20 Rushing'!$C:$P,5,FALSE),0)</f>
        <v>0</v>
      </c>
      <c r="AF250" s="12">
        <f>IFERROR(VLOOKUP($P250,'20 Rushing'!$C:$P,12,FALSE),0)</f>
        <v>0</v>
      </c>
      <c r="AG250" s="12">
        <f>IFERROR(VLOOKUP($P250,'20 Rushing'!$C:$P,9,FALSE)/VLOOKUP($P250,'20 Rushing'!$C:$P,5,FALSE),0)</f>
        <v>0</v>
      </c>
      <c r="AH250" s="12">
        <f>VLOOKUP($J250,'Vegas Odds'!$B:$S,18,FALSE)</f>
        <v>43.874288576406173</v>
      </c>
      <c r="AI250" s="12">
        <f>VLOOKUP($J250,'Vegas Odds'!$B:$S,17,FALSE)</f>
        <v>15.725711423593831</v>
      </c>
      <c r="AJ250">
        <v>1</v>
      </c>
      <c r="AK250" s="12">
        <f t="shared" si="61"/>
        <v>0</v>
      </c>
      <c r="AL250" s="12">
        <f t="shared" si="62"/>
        <v>0</v>
      </c>
      <c r="AM250" s="12">
        <f>V250/Team_Defense_Table20[[#Totals],[Passing yds/att]]*'Fanduel Export'!Q257</f>
        <v>0</v>
      </c>
      <c r="AN250" s="12">
        <f t="shared" si="77"/>
        <v>0</v>
      </c>
      <c r="AO250" s="12">
        <f>IFERROR(IF(OR($B250="D",$B250="K"),0,VLOOKUP($P250,'20 Receiving'!$C:$T,7,FALSE)/VLOOKUP($P250,'20 Receiving'!$C:$T,5,FALSE)),0)*$AJ250</f>
        <v>0</v>
      </c>
      <c r="AP250" s="21">
        <f t="shared" si="63"/>
        <v>34.49083694083695</v>
      </c>
      <c r="AQ250" s="21">
        <f t="shared" si="64"/>
        <v>0</v>
      </c>
      <c r="AR250" s="22">
        <f t="shared" si="65"/>
        <v>0</v>
      </c>
      <c r="AS250" s="22">
        <f t="shared" si="66"/>
        <v>0</v>
      </c>
      <c r="AT250" s="22">
        <f>AA250/Team_Defense_Table20[[#Totals],[Yards per completion]]*'Fanduel Export'!S257</f>
        <v>0</v>
      </c>
      <c r="AU250" s="12">
        <f t="shared" si="78"/>
        <v>0</v>
      </c>
      <c r="AV250" s="12">
        <f t="shared" si="67"/>
        <v>0</v>
      </c>
      <c r="AW250" s="21">
        <f t="shared" si="68"/>
        <v>24.907864357864359</v>
      </c>
      <c r="AX250" s="12">
        <f t="shared" si="69"/>
        <v>0</v>
      </c>
      <c r="AY250" s="12">
        <f>AF250/Team_Defense_Table20[[#Totals],[Rushing Y/A]]*R250</f>
        <v>0</v>
      </c>
      <c r="AZ250" s="12">
        <f t="shared" si="79"/>
        <v>0</v>
      </c>
      <c r="BA250" s="22">
        <f t="shared" si="70"/>
        <v>0</v>
      </c>
      <c r="BB250" s="22">
        <f t="shared" si="71"/>
        <v>0</v>
      </c>
      <c r="BC250" s="21">
        <f t="shared" si="72"/>
        <v>0</v>
      </c>
      <c r="BD250" t="str">
        <f t="shared" si="73"/>
        <v>Nate Wieting</v>
      </c>
      <c r="BE250">
        <f t="shared" si="74"/>
        <v>4000</v>
      </c>
      <c r="BF250" t="str">
        <f t="shared" si="75"/>
        <v>TE</v>
      </c>
      <c r="BG250" s="22">
        <f t="shared" si="76"/>
        <v>0</v>
      </c>
    </row>
    <row r="251" spans="1:59" x14ac:dyDescent="0.3">
      <c r="A251" t="s">
        <v>4023</v>
      </c>
      <c r="B251" t="s">
        <v>52</v>
      </c>
      <c r="C251" t="s">
        <v>1912</v>
      </c>
      <c r="D251" t="s">
        <v>2866</v>
      </c>
      <c r="E251" t="s">
        <v>2867</v>
      </c>
      <c r="F251">
        <v>0</v>
      </c>
      <c r="G251">
        <v>1</v>
      </c>
      <c r="H251">
        <v>4000</v>
      </c>
      <c r="I251" t="s">
        <v>3644</v>
      </c>
      <c r="J251" t="s">
        <v>56</v>
      </c>
      <c r="K251" t="s">
        <v>1079</v>
      </c>
      <c r="O251" t="str">
        <f t="shared" si="60"/>
        <v>Jared Rice</v>
      </c>
      <c r="P251" t="str">
        <f>IFERROR(VLOOKUP(O:O,'Name Bridge'!A:B,2,FALSE),O:O)</f>
        <v>Jared Rice</v>
      </c>
      <c r="Q251" s="12">
        <f>VLOOKUP($K251,'20 Defensive Stats'!$AC:$AH,2,FALSE)</f>
        <v>7.9778481012658231</v>
      </c>
      <c r="R251" s="12">
        <f>VLOOKUP($K251,'20 Defensive Stats'!$AC:$AH,4,FALSE)</f>
        <v>4.3047619047619046</v>
      </c>
      <c r="S251" s="12">
        <f>VLOOKUP($K251,'20 Defensive Stats'!$AC:$AH,6,FALSE)</f>
        <v>11.564220183486238</v>
      </c>
      <c r="T251" s="12">
        <f>IFERROR(VLOOKUP($P251,'20 Passing'!$C:$AF,9,FALSE)/VLOOKUP($P251,'20 Passing'!$C:$AF,5,FALSE),0)</f>
        <v>0</v>
      </c>
      <c r="U251" s="12">
        <f>IFERROR(VLOOKUP($P251,'20 Passing'!$C:$AF,11,FALSE)/VLOOKUP($P251,'20 Passing'!$C:$AF,5,FALSE),0)</f>
        <v>0</v>
      </c>
      <c r="V251" s="12">
        <f>IFERROR(VLOOKUP($P251,'20 Passing'!$C:$AF,18,FALSE),0)</f>
        <v>0</v>
      </c>
      <c r="W251" s="12">
        <f>IFERROR(VLOOKUP($P251,'20 Passing'!$C:$AF,12,FALSE)/VLOOKUP($P251,'20 Passing'!$C:$AF,5,FALSE),0)</f>
        <v>0</v>
      </c>
      <c r="X251" s="12">
        <f>IFERROR(IF(OR($B251="D",$B251="K"),0,VLOOKUP($P251,'20 Receiving'!$C:$T,7,FALSE)/VLOOKUP($P251,'20 Receiving'!$C:$T,5,FALSE)),0)*$AJ251</f>
        <v>0</v>
      </c>
      <c r="Y251" s="21">
        <f>IFERROR(VLOOKUP($P251,'20 Receiving'!$C:$T,8,FALSE)/VLOOKUP($P251,'20 Receiving'!$C:$T,5,FALSE),0)</f>
        <v>0</v>
      </c>
      <c r="Z251" s="21">
        <f>IFERROR(VLOOKUP($P251,'20 Receiving'!$C:$T,10,FALSE)/VLOOKUP($P251,'20 Receiving'!$C:$T,5,FALSE),0)</f>
        <v>0</v>
      </c>
      <c r="AA251" s="21">
        <f>IFERROR(VLOOKUP($P251,'20 Receiving'!$C:$T,11,FALSE),0)</f>
        <v>0</v>
      </c>
      <c r="AB251" s="21">
        <f>IFERROR(VLOOKUP($P251,'20 Receiving'!$C:$T,14,FALSE),0)</f>
        <v>0</v>
      </c>
      <c r="AC251" s="21">
        <f>IFERROR(VLOOKUP($P251,'20 Receiving'!$C:$T,11,FALSE)/VLOOKUP($P251,'20 Receiving'!$C:$T,5,FALSE),0)</f>
        <v>0</v>
      </c>
      <c r="AD251" s="12">
        <f>IFERROR(VLOOKUP($P251,'20 Rushing'!$C:$P,7,FALSE)/VLOOKUP($P251,'20 Rushing'!$C:$P,5,FALSE),0)</f>
        <v>0</v>
      </c>
      <c r="AE251" s="12">
        <f>IFERROR(VLOOKUP($P251,'20 Rushing'!$C:$P,8,FALSE)/VLOOKUP($P251,'20 Rushing'!$C:$P,5,FALSE),0)</f>
        <v>0</v>
      </c>
      <c r="AF251" s="12">
        <f>IFERROR(VLOOKUP($P251,'20 Rushing'!$C:$P,12,FALSE),0)</f>
        <v>0</v>
      </c>
      <c r="AG251" s="12">
        <f>IFERROR(VLOOKUP($P251,'20 Rushing'!$C:$P,9,FALSE)/VLOOKUP($P251,'20 Rushing'!$C:$P,5,FALSE),0)</f>
        <v>0</v>
      </c>
      <c r="AH251" s="12">
        <f>VLOOKUP($J251,'Vegas Odds'!$B:$S,18,FALSE)</f>
        <v>36.74599698367637</v>
      </c>
      <c r="AI251" s="12">
        <f>VLOOKUP($J251,'Vegas Odds'!$B:$S,17,FALSE)</f>
        <v>33.054003016323627</v>
      </c>
      <c r="AJ251">
        <v>1</v>
      </c>
      <c r="AK251" s="12">
        <f t="shared" si="61"/>
        <v>0</v>
      </c>
      <c r="AL251" s="12">
        <f t="shared" si="62"/>
        <v>0</v>
      </c>
      <c r="AM251" s="12">
        <f>V251/Team_Defense_Table20[[#Totals],[Passing yds/att]]*'Fanduel Export'!Q244</f>
        <v>0</v>
      </c>
      <c r="AN251" s="12">
        <f t="shared" si="77"/>
        <v>0</v>
      </c>
      <c r="AO251" s="12">
        <f>IFERROR(IF(OR($B251="D",$B251="K"),0,VLOOKUP($P251,'20 Receiving'!$C:$T,7,FALSE)/VLOOKUP($P251,'20 Receiving'!$C:$T,5,FALSE)),0)*$AJ251</f>
        <v>0</v>
      </c>
      <c r="AP251" s="21">
        <f t="shared" si="63"/>
        <v>43.467099567099567</v>
      </c>
      <c r="AQ251" s="21">
        <f t="shared" si="64"/>
        <v>0</v>
      </c>
      <c r="AR251" s="22">
        <f t="shared" si="65"/>
        <v>0</v>
      </c>
      <c r="AS251" s="22">
        <f t="shared" si="66"/>
        <v>0</v>
      </c>
      <c r="AT251" s="22">
        <f>AA251/Team_Defense_Table20[[#Totals],[Yards per completion]]*'Fanduel Export'!S244</f>
        <v>0</v>
      </c>
      <c r="AU251" s="12">
        <f t="shared" si="78"/>
        <v>0</v>
      </c>
      <c r="AV251" s="12">
        <f t="shared" si="67"/>
        <v>0</v>
      </c>
      <c r="AW251" s="21">
        <f t="shared" si="68"/>
        <v>39.04170274170275</v>
      </c>
      <c r="AX251" s="12">
        <f t="shared" si="69"/>
        <v>0</v>
      </c>
      <c r="AY251" s="12">
        <f>AF251/Team_Defense_Table20[[#Totals],[Rushing Y/A]]*R251</f>
        <v>0</v>
      </c>
      <c r="AZ251" s="12">
        <f t="shared" si="79"/>
        <v>0</v>
      </c>
      <c r="BA251" s="22">
        <f t="shared" si="70"/>
        <v>0</v>
      </c>
      <c r="BB251" s="22">
        <f t="shared" si="71"/>
        <v>0</v>
      </c>
      <c r="BC251" s="21">
        <f t="shared" si="72"/>
        <v>0</v>
      </c>
      <c r="BD251" t="str">
        <f t="shared" si="73"/>
        <v>Jared Rice</v>
      </c>
      <c r="BE251">
        <f t="shared" si="74"/>
        <v>4000</v>
      </c>
      <c r="BF251" t="str">
        <f t="shared" si="75"/>
        <v>TE</v>
      </c>
      <c r="BG251" s="22">
        <f t="shared" si="76"/>
        <v>0</v>
      </c>
    </row>
    <row r="252" spans="1:59" x14ac:dyDescent="0.3">
      <c r="A252" t="s">
        <v>4024</v>
      </c>
      <c r="B252" t="s">
        <v>52</v>
      </c>
      <c r="C252" t="s">
        <v>3759</v>
      </c>
      <c r="D252" t="s">
        <v>3084</v>
      </c>
      <c r="E252" t="s">
        <v>3760</v>
      </c>
      <c r="F252">
        <v>0</v>
      </c>
      <c r="G252">
        <v>0</v>
      </c>
      <c r="H252">
        <v>4000</v>
      </c>
      <c r="I252" t="s">
        <v>3638</v>
      </c>
      <c r="J252" t="s">
        <v>74</v>
      </c>
      <c r="K252" t="s">
        <v>61</v>
      </c>
      <c r="O252" t="str">
        <f t="shared" si="60"/>
        <v>Nakia Griffin-Stewart</v>
      </c>
      <c r="P252" t="str">
        <f>IFERROR(VLOOKUP(O:O,'Name Bridge'!A:B,2,FALSE),O:O)</f>
        <v>Nakia Griffin-Stewart</v>
      </c>
      <c r="Q252" s="12">
        <f>VLOOKUP($K252,'20 Defensive Stats'!$AC:$AH,2,FALSE)</f>
        <v>7.3665987780040734</v>
      </c>
      <c r="R252" s="12">
        <f>VLOOKUP($K252,'20 Defensive Stats'!$AC:$AH,4,FALSE)</f>
        <v>3.7056603773584906</v>
      </c>
      <c r="S252" s="12">
        <f>VLOOKUP($K252,'20 Defensive Stats'!$AC:$AH,6,FALSE)</f>
        <v>10.764880952380953</v>
      </c>
      <c r="T252" s="12">
        <f>IFERROR(VLOOKUP($P252,'20 Passing'!$C:$AF,9,FALSE)/VLOOKUP($P252,'20 Passing'!$C:$AF,5,FALSE),0)</f>
        <v>0</v>
      </c>
      <c r="U252" s="12">
        <f>IFERROR(VLOOKUP($P252,'20 Passing'!$C:$AF,11,FALSE)/VLOOKUP($P252,'20 Passing'!$C:$AF,5,FALSE),0)</f>
        <v>0</v>
      </c>
      <c r="V252" s="12">
        <f>IFERROR(VLOOKUP($P252,'20 Passing'!$C:$AF,18,FALSE),0)</f>
        <v>0</v>
      </c>
      <c r="W252" s="12">
        <f>IFERROR(VLOOKUP($P252,'20 Passing'!$C:$AF,12,FALSE)/VLOOKUP($P252,'20 Passing'!$C:$AF,5,FALSE),0)</f>
        <v>0</v>
      </c>
      <c r="X252" s="12">
        <f>IFERROR(IF(OR($B252="D",$B252="K"),0,VLOOKUP($P252,'20 Receiving'!$C:$T,7,FALSE)/VLOOKUP($P252,'20 Receiving'!$C:$T,5,FALSE)),0)*$AJ252</f>
        <v>0</v>
      </c>
      <c r="Y252" s="21">
        <f>IFERROR(VLOOKUP($P252,'20 Receiving'!$C:$T,8,FALSE)/VLOOKUP($P252,'20 Receiving'!$C:$T,5,FALSE),0)</f>
        <v>0</v>
      </c>
      <c r="Z252" s="21">
        <f>IFERROR(VLOOKUP($P252,'20 Receiving'!$C:$T,10,FALSE)/VLOOKUP($P252,'20 Receiving'!$C:$T,5,FALSE),0)</f>
        <v>0</v>
      </c>
      <c r="AA252" s="21">
        <f>IFERROR(VLOOKUP($P252,'20 Receiving'!$C:$T,11,FALSE),0)</f>
        <v>0</v>
      </c>
      <c r="AB252" s="21">
        <f>IFERROR(VLOOKUP($P252,'20 Receiving'!$C:$T,14,FALSE),0)</f>
        <v>0</v>
      </c>
      <c r="AC252" s="21">
        <f>IFERROR(VLOOKUP($P252,'20 Receiving'!$C:$T,11,FALSE)/VLOOKUP($P252,'20 Receiving'!$C:$T,5,FALSE),0)</f>
        <v>0</v>
      </c>
      <c r="AD252" s="12">
        <f>IFERROR(VLOOKUP($P252,'20 Rushing'!$C:$P,7,FALSE)/VLOOKUP($P252,'20 Rushing'!$C:$P,5,FALSE),0)</f>
        <v>0</v>
      </c>
      <c r="AE252" s="12">
        <f>IFERROR(VLOOKUP($P252,'20 Rushing'!$C:$P,8,FALSE)/VLOOKUP($P252,'20 Rushing'!$C:$P,5,FALSE),0)</f>
        <v>0</v>
      </c>
      <c r="AF252" s="12">
        <f>IFERROR(VLOOKUP($P252,'20 Rushing'!$C:$P,12,FALSE),0)</f>
        <v>0</v>
      </c>
      <c r="AG252" s="12">
        <f>IFERROR(VLOOKUP($P252,'20 Rushing'!$C:$P,9,FALSE)/VLOOKUP($P252,'20 Rushing'!$C:$P,5,FALSE),0)</f>
        <v>0</v>
      </c>
      <c r="AH252" s="12">
        <f>VLOOKUP($J252,'Vegas Odds'!$B:$S,18,FALSE)</f>
        <v>43.874288576406173</v>
      </c>
      <c r="AI252" s="12">
        <f>VLOOKUP($J252,'Vegas Odds'!$B:$S,17,FALSE)</f>
        <v>15.725711423593831</v>
      </c>
      <c r="AJ252">
        <v>1</v>
      </c>
      <c r="AK252" s="12">
        <f t="shared" si="61"/>
        <v>0</v>
      </c>
      <c r="AL252" s="12">
        <f t="shared" si="62"/>
        <v>0</v>
      </c>
      <c r="AM252" s="12">
        <f>V252/Team_Defense_Table20[[#Totals],[Passing yds/att]]*'Fanduel Export'!Q254</f>
        <v>0</v>
      </c>
      <c r="AN252" s="12">
        <f t="shared" si="77"/>
        <v>0</v>
      </c>
      <c r="AO252" s="12">
        <f>IFERROR(IF(OR($B252="D",$B252="K"),0,VLOOKUP($P252,'20 Receiving'!$C:$T,7,FALSE)/VLOOKUP($P252,'20 Receiving'!$C:$T,5,FALSE)),0)*$AJ252</f>
        <v>0</v>
      </c>
      <c r="AP252" s="21">
        <f t="shared" si="63"/>
        <v>34.49083694083695</v>
      </c>
      <c r="AQ252" s="21">
        <f t="shared" si="64"/>
        <v>0</v>
      </c>
      <c r="AR252" s="22">
        <f t="shared" si="65"/>
        <v>0</v>
      </c>
      <c r="AS252" s="22">
        <f t="shared" si="66"/>
        <v>0</v>
      </c>
      <c r="AT252" s="22">
        <f>AA252/Team_Defense_Table20[[#Totals],[Yards per completion]]*'Fanduel Export'!S254</f>
        <v>0</v>
      </c>
      <c r="AU252" s="12">
        <f t="shared" si="78"/>
        <v>0</v>
      </c>
      <c r="AV252" s="12">
        <f t="shared" si="67"/>
        <v>0</v>
      </c>
      <c r="AW252" s="21">
        <f t="shared" si="68"/>
        <v>24.907864357864359</v>
      </c>
      <c r="AX252" s="12">
        <f t="shared" si="69"/>
        <v>0</v>
      </c>
      <c r="AY252" s="12">
        <f>AF252/Team_Defense_Table20[[#Totals],[Rushing Y/A]]*R252</f>
        <v>0</v>
      </c>
      <c r="AZ252" s="12">
        <f t="shared" si="79"/>
        <v>0</v>
      </c>
      <c r="BA252" s="22">
        <f t="shared" si="70"/>
        <v>0</v>
      </c>
      <c r="BB252" s="22">
        <f t="shared" si="71"/>
        <v>0</v>
      </c>
      <c r="BC252" s="21">
        <f t="shared" si="72"/>
        <v>0</v>
      </c>
      <c r="BD252" t="str">
        <f t="shared" si="73"/>
        <v>Nakia Griffin-Stewart</v>
      </c>
      <c r="BE252">
        <f t="shared" si="74"/>
        <v>4000</v>
      </c>
      <c r="BF252" t="str">
        <f t="shared" si="75"/>
        <v>TE</v>
      </c>
      <c r="BG252" s="22">
        <f t="shared" si="76"/>
        <v>0</v>
      </c>
    </row>
    <row r="253" spans="1:59" hidden="1" x14ac:dyDescent="0.3">
      <c r="A253" t="s">
        <v>4025</v>
      </c>
      <c r="B253" t="s">
        <v>52</v>
      </c>
      <c r="C253" t="s">
        <v>3010</v>
      </c>
      <c r="D253" t="s">
        <v>237</v>
      </c>
      <c r="E253" t="s">
        <v>3772</v>
      </c>
      <c r="F253">
        <v>3.9900001525878901</v>
      </c>
      <c r="G253">
        <v>10</v>
      </c>
      <c r="H253">
        <v>4000</v>
      </c>
      <c r="I253" t="s">
        <v>3638</v>
      </c>
      <c r="J253" t="s">
        <v>61</v>
      </c>
      <c r="K253" t="s">
        <v>74</v>
      </c>
      <c r="L253" t="s">
        <v>1927</v>
      </c>
      <c r="M253" t="s">
        <v>1897</v>
      </c>
      <c r="O253" t="str">
        <f t="shared" si="60"/>
        <v>Greg Olsen</v>
      </c>
      <c r="P253" t="str">
        <f>IFERROR(VLOOKUP(O:O,'Name Bridge'!A:B,2,FALSE),O:O)</f>
        <v>Greg Olsen</v>
      </c>
      <c r="Q253" s="12">
        <f>VLOOKUP($K253,'20 Defensive Stats'!$AC:$AH,2,FALSE)</f>
        <v>6.8849104859335037</v>
      </c>
      <c r="R253" s="12">
        <f>VLOOKUP($K253,'20 Defensive Stats'!$AC:$AH,4,FALSE)</f>
        <v>3.8851851851851853</v>
      </c>
      <c r="S253" s="12">
        <f>VLOOKUP($K253,'20 Defensive Stats'!$AC:$AH,6,FALSE)</f>
        <v>10.196969696969697</v>
      </c>
      <c r="T253" s="12">
        <f>IFERROR(VLOOKUP($P253,'20 Passing'!$C:$AF,9,FALSE)/VLOOKUP($P253,'20 Passing'!$C:$AF,5,FALSE),0)</f>
        <v>0</v>
      </c>
      <c r="U253" s="12">
        <f>IFERROR(VLOOKUP($P253,'20 Passing'!$C:$AF,11,FALSE)/VLOOKUP($P253,'20 Passing'!$C:$AF,5,FALSE),0)</f>
        <v>0</v>
      </c>
      <c r="V253" s="12">
        <f>IFERROR(VLOOKUP($P253,'20 Passing'!$C:$AF,18,FALSE),0)</f>
        <v>0</v>
      </c>
      <c r="W253" s="12">
        <f>IFERROR(VLOOKUP($P253,'20 Passing'!$C:$AF,12,FALSE)/VLOOKUP($P253,'20 Passing'!$C:$AF,5,FALSE),0)</f>
        <v>0</v>
      </c>
      <c r="X253" s="12">
        <f>IFERROR(IF(OR($B253="D",$B253="K"),0,VLOOKUP($P253,'20 Receiving'!$C:$T,7,FALSE)/VLOOKUP($P253,'20 Receiving'!$C:$T,5,FALSE)),0)*$AJ253</f>
        <v>0</v>
      </c>
      <c r="Y253" s="21">
        <f>IFERROR(VLOOKUP($P253,'20 Receiving'!$C:$T,8,FALSE)/VLOOKUP($P253,'20 Receiving'!$C:$T,5,FALSE),0)</f>
        <v>2.2999999999999998</v>
      </c>
      <c r="Z253" s="21">
        <f>IFERROR(VLOOKUP($P253,'20 Receiving'!$C:$T,10,FALSE)/VLOOKUP($P253,'20 Receiving'!$C:$T,5,FALSE),0)</f>
        <v>22.4</v>
      </c>
      <c r="AA253" s="21">
        <f>IFERROR(VLOOKUP($P253,'20 Receiving'!$C:$T,11,FALSE),0)</f>
        <v>9.6999999999999993</v>
      </c>
      <c r="AB253" s="21">
        <f>IFERROR(VLOOKUP($P253,'20 Receiving'!$C:$T,14,FALSE),0)</f>
        <v>22</v>
      </c>
      <c r="AC253" s="21">
        <f>IFERROR(VLOOKUP($P253,'20 Receiving'!$C:$T,11,FALSE)/VLOOKUP($P253,'20 Receiving'!$C:$T,5,FALSE),0)</f>
        <v>0.97</v>
      </c>
      <c r="AD253" s="12">
        <f>IFERROR(VLOOKUP($P253,'20 Rushing'!$C:$P,7,FALSE)/VLOOKUP($P253,'20 Rushing'!$C:$P,5,FALSE),0)</f>
        <v>0</v>
      </c>
      <c r="AE253" s="12">
        <f>IFERROR(VLOOKUP($P253,'20 Rushing'!$C:$P,8,FALSE)/VLOOKUP($P253,'20 Rushing'!$C:$P,5,FALSE),0)</f>
        <v>0</v>
      </c>
      <c r="AF253" s="12">
        <f>IFERROR(VLOOKUP($P253,'20 Rushing'!$C:$P,12,FALSE),0)</f>
        <v>0</v>
      </c>
      <c r="AG253" s="12">
        <f>IFERROR(VLOOKUP($P253,'20 Rushing'!$C:$P,9,FALSE)/VLOOKUP($P253,'20 Rushing'!$C:$P,5,FALSE),0)</f>
        <v>0</v>
      </c>
      <c r="AH253" s="12">
        <f>VLOOKUP($J253,'Vegas Odds'!$B:$S,18,FALSE)</f>
        <v>33.050526106749423</v>
      </c>
      <c r="AI253" s="12">
        <f>VLOOKUP($J253,'Vegas Odds'!$B:$S,17,FALSE)</f>
        <v>26.849473893250575</v>
      </c>
      <c r="AJ253">
        <v>0</v>
      </c>
      <c r="AK253" s="12">
        <f t="shared" si="61"/>
        <v>0</v>
      </c>
      <c r="AL253" s="12">
        <f t="shared" si="62"/>
        <v>0</v>
      </c>
      <c r="AM253" s="12">
        <f>V253/Team_Defense_Table20[[#Totals],[Passing yds/att]]*'Fanduel Export'!Q267</f>
        <v>0</v>
      </c>
      <c r="AN253" s="12">
        <f t="shared" si="77"/>
        <v>0</v>
      </c>
      <c r="AO253" s="12">
        <f>IFERROR(IF(OR($B253="D",$B253="K"),0,VLOOKUP($P253,'20 Receiving'!$C:$T,7,FALSE)/VLOOKUP($P253,'20 Receiving'!$C:$T,5,FALSE)),0)*$AJ253</f>
        <v>0</v>
      </c>
      <c r="AP253" s="21">
        <f t="shared" si="63"/>
        <v>33.730880230880231</v>
      </c>
      <c r="AQ253" s="21">
        <f t="shared" si="64"/>
        <v>0</v>
      </c>
      <c r="AR253" s="22">
        <f t="shared" si="65"/>
        <v>0</v>
      </c>
      <c r="AS253" s="22">
        <f t="shared" si="66"/>
        <v>0</v>
      </c>
      <c r="AT253" s="22">
        <f>AA253/Team_Defense_Table20[[#Totals],[Yards per completion]]*'Fanduel Export'!S267</f>
        <v>9.5823142788778686</v>
      </c>
      <c r="AU253" s="12">
        <f t="shared" si="78"/>
        <v>0</v>
      </c>
      <c r="AV253" s="12">
        <f t="shared" si="67"/>
        <v>0</v>
      </c>
      <c r="AW253" s="21">
        <f t="shared" si="68"/>
        <v>42.586580086580092</v>
      </c>
      <c r="AX253" s="12">
        <f t="shared" si="69"/>
        <v>0</v>
      </c>
      <c r="AY253" s="12">
        <f>AF253/Team_Defense_Table20[[#Totals],[Rushing Y/A]]*R253</f>
        <v>0</v>
      </c>
      <c r="AZ253" s="12">
        <f t="shared" si="79"/>
        <v>0</v>
      </c>
      <c r="BA253" s="22">
        <f t="shared" si="70"/>
        <v>0</v>
      </c>
      <c r="BB253" s="22">
        <f t="shared" si="71"/>
        <v>0</v>
      </c>
      <c r="BC253" s="21">
        <f t="shared" si="72"/>
        <v>0</v>
      </c>
      <c r="BD253" t="str">
        <f t="shared" si="73"/>
        <v>Greg Olsen</v>
      </c>
      <c r="BE253">
        <f t="shared" si="74"/>
        <v>4000</v>
      </c>
      <c r="BF253" t="str">
        <f t="shared" si="75"/>
        <v>TE</v>
      </c>
      <c r="BG253" s="22">
        <f t="shared" si="76"/>
        <v>0</v>
      </c>
    </row>
    <row r="254" spans="1:59" hidden="1" x14ac:dyDescent="0.3">
      <c r="A254" t="s">
        <v>4026</v>
      </c>
      <c r="B254" t="s">
        <v>52</v>
      </c>
      <c r="C254" t="s">
        <v>3008</v>
      </c>
      <c r="D254" t="s">
        <v>428</v>
      </c>
      <c r="E254" t="s">
        <v>2990</v>
      </c>
      <c r="F254">
        <v>0</v>
      </c>
      <c r="G254">
        <v>1</v>
      </c>
      <c r="H254">
        <v>4000</v>
      </c>
      <c r="I254" t="s">
        <v>3637</v>
      </c>
      <c r="J254" t="s">
        <v>76</v>
      </c>
      <c r="K254" t="s">
        <v>1080</v>
      </c>
      <c r="L254" t="s">
        <v>1927</v>
      </c>
      <c r="M254" t="s">
        <v>3761</v>
      </c>
      <c r="O254" t="str">
        <f t="shared" si="60"/>
        <v>Joshua Perkins</v>
      </c>
      <c r="P254" t="str">
        <f>IFERROR(VLOOKUP(O:O,'Name Bridge'!A:B,2,FALSE),O:O)</f>
        <v>Joshua Perkins</v>
      </c>
      <c r="Q254" s="12">
        <f>VLOOKUP($K254,'20 Defensive Stats'!$AC:$AH,2,FALSE)</f>
        <v>6.9262295081967213</v>
      </c>
      <c r="R254" s="12">
        <f>VLOOKUP($K254,'20 Defensive Stats'!$AC:$AH,4,FALSE)</f>
        <v>4.625</v>
      </c>
      <c r="S254" s="12">
        <f>VLOOKUP($K254,'20 Defensive Stats'!$AC:$AH,6,FALSE)</f>
        <v>10.432098765432098</v>
      </c>
      <c r="T254" s="12">
        <f>IFERROR(VLOOKUP($P254,'20 Passing'!$C:$AF,9,FALSE)/VLOOKUP($P254,'20 Passing'!$C:$AF,5,FALSE),0)</f>
        <v>0</v>
      </c>
      <c r="U254" s="12">
        <f>IFERROR(VLOOKUP($P254,'20 Passing'!$C:$AF,11,FALSE)/VLOOKUP($P254,'20 Passing'!$C:$AF,5,FALSE),0)</f>
        <v>0</v>
      </c>
      <c r="V254" s="12">
        <f>IFERROR(VLOOKUP($P254,'20 Passing'!$C:$AF,18,FALSE),0)</f>
        <v>0</v>
      </c>
      <c r="W254" s="12">
        <f>IFERROR(VLOOKUP($P254,'20 Passing'!$C:$AF,12,FALSE)/VLOOKUP($P254,'20 Passing'!$C:$AF,5,FALSE),0)</f>
        <v>0</v>
      </c>
      <c r="X254" s="12">
        <f>IFERROR(IF(OR($B254="D",$B254="K"),0,VLOOKUP($P254,'20 Receiving'!$C:$T,7,FALSE)/VLOOKUP($P254,'20 Receiving'!$C:$T,5,FALSE)),0)*$AJ254</f>
        <v>0</v>
      </c>
      <c r="Y254" s="21">
        <f>IFERROR(VLOOKUP($P254,'20 Receiving'!$C:$T,8,FALSE)/VLOOKUP($P254,'20 Receiving'!$C:$T,5,FALSE),0)</f>
        <v>0</v>
      </c>
      <c r="Z254" s="21">
        <f>IFERROR(VLOOKUP($P254,'20 Receiving'!$C:$T,10,FALSE)/VLOOKUP($P254,'20 Receiving'!$C:$T,5,FALSE),0)</f>
        <v>0</v>
      </c>
      <c r="AA254" s="21">
        <f>IFERROR(VLOOKUP($P254,'20 Receiving'!$C:$T,11,FALSE),0)</f>
        <v>0</v>
      </c>
      <c r="AB254" s="21">
        <f>IFERROR(VLOOKUP($P254,'20 Receiving'!$C:$T,14,FALSE),0)</f>
        <v>0</v>
      </c>
      <c r="AC254" s="21">
        <f>IFERROR(VLOOKUP($P254,'20 Receiving'!$C:$T,11,FALSE)/VLOOKUP($P254,'20 Receiving'!$C:$T,5,FALSE),0)</f>
        <v>0</v>
      </c>
      <c r="AD254" s="12">
        <f>IFERROR(VLOOKUP($P254,'20 Rushing'!$C:$P,7,FALSE)/VLOOKUP($P254,'20 Rushing'!$C:$P,5,FALSE),0)</f>
        <v>0</v>
      </c>
      <c r="AE254" s="12">
        <f>IFERROR(VLOOKUP($P254,'20 Rushing'!$C:$P,8,FALSE)/VLOOKUP($P254,'20 Rushing'!$C:$P,5,FALSE),0)</f>
        <v>0</v>
      </c>
      <c r="AF254" s="12">
        <f>IFERROR(VLOOKUP($P254,'20 Rushing'!$C:$P,12,FALSE),0)</f>
        <v>0</v>
      </c>
      <c r="AG254" s="12">
        <f>IFERROR(VLOOKUP($P254,'20 Rushing'!$C:$P,9,FALSE)/VLOOKUP($P254,'20 Rushing'!$C:$P,5,FALSE),0)</f>
        <v>0</v>
      </c>
      <c r="AH254" s="12">
        <f>VLOOKUP($J254,'Vegas Odds'!$B:$S,18,FALSE)</f>
        <v>42.740147670656746</v>
      </c>
      <c r="AI254" s="12">
        <f>VLOOKUP($J254,'Vegas Odds'!$B:$S,17,FALSE)</f>
        <v>19.159852329343252</v>
      </c>
      <c r="AJ254">
        <v>0</v>
      </c>
      <c r="AK254" s="12">
        <f t="shared" si="61"/>
        <v>0</v>
      </c>
      <c r="AL254" s="12">
        <f t="shared" si="62"/>
        <v>0</v>
      </c>
      <c r="AM254" s="12">
        <f>V254/Team_Defense_Table20[[#Totals],[Passing yds/att]]*'Fanduel Export'!Q259</f>
        <v>0</v>
      </c>
      <c r="AN254" s="12">
        <f t="shared" si="77"/>
        <v>0</v>
      </c>
      <c r="AO254" s="12">
        <f>IFERROR(IF(OR($B254="D",$B254="K"),0,VLOOKUP($P254,'20 Receiving'!$C:$T,7,FALSE)/VLOOKUP($P254,'20 Receiving'!$C:$T,5,FALSE)),0)*$AJ254</f>
        <v>0</v>
      </c>
      <c r="AP254" s="21">
        <f t="shared" si="63"/>
        <v>49.672943722943735</v>
      </c>
      <c r="AQ254" s="21">
        <f t="shared" si="64"/>
        <v>0</v>
      </c>
      <c r="AR254" s="22">
        <f t="shared" si="65"/>
        <v>0</v>
      </c>
      <c r="AS254" s="22">
        <f t="shared" si="66"/>
        <v>0</v>
      </c>
      <c r="AT254" s="22">
        <f>AA254/Team_Defense_Table20[[#Totals],[Yards per completion]]*'Fanduel Export'!S259</f>
        <v>0</v>
      </c>
      <c r="AU254" s="12">
        <f t="shared" si="78"/>
        <v>0</v>
      </c>
      <c r="AV254" s="12">
        <f t="shared" si="67"/>
        <v>0</v>
      </c>
      <c r="AW254" s="21">
        <f t="shared" si="68"/>
        <v>31.925757575757579</v>
      </c>
      <c r="AX254" s="12">
        <f t="shared" si="69"/>
        <v>0</v>
      </c>
      <c r="AY254" s="12">
        <f>AF254/Team_Defense_Table20[[#Totals],[Rushing Y/A]]*R254</f>
        <v>0</v>
      </c>
      <c r="AZ254" s="12">
        <f t="shared" si="79"/>
        <v>0</v>
      </c>
      <c r="BA254" s="22">
        <f t="shared" si="70"/>
        <v>0</v>
      </c>
      <c r="BB254" s="22">
        <f t="shared" si="71"/>
        <v>0</v>
      </c>
      <c r="BC254" s="21">
        <f t="shared" si="72"/>
        <v>0</v>
      </c>
      <c r="BD254" t="str">
        <f t="shared" si="73"/>
        <v>Joshua Perkins</v>
      </c>
      <c r="BE254">
        <f t="shared" si="74"/>
        <v>4000</v>
      </c>
      <c r="BF254" t="str">
        <f t="shared" si="75"/>
        <v>TE</v>
      </c>
      <c r="BG254" s="22">
        <f t="shared" si="76"/>
        <v>0</v>
      </c>
    </row>
    <row r="255" spans="1:59" x14ac:dyDescent="0.3">
      <c r="A255" t="s">
        <v>4027</v>
      </c>
      <c r="B255" t="s">
        <v>52</v>
      </c>
      <c r="C255" t="s">
        <v>3077</v>
      </c>
      <c r="D255" t="s">
        <v>3182</v>
      </c>
      <c r="E255" t="s">
        <v>3066</v>
      </c>
      <c r="F255">
        <v>0</v>
      </c>
      <c r="G255">
        <v>1</v>
      </c>
      <c r="H255">
        <v>4000</v>
      </c>
      <c r="I255" t="s">
        <v>3644</v>
      </c>
      <c r="J255" t="s">
        <v>1079</v>
      </c>
      <c r="K255" t="s">
        <v>56</v>
      </c>
      <c r="O255" t="str">
        <f t="shared" si="60"/>
        <v>Paul Butler</v>
      </c>
      <c r="P255" t="str">
        <f>IFERROR(VLOOKUP(O:O,'Name Bridge'!A:B,2,FALSE),O:O)</f>
        <v>Paul Butler</v>
      </c>
      <c r="Q255" s="12">
        <f>VLOOKUP($K255,'20 Defensive Stats'!$AC:$AH,2,FALSE)</f>
        <v>6.5079787234042552</v>
      </c>
      <c r="R255" s="12">
        <f>VLOOKUP($K255,'20 Defensive Stats'!$AC:$AH,4,FALSE)</f>
        <v>4.7661870503597124</v>
      </c>
      <c r="S255" s="12">
        <f>VLOOKUP($K255,'20 Defensive Stats'!$AC:$AH,6,FALSE)</f>
        <v>10.324894514767932</v>
      </c>
      <c r="T255" s="12">
        <f>IFERROR(VLOOKUP($P255,'20 Passing'!$C:$AF,9,FALSE)/VLOOKUP($P255,'20 Passing'!$C:$AF,5,FALSE),0)</f>
        <v>0</v>
      </c>
      <c r="U255" s="12">
        <f>IFERROR(VLOOKUP($P255,'20 Passing'!$C:$AF,11,FALSE)/VLOOKUP($P255,'20 Passing'!$C:$AF,5,FALSE),0)</f>
        <v>0</v>
      </c>
      <c r="V255" s="12">
        <f>IFERROR(VLOOKUP($P255,'20 Passing'!$C:$AF,18,FALSE),0)</f>
        <v>0</v>
      </c>
      <c r="W255" s="12">
        <f>IFERROR(VLOOKUP($P255,'20 Passing'!$C:$AF,12,FALSE)/VLOOKUP($P255,'20 Passing'!$C:$AF,5,FALSE),0)</f>
        <v>0</v>
      </c>
      <c r="X255" s="12">
        <f>IFERROR(IF(OR($B255="D",$B255="K"),0,VLOOKUP($P255,'20 Receiving'!$C:$T,7,FALSE)/VLOOKUP($P255,'20 Receiving'!$C:$T,5,FALSE)),0)*$AJ255</f>
        <v>0</v>
      </c>
      <c r="Y255" s="21">
        <f>IFERROR(VLOOKUP($P255,'20 Receiving'!$C:$T,8,FALSE)/VLOOKUP($P255,'20 Receiving'!$C:$T,5,FALSE),0)</f>
        <v>0</v>
      </c>
      <c r="Z255" s="21">
        <f>IFERROR(VLOOKUP($P255,'20 Receiving'!$C:$T,10,FALSE)/VLOOKUP($P255,'20 Receiving'!$C:$T,5,FALSE),0)</f>
        <v>0</v>
      </c>
      <c r="AA255" s="21">
        <f>IFERROR(VLOOKUP($P255,'20 Receiving'!$C:$T,11,FALSE),0)</f>
        <v>0</v>
      </c>
      <c r="AB255" s="21">
        <f>IFERROR(VLOOKUP($P255,'20 Receiving'!$C:$T,14,FALSE),0)</f>
        <v>0</v>
      </c>
      <c r="AC255" s="21">
        <f>IFERROR(VLOOKUP($P255,'20 Receiving'!$C:$T,11,FALSE)/VLOOKUP($P255,'20 Receiving'!$C:$T,5,FALSE),0)</f>
        <v>0</v>
      </c>
      <c r="AD255" s="12">
        <f>IFERROR(VLOOKUP($P255,'20 Rushing'!$C:$P,7,FALSE)/VLOOKUP($P255,'20 Rushing'!$C:$P,5,FALSE),0)</f>
        <v>0</v>
      </c>
      <c r="AE255" s="12">
        <f>IFERROR(VLOOKUP($P255,'20 Rushing'!$C:$P,8,FALSE)/VLOOKUP($P255,'20 Rushing'!$C:$P,5,FALSE),0)</f>
        <v>0</v>
      </c>
      <c r="AF255" s="12">
        <f>IFERROR(VLOOKUP($P255,'20 Rushing'!$C:$P,12,FALSE),0)</f>
        <v>0</v>
      </c>
      <c r="AG255" s="12">
        <f>IFERROR(VLOOKUP($P255,'20 Rushing'!$C:$P,9,FALSE)/VLOOKUP($P255,'20 Rushing'!$C:$P,5,FALSE),0)</f>
        <v>0</v>
      </c>
      <c r="AH255" s="12">
        <f>VLOOKUP($J255,'Vegas Odds'!$B:$S,18,FALSE)</f>
        <v>29.794677517930324</v>
      </c>
      <c r="AI255" s="12">
        <f>VLOOKUP($J255,'Vegas Odds'!$B:$S,17,FALSE)</f>
        <v>35.30532248206967</v>
      </c>
      <c r="AJ255">
        <v>1</v>
      </c>
      <c r="AK255" s="12">
        <f t="shared" si="61"/>
        <v>0</v>
      </c>
      <c r="AL255" s="12">
        <f t="shared" si="62"/>
        <v>0</v>
      </c>
      <c r="AM255" s="12">
        <f>V255/Team_Defense_Table20[[#Totals],[Passing yds/att]]*'Fanduel Export'!Q243</f>
        <v>0</v>
      </c>
      <c r="AN255" s="12">
        <f t="shared" si="77"/>
        <v>0</v>
      </c>
      <c r="AO255" s="12">
        <f>IFERROR(IF(OR($B255="D",$B255="K"),0,VLOOKUP($P255,'20 Receiving'!$C:$T,7,FALSE)/VLOOKUP($P255,'20 Receiving'!$C:$T,5,FALSE)),0)*$AJ255</f>
        <v>0</v>
      </c>
      <c r="AP255" s="21">
        <f t="shared" si="63"/>
        <v>31.252958152958154</v>
      </c>
      <c r="AQ255" s="21">
        <f t="shared" si="64"/>
        <v>0</v>
      </c>
      <c r="AR255" s="22">
        <f t="shared" si="65"/>
        <v>0</v>
      </c>
      <c r="AS255" s="22">
        <f t="shared" si="66"/>
        <v>0</v>
      </c>
      <c r="AT255" s="22">
        <f>AA255/Team_Defense_Table20[[#Totals],[Yards per completion]]*'Fanduel Export'!S243</f>
        <v>0</v>
      </c>
      <c r="AU255" s="12">
        <f t="shared" si="78"/>
        <v>0</v>
      </c>
      <c r="AV255" s="12">
        <f t="shared" si="67"/>
        <v>0</v>
      </c>
      <c r="AW255" s="21">
        <f t="shared" si="68"/>
        <v>39.221464646464653</v>
      </c>
      <c r="AX255" s="12">
        <f t="shared" si="69"/>
        <v>0</v>
      </c>
      <c r="AY255" s="12">
        <f>AF255/Team_Defense_Table20[[#Totals],[Rushing Y/A]]*R255</f>
        <v>0</v>
      </c>
      <c r="AZ255" s="12">
        <f t="shared" si="79"/>
        <v>0</v>
      </c>
      <c r="BA255" s="22">
        <f t="shared" si="70"/>
        <v>0</v>
      </c>
      <c r="BB255" s="22">
        <f t="shared" si="71"/>
        <v>0</v>
      </c>
      <c r="BC255" s="21">
        <f t="shared" si="72"/>
        <v>0</v>
      </c>
      <c r="BD255" t="str">
        <f t="shared" si="73"/>
        <v>Paul Butler</v>
      </c>
      <c r="BE255">
        <f t="shared" si="74"/>
        <v>4000</v>
      </c>
      <c r="BF255" t="str">
        <f t="shared" si="75"/>
        <v>TE</v>
      </c>
      <c r="BG255" s="22">
        <f t="shared" si="76"/>
        <v>0</v>
      </c>
    </row>
    <row r="256" spans="1:59" x14ac:dyDescent="0.3">
      <c r="A256" t="s">
        <v>4028</v>
      </c>
      <c r="B256" t="s">
        <v>52</v>
      </c>
      <c r="C256" t="s">
        <v>1872</v>
      </c>
      <c r="D256" t="s">
        <v>2868</v>
      </c>
      <c r="E256" t="s">
        <v>1939</v>
      </c>
      <c r="F256">
        <v>0</v>
      </c>
      <c r="G256">
        <v>1</v>
      </c>
      <c r="H256">
        <v>4000</v>
      </c>
      <c r="I256" t="s">
        <v>3644</v>
      </c>
      <c r="J256" t="s">
        <v>56</v>
      </c>
      <c r="K256" t="s">
        <v>1079</v>
      </c>
      <c r="O256" t="str">
        <f t="shared" si="60"/>
        <v>Ryan Roberts</v>
      </c>
      <c r="P256" t="str">
        <f>IFERROR(VLOOKUP(O:O,'Name Bridge'!A:B,2,FALSE),O:O)</f>
        <v>Ryan Roberts</v>
      </c>
      <c r="Q256" s="12">
        <f>VLOOKUP($K256,'20 Defensive Stats'!$AC:$AH,2,FALSE)</f>
        <v>7.9778481012658231</v>
      </c>
      <c r="R256" s="12">
        <f>VLOOKUP($K256,'20 Defensive Stats'!$AC:$AH,4,FALSE)</f>
        <v>4.3047619047619046</v>
      </c>
      <c r="S256" s="12">
        <f>VLOOKUP($K256,'20 Defensive Stats'!$AC:$AH,6,FALSE)</f>
        <v>11.564220183486238</v>
      </c>
      <c r="T256" s="12">
        <f>IFERROR(VLOOKUP($P256,'20 Passing'!$C:$AF,9,FALSE)/VLOOKUP($P256,'20 Passing'!$C:$AF,5,FALSE),0)</f>
        <v>0</v>
      </c>
      <c r="U256" s="12">
        <f>IFERROR(VLOOKUP($P256,'20 Passing'!$C:$AF,11,FALSE)/VLOOKUP($P256,'20 Passing'!$C:$AF,5,FALSE),0)</f>
        <v>0</v>
      </c>
      <c r="V256" s="12">
        <f>IFERROR(VLOOKUP($P256,'20 Passing'!$C:$AF,18,FALSE),0)</f>
        <v>0</v>
      </c>
      <c r="W256" s="12">
        <f>IFERROR(VLOOKUP($P256,'20 Passing'!$C:$AF,12,FALSE)/VLOOKUP($P256,'20 Passing'!$C:$AF,5,FALSE),0)</f>
        <v>0</v>
      </c>
      <c r="X256" s="12">
        <f>IFERROR(IF(OR($B256="D",$B256="K"),0,VLOOKUP($P256,'20 Receiving'!$C:$T,7,FALSE)/VLOOKUP($P256,'20 Receiving'!$C:$T,5,FALSE)),0)*$AJ256</f>
        <v>0</v>
      </c>
      <c r="Y256" s="21">
        <f>IFERROR(VLOOKUP($P256,'20 Receiving'!$C:$T,8,FALSE)/VLOOKUP($P256,'20 Receiving'!$C:$T,5,FALSE),0)</f>
        <v>0</v>
      </c>
      <c r="Z256" s="21">
        <f>IFERROR(VLOOKUP($P256,'20 Receiving'!$C:$T,10,FALSE)/VLOOKUP($P256,'20 Receiving'!$C:$T,5,FALSE),0)</f>
        <v>0</v>
      </c>
      <c r="AA256" s="21">
        <f>IFERROR(VLOOKUP($P256,'20 Receiving'!$C:$T,11,FALSE),0)</f>
        <v>0</v>
      </c>
      <c r="AB256" s="21">
        <f>IFERROR(VLOOKUP($P256,'20 Receiving'!$C:$T,14,FALSE),0)</f>
        <v>0</v>
      </c>
      <c r="AC256" s="21">
        <f>IFERROR(VLOOKUP($P256,'20 Receiving'!$C:$T,11,FALSE)/VLOOKUP($P256,'20 Receiving'!$C:$T,5,FALSE),0)</f>
        <v>0</v>
      </c>
      <c r="AD256" s="12">
        <f>IFERROR(VLOOKUP($P256,'20 Rushing'!$C:$P,7,FALSE)/VLOOKUP($P256,'20 Rushing'!$C:$P,5,FALSE),0)</f>
        <v>0</v>
      </c>
      <c r="AE256" s="12">
        <f>IFERROR(VLOOKUP($P256,'20 Rushing'!$C:$P,8,FALSE)/VLOOKUP($P256,'20 Rushing'!$C:$P,5,FALSE),0)</f>
        <v>0</v>
      </c>
      <c r="AF256" s="12">
        <f>IFERROR(VLOOKUP($P256,'20 Rushing'!$C:$P,12,FALSE),0)</f>
        <v>0</v>
      </c>
      <c r="AG256" s="12">
        <f>IFERROR(VLOOKUP($P256,'20 Rushing'!$C:$P,9,FALSE)/VLOOKUP($P256,'20 Rushing'!$C:$P,5,FALSE),0)</f>
        <v>0</v>
      </c>
      <c r="AH256" s="12">
        <f>VLOOKUP($J256,'Vegas Odds'!$B:$S,18,FALSE)</f>
        <v>36.74599698367637</v>
      </c>
      <c r="AI256" s="12">
        <f>VLOOKUP($J256,'Vegas Odds'!$B:$S,17,FALSE)</f>
        <v>33.054003016323627</v>
      </c>
      <c r="AJ256">
        <v>1</v>
      </c>
      <c r="AK256" s="12">
        <f t="shared" si="61"/>
        <v>0</v>
      </c>
      <c r="AL256" s="12">
        <f t="shared" si="62"/>
        <v>0</v>
      </c>
      <c r="AM256" s="12">
        <f>V256/Team_Defense_Table20[[#Totals],[Passing yds/att]]*'Fanduel Export'!Q274</f>
        <v>0</v>
      </c>
      <c r="AN256" s="12">
        <f t="shared" si="77"/>
        <v>0</v>
      </c>
      <c r="AO256" s="12">
        <f>IFERROR(IF(OR($B256="D",$B256="K"),0,VLOOKUP($P256,'20 Receiving'!$C:$T,7,FALSE)/VLOOKUP($P256,'20 Receiving'!$C:$T,5,FALSE)),0)*$AJ256</f>
        <v>0</v>
      </c>
      <c r="AP256" s="21">
        <f t="shared" si="63"/>
        <v>43.467099567099567</v>
      </c>
      <c r="AQ256" s="21">
        <f t="shared" si="64"/>
        <v>0</v>
      </c>
      <c r="AR256" s="22">
        <f t="shared" si="65"/>
        <v>0</v>
      </c>
      <c r="AS256" s="22">
        <f t="shared" si="66"/>
        <v>0</v>
      </c>
      <c r="AT256" s="22">
        <f>AA256/Team_Defense_Table20[[#Totals],[Yards per completion]]*'Fanduel Export'!S274</f>
        <v>0</v>
      </c>
      <c r="AU256" s="12">
        <f t="shared" si="78"/>
        <v>0</v>
      </c>
      <c r="AV256" s="12">
        <f t="shared" si="67"/>
        <v>0</v>
      </c>
      <c r="AW256" s="21">
        <f t="shared" si="68"/>
        <v>39.04170274170275</v>
      </c>
      <c r="AX256" s="12">
        <f t="shared" si="69"/>
        <v>0</v>
      </c>
      <c r="AY256" s="12">
        <f>AF256/Team_Defense_Table20[[#Totals],[Rushing Y/A]]*R256</f>
        <v>0</v>
      </c>
      <c r="AZ256" s="12">
        <f t="shared" si="79"/>
        <v>0</v>
      </c>
      <c r="BA256" s="22">
        <f t="shared" si="70"/>
        <v>0</v>
      </c>
      <c r="BB256" s="22">
        <f t="shared" si="71"/>
        <v>0</v>
      </c>
      <c r="BC256" s="21">
        <f t="shared" si="72"/>
        <v>0</v>
      </c>
      <c r="BD256" t="str">
        <f t="shared" si="73"/>
        <v>Ryan Roberts</v>
      </c>
      <c r="BE256">
        <f t="shared" si="74"/>
        <v>4000</v>
      </c>
      <c r="BF256" t="str">
        <f t="shared" si="75"/>
        <v>TE</v>
      </c>
      <c r="BG256" s="22">
        <f t="shared" si="76"/>
        <v>0</v>
      </c>
    </row>
    <row r="257" spans="1:59" x14ac:dyDescent="0.3">
      <c r="A257" t="s">
        <v>4029</v>
      </c>
      <c r="B257" t="s">
        <v>52</v>
      </c>
      <c r="C257" t="s">
        <v>3187</v>
      </c>
      <c r="D257" t="s">
        <v>3188</v>
      </c>
      <c r="E257" t="s">
        <v>3189</v>
      </c>
      <c r="F257">
        <v>0</v>
      </c>
      <c r="G257">
        <v>1</v>
      </c>
      <c r="H257">
        <v>4000</v>
      </c>
      <c r="I257" t="s">
        <v>3644</v>
      </c>
      <c r="J257" t="s">
        <v>1079</v>
      </c>
      <c r="K257" t="s">
        <v>56</v>
      </c>
      <c r="O257" t="str">
        <f t="shared" si="60"/>
        <v>Rashod Berry</v>
      </c>
      <c r="P257" t="str">
        <f>IFERROR(VLOOKUP(O:O,'Name Bridge'!A:B,2,FALSE),O:O)</f>
        <v>Rashod Berry</v>
      </c>
      <c r="Q257" s="12">
        <f>VLOOKUP($K257,'20 Defensive Stats'!$AC:$AH,2,FALSE)</f>
        <v>6.5079787234042552</v>
      </c>
      <c r="R257" s="12">
        <f>VLOOKUP($K257,'20 Defensive Stats'!$AC:$AH,4,FALSE)</f>
        <v>4.7661870503597124</v>
      </c>
      <c r="S257" s="12">
        <f>VLOOKUP($K257,'20 Defensive Stats'!$AC:$AH,6,FALSE)</f>
        <v>10.324894514767932</v>
      </c>
      <c r="T257" s="12">
        <f>IFERROR(VLOOKUP($P257,'20 Passing'!$C:$AF,9,FALSE)/VLOOKUP($P257,'20 Passing'!$C:$AF,5,FALSE),0)</f>
        <v>0</v>
      </c>
      <c r="U257" s="12">
        <f>IFERROR(VLOOKUP($P257,'20 Passing'!$C:$AF,11,FALSE)/VLOOKUP($P257,'20 Passing'!$C:$AF,5,FALSE),0)</f>
        <v>0</v>
      </c>
      <c r="V257" s="12">
        <f>IFERROR(VLOOKUP($P257,'20 Passing'!$C:$AF,18,FALSE),0)</f>
        <v>0</v>
      </c>
      <c r="W257" s="12">
        <f>IFERROR(VLOOKUP($P257,'20 Passing'!$C:$AF,12,FALSE)/VLOOKUP($P257,'20 Passing'!$C:$AF,5,FALSE),0)</f>
        <v>0</v>
      </c>
      <c r="X257" s="12">
        <f>IFERROR(IF(OR($B257="D",$B257="K"),0,VLOOKUP($P257,'20 Receiving'!$C:$T,7,FALSE)/VLOOKUP($P257,'20 Receiving'!$C:$T,5,FALSE)),0)*$AJ257</f>
        <v>0</v>
      </c>
      <c r="Y257" s="21">
        <f>IFERROR(VLOOKUP($P257,'20 Receiving'!$C:$T,8,FALSE)/VLOOKUP($P257,'20 Receiving'!$C:$T,5,FALSE),0)</f>
        <v>0</v>
      </c>
      <c r="Z257" s="21">
        <f>IFERROR(VLOOKUP($P257,'20 Receiving'!$C:$T,10,FALSE)/VLOOKUP($P257,'20 Receiving'!$C:$T,5,FALSE),0)</f>
        <v>0</v>
      </c>
      <c r="AA257" s="21">
        <f>IFERROR(VLOOKUP($P257,'20 Receiving'!$C:$T,11,FALSE),0)</f>
        <v>0</v>
      </c>
      <c r="AB257" s="21">
        <f>IFERROR(VLOOKUP($P257,'20 Receiving'!$C:$T,14,FALSE),0)</f>
        <v>0</v>
      </c>
      <c r="AC257" s="21">
        <f>IFERROR(VLOOKUP($P257,'20 Receiving'!$C:$T,11,FALSE)/VLOOKUP($P257,'20 Receiving'!$C:$T,5,FALSE),0)</f>
        <v>0</v>
      </c>
      <c r="AD257" s="12">
        <f>IFERROR(VLOOKUP($P257,'20 Rushing'!$C:$P,7,FALSE)/VLOOKUP($P257,'20 Rushing'!$C:$P,5,FALSE),0)</f>
        <v>0</v>
      </c>
      <c r="AE257" s="12">
        <f>IFERROR(VLOOKUP($P257,'20 Rushing'!$C:$P,8,FALSE)/VLOOKUP($P257,'20 Rushing'!$C:$P,5,FALSE),0)</f>
        <v>0</v>
      </c>
      <c r="AF257" s="12">
        <f>IFERROR(VLOOKUP($P257,'20 Rushing'!$C:$P,12,FALSE),0)</f>
        <v>0</v>
      </c>
      <c r="AG257" s="12">
        <f>IFERROR(VLOOKUP($P257,'20 Rushing'!$C:$P,9,FALSE)/VLOOKUP($P257,'20 Rushing'!$C:$P,5,FALSE),0)</f>
        <v>0</v>
      </c>
      <c r="AH257" s="12">
        <f>VLOOKUP($J257,'Vegas Odds'!$B:$S,18,FALSE)</f>
        <v>29.794677517930324</v>
      </c>
      <c r="AI257" s="12">
        <f>VLOOKUP($J257,'Vegas Odds'!$B:$S,17,FALSE)</f>
        <v>35.30532248206967</v>
      </c>
      <c r="AJ257">
        <v>1</v>
      </c>
      <c r="AK257" s="12">
        <f t="shared" si="61"/>
        <v>0</v>
      </c>
      <c r="AL257" s="12">
        <f t="shared" si="62"/>
        <v>0</v>
      </c>
      <c r="AM257" s="12">
        <f>V257/Team_Defense_Table20[[#Totals],[Passing yds/att]]*'Fanduel Export'!Q260</f>
        <v>0</v>
      </c>
      <c r="AN257" s="12">
        <f t="shared" si="77"/>
        <v>0</v>
      </c>
      <c r="AO257" s="12">
        <f>IFERROR(IF(OR($B257="D",$B257="K"),0,VLOOKUP($P257,'20 Receiving'!$C:$T,7,FALSE)/VLOOKUP($P257,'20 Receiving'!$C:$T,5,FALSE)),0)*$AJ257</f>
        <v>0</v>
      </c>
      <c r="AP257" s="21">
        <f t="shared" si="63"/>
        <v>31.252958152958154</v>
      </c>
      <c r="AQ257" s="21">
        <f t="shared" si="64"/>
        <v>0</v>
      </c>
      <c r="AR257" s="22">
        <f t="shared" si="65"/>
        <v>0</v>
      </c>
      <c r="AS257" s="22">
        <f t="shared" si="66"/>
        <v>0</v>
      </c>
      <c r="AT257" s="22">
        <f>AA257/Team_Defense_Table20[[#Totals],[Yards per completion]]*'Fanduel Export'!S260</f>
        <v>0</v>
      </c>
      <c r="AU257" s="12">
        <f t="shared" si="78"/>
        <v>0</v>
      </c>
      <c r="AV257" s="12">
        <f t="shared" si="67"/>
        <v>0</v>
      </c>
      <c r="AW257" s="21">
        <f t="shared" si="68"/>
        <v>39.221464646464653</v>
      </c>
      <c r="AX257" s="12">
        <f t="shared" si="69"/>
        <v>0</v>
      </c>
      <c r="AY257" s="12">
        <f>AF257/Team_Defense_Table20[[#Totals],[Rushing Y/A]]*R257</f>
        <v>0</v>
      </c>
      <c r="AZ257" s="12">
        <f t="shared" si="79"/>
        <v>0</v>
      </c>
      <c r="BA257" s="22">
        <f t="shared" si="70"/>
        <v>0</v>
      </c>
      <c r="BB257" s="22">
        <f t="shared" si="71"/>
        <v>0</v>
      </c>
      <c r="BC257" s="21">
        <f t="shared" si="72"/>
        <v>0</v>
      </c>
      <c r="BD257" t="str">
        <f t="shared" si="73"/>
        <v>Rashod Berry</v>
      </c>
      <c r="BE257">
        <f t="shared" si="74"/>
        <v>4000</v>
      </c>
      <c r="BF257" t="str">
        <f t="shared" si="75"/>
        <v>TE</v>
      </c>
      <c r="BG257" s="22">
        <f t="shared" si="76"/>
        <v>0</v>
      </c>
    </row>
    <row r="258" spans="1:59" x14ac:dyDescent="0.3">
      <c r="A258" t="s">
        <v>4030</v>
      </c>
      <c r="B258" t="s">
        <v>52</v>
      </c>
      <c r="C258" t="s">
        <v>1882</v>
      </c>
      <c r="D258" t="s">
        <v>3762</v>
      </c>
      <c r="E258" t="s">
        <v>3763</v>
      </c>
      <c r="F258">
        <v>0</v>
      </c>
      <c r="G258">
        <v>1</v>
      </c>
      <c r="H258">
        <v>4000</v>
      </c>
      <c r="I258" t="s">
        <v>3638</v>
      </c>
      <c r="J258" t="s">
        <v>61</v>
      </c>
      <c r="K258" t="s">
        <v>74</v>
      </c>
      <c r="O258" t="str">
        <f t="shared" si="60"/>
        <v>Tyler Mabry</v>
      </c>
      <c r="P258" t="str">
        <f>IFERROR(VLOOKUP(O:O,'Name Bridge'!A:B,2,FALSE),O:O)</f>
        <v>Tyler Mabry</v>
      </c>
      <c r="Q258" s="12">
        <f>VLOOKUP($K258,'20 Defensive Stats'!$AC:$AH,2,FALSE)</f>
        <v>6.8849104859335037</v>
      </c>
      <c r="R258" s="12">
        <f>VLOOKUP($K258,'20 Defensive Stats'!$AC:$AH,4,FALSE)</f>
        <v>3.8851851851851853</v>
      </c>
      <c r="S258" s="12">
        <f>VLOOKUP($K258,'20 Defensive Stats'!$AC:$AH,6,FALSE)</f>
        <v>10.196969696969697</v>
      </c>
      <c r="T258" s="12">
        <f>IFERROR(VLOOKUP($P258,'20 Passing'!$C:$AF,9,FALSE)/VLOOKUP($P258,'20 Passing'!$C:$AF,5,FALSE),0)</f>
        <v>0</v>
      </c>
      <c r="U258" s="12">
        <f>IFERROR(VLOOKUP($P258,'20 Passing'!$C:$AF,11,FALSE)/VLOOKUP($P258,'20 Passing'!$C:$AF,5,FALSE),0)</f>
        <v>0</v>
      </c>
      <c r="V258" s="12">
        <f>IFERROR(VLOOKUP($P258,'20 Passing'!$C:$AF,18,FALSE),0)</f>
        <v>0</v>
      </c>
      <c r="W258" s="12">
        <f>IFERROR(VLOOKUP($P258,'20 Passing'!$C:$AF,12,FALSE)/VLOOKUP($P258,'20 Passing'!$C:$AF,5,FALSE),0)</f>
        <v>0</v>
      </c>
      <c r="X258" s="12">
        <f>IFERROR(IF(OR($B258="D",$B258="K"),0,VLOOKUP($P258,'20 Receiving'!$C:$T,7,FALSE)/VLOOKUP($P258,'20 Receiving'!$C:$T,5,FALSE)),0)*$AJ258</f>
        <v>0</v>
      </c>
      <c r="Y258" s="21">
        <f>IFERROR(VLOOKUP($P258,'20 Receiving'!$C:$T,8,FALSE)/VLOOKUP($P258,'20 Receiving'!$C:$T,5,FALSE),0)</f>
        <v>0</v>
      </c>
      <c r="Z258" s="21">
        <f>IFERROR(VLOOKUP($P258,'20 Receiving'!$C:$T,10,FALSE)/VLOOKUP($P258,'20 Receiving'!$C:$T,5,FALSE),0)</f>
        <v>0</v>
      </c>
      <c r="AA258" s="21">
        <f>IFERROR(VLOOKUP($P258,'20 Receiving'!$C:$T,11,FALSE),0)</f>
        <v>0</v>
      </c>
      <c r="AB258" s="21">
        <f>IFERROR(VLOOKUP($P258,'20 Receiving'!$C:$T,14,FALSE),0)</f>
        <v>0</v>
      </c>
      <c r="AC258" s="21">
        <f>IFERROR(VLOOKUP($P258,'20 Receiving'!$C:$T,11,FALSE)/VLOOKUP($P258,'20 Receiving'!$C:$T,5,FALSE),0)</f>
        <v>0</v>
      </c>
      <c r="AD258" s="12">
        <f>IFERROR(VLOOKUP($P258,'20 Rushing'!$C:$P,7,FALSE)/VLOOKUP($P258,'20 Rushing'!$C:$P,5,FALSE),0)</f>
        <v>0</v>
      </c>
      <c r="AE258" s="12">
        <f>IFERROR(VLOOKUP($P258,'20 Rushing'!$C:$P,8,FALSE)/VLOOKUP($P258,'20 Rushing'!$C:$P,5,FALSE),0)</f>
        <v>0</v>
      </c>
      <c r="AF258" s="12">
        <f>IFERROR(VLOOKUP($P258,'20 Rushing'!$C:$P,12,FALSE),0)</f>
        <v>0</v>
      </c>
      <c r="AG258" s="12">
        <f>IFERROR(VLOOKUP($P258,'20 Rushing'!$C:$P,9,FALSE)/VLOOKUP($P258,'20 Rushing'!$C:$P,5,FALSE),0)</f>
        <v>0</v>
      </c>
      <c r="AH258" s="12">
        <f>VLOOKUP($J258,'Vegas Odds'!$B:$S,18,FALSE)</f>
        <v>33.050526106749423</v>
      </c>
      <c r="AI258" s="12">
        <f>VLOOKUP($J258,'Vegas Odds'!$B:$S,17,FALSE)</f>
        <v>26.849473893250575</v>
      </c>
      <c r="AJ258">
        <v>1</v>
      </c>
      <c r="AK258" s="12">
        <f t="shared" si="61"/>
        <v>0</v>
      </c>
      <c r="AL258" s="12">
        <f t="shared" si="62"/>
        <v>0</v>
      </c>
      <c r="AM258" s="12">
        <f>V258/Team_Defense_Table20[[#Totals],[Passing yds/att]]*'Fanduel Export'!Q241</f>
        <v>0</v>
      </c>
      <c r="AN258" s="12">
        <f t="shared" si="77"/>
        <v>0</v>
      </c>
      <c r="AO258" s="12">
        <f>IFERROR(IF(OR($B258="D",$B258="K"),0,VLOOKUP($P258,'20 Receiving'!$C:$T,7,FALSE)/VLOOKUP($P258,'20 Receiving'!$C:$T,5,FALSE)),0)*$AJ258</f>
        <v>0</v>
      </c>
      <c r="AP258" s="21">
        <f t="shared" si="63"/>
        <v>33.730880230880231</v>
      </c>
      <c r="AQ258" s="21">
        <f t="shared" si="64"/>
        <v>0</v>
      </c>
      <c r="AR258" s="22">
        <f t="shared" si="65"/>
        <v>0</v>
      </c>
      <c r="AS258" s="22">
        <f t="shared" si="66"/>
        <v>0</v>
      </c>
      <c r="AT258" s="22">
        <f>AA258/Team_Defense_Table20[[#Totals],[Yards per completion]]*'Fanduel Export'!S241</f>
        <v>0</v>
      </c>
      <c r="AU258" s="12">
        <f t="shared" si="78"/>
        <v>0</v>
      </c>
      <c r="AV258" s="12">
        <f t="shared" si="67"/>
        <v>0</v>
      </c>
      <c r="AW258" s="21">
        <f t="shared" si="68"/>
        <v>42.586580086580092</v>
      </c>
      <c r="AX258" s="12">
        <f t="shared" si="69"/>
        <v>0</v>
      </c>
      <c r="AY258" s="12">
        <f>AF258/Team_Defense_Table20[[#Totals],[Rushing Y/A]]*R258</f>
        <v>0</v>
      </c>
      <c r="AZ258" s="12">
        <f t="shared" si="79"/>
        <v>0</v>
      </c>
      <c r="BA258" s="22">
        <f t="shared" si="70"/>
        <v>0</v>
      </c>
      <c r="BB258" s="22">
        <f t="shared" si="71"/>
        <v>0</v>
      </c>
      <c r="BC258" s="21">
        <f t="shared" si="72"/>
        <v>0</v>
      </c>
      <c r="BD258" t="str">
        <f t="shared" si="73"/>
        <v>Tyler Mabry</v>
      </c>
      <c r="BE258">
        <f t="shared" si="74"/>
        <v>4000</v>
      </c>
      <c r="BF258" t="str">
        <f t="shared" si="75"/>
        <v>TE</v>
      </c>
      <c r="BG258" s="22">
        <f t="shared" si="76"/>
        <v>0</v>
      </c>
    </row>
    <row r="259" spans="1:59" x14ac:dyDescent="0.3">
      <c r="A259" t="s">
        <v>4031</v>
      </c>
      <c r="B259" t="s">
        <v>52</v>
      </c>
      <c r="C259" t="s">
        <v>1894</v>
      </c>
      <c r="D259" t="s">
        <v>3190</v>
      </c>
      <c r="E259" t="s">
        <v>3191</v>
      </c>
      <c r="F259">
        <v>0</v>
      </c>
      <c r="G259">
        <v>1</v>
      </c>
      <c r="H259">
        <v>4000</v>
      </c>
      <c r="I259" t="s">
        <v>3644</v>
      </c>
      <c r="J259" t="s">
        <v>1079</v>
      </c>
      <c r="K259" t="s">
        <v>56</v>
      </c>
      <c r="O259" t="str">
        <f t="shared" si="60"/>
        <v>Jake Burt</v>
      </c>
      <c r="P259" t="str">
        <f>IFERROR(VLOOKUP(O:O,'Name Bridge'!A:B,2,FALSE),O:O)</f>
        <v>Jake Burt</v>
      </c>
      <c r="Q259" s="12">
        <f>VLOOKUP($K259,'20 Defensive Stats'!$AC:$AH,2,FALSE)</f>
        <v>6.5079787234042552</v>
      </c>
      <c r="R259" s="12">
        <f>VLOOKUP($K259,'20 Defensive Stats'!$AC:$AH,4,FALSE)</f>
        <v>4.7661870503597124</v>
      </c>
      <c r="S259" s="12">
        <f>VLOOKUP($K259,'20 Defensive Stats'!$AC:$AH,6,FALSE)</f>
        <v>10.324894514767932</v>
      </c>
      <c r="T259" s="12">
        <f>IFERROR(VLOOKUP($P259,'20 Passing'!$C:$AF,9,FALSE)/VLOOKUP($P259,'20 Passing'!$C:$AF,5,FALSE),0)</f>
        <v>0</v>
      </c>
      <c r="U259" s="12">
        <f>IFERROR(VLOOKUP($P259,'20 Passing'!$C:$AF,11,FALSE)/VLOOKUP($P259,'20 Passing'!$C:$AF,5,FALSE),0)</f>
        <v>0</v>
      </c>
      <c r="V259" s="12">
        <f>IFERROR(VLOOKUP($P259,'20 Passing'!$C:$AF,18,FALSE),0)</f>
        <v>0</v>
      </c>
      <c r="W259" s="12">
        <f>IFERROR(VLOOKUP($P259,'20 Passing'!$C:$AF,12,FALSE)/VLOOKUP($P259,'20 Passing'!$C:$AF,5,FALSE),0)</f>
        <v>0</v>
      </c>
      <c r="X259" s="12">
        <f>IFERROR(IF(OR($B259="D",$B259="K"),0,VLOOKUP($P259,'20 Receiving'!$C:$T,7,FALSE)/VLOOKUP($P259,'20 Receiving'!$C:$T,5,FALSE)),0)*$AJ259</f>
        <v>0</v>
      </c>
      <c r="Y259" s="21">
        <f>IFERROR(VLOOKUP($P259,'20 Receiving'!$C:$T,8,FALSE)/VLOOKUP($P259,'20 Receiving'!$C:$T,5,FALSE),0)</f>
        <v>0</v>
      </c>
      <c r="Z259" s="21">
        <f>IFERROR(VLOOKUP($P259,'20 Receiving'!$C:$T,10,FALSE)/VLOOKUP($P259,'20 Receiving'!$C:$T,5,FALSE),0)</f>
        <v>0</v>
      </c>
      <c r="AA259" s="21">
        <f>IFERROR(VLOOKUP($P259,'20 Receiving'!$C:$T,11,FALSE),0)</f>
        <v>0</v>
      </c>
      <c r="AB259" s="21">
        <f>IFERROR(VLOOKUP($P259,'20 Receiving'!$C:$T,14,FALSE),0)</f>
        <v>0</v>
      </c>
      <c r="AC259" s="21">
        <f>IFERROR(VLOOKUP($P259,'20 Receiving'!$C:$T,11,FALSE)/VLOOKUP($P259,'20 Receiving'!$C:$T,5,FALSE),0)</f>
        <v>0</v>
      </c>
      <c r="AD259" s="12">
        <f>IFERROR(VLOOKUP($P259,'20 Rushing'!$C:$P,7,FALSE)/VLOOKUP($P259,'20 Rushing'!$C:$P,5,FALSE),0)</f>
        <v>0</v>
      </c>
      <c r="AE259" s="12">
        <f>IFERROR(VLOOKUP($P259,'20 Rushing'!$C:$P,8,FALSE)/VLOOKUP($P259,'20 Rushing'!$C:$P,5,FALSE),0)</f>
        <v>0</v>
      </c>
      <c r="AF259" s="12">
        <f>IFERROR(VLOOKUP($P259,'20 Rushing'!$C:$P,12,FALSE),0)</f>
        <v>0</v>
      </c>
      <c r="AG259" s="12">
        <f>IFERROR(VLOOKUP($P259,'20 Rushing'!$C:$P,9,FALSE)/VLOOKUP($P259,'20 Rushing'!$C:$P,5,FALSE),0)</f>
        <v>0</v>
      </c>
      <c r="AH259" s="12">
        <f>VLOOKUP($J259,'Vegas Odds'!$B:$S,18,FALSE)</f>
        <v>29.794677517930324</v>
      </c>
      <c r="AI259" s="12">
        <f>VLOOKUP($J259,'Vegas Odds'!$B:$S,17,FALSE)</f>
        <v>35.30532248206967</v>
      </c>
      <c r="AJ259">
        <v>1</v>
      </c>
      <c r="AK259" s="12">
        <f t="shared" si="61"/>
        <v>0</v>
      </c>
      <c r="AL259" s="12">
        <f t="shared" si="62"/>
        <v>0</v>
      </c>
      <c r="AM259" s="12">
        <f>V259/Team_Defense_Table20[[#Totals],[Passing yds/att]]*'Fanduel Export'!Q248</f>
        <v>0</v>
      </c>
      <c r="AN259" s="12">
        <f t="shared" si="77"/>
        <v>0</v>
      </c>
      <c r="AO259" s="12">
        <f>IFERROR(IF(OR($B259="D",$B259="K"),0,VLOOKUP($P259,'20 Receiving'!$C:$T,7,FALSE)/VLOOKUP($P259,'20 Receiving'!$C:$T,5,FALSE)),0)*$AJ259</f>
        <v>0</v>
      </c>
      <c r="AP259" s="21">
        <f t="shared" si="63"/>
        <v>31.252958152958154</v>
      </c>
      <c r="AQ259" s="21">
        <f t="shared" si="64"/>
        <v>0</v>
      </c>
      <c r="AR259" s="22">
        <f t="shared" si="65"/>
        <v>0</v>
      </c>
      <c r="AS259" s="22">
        <f t="shared" si="66"/>
        <v>0</v>
      </c>
      <c r="AT259" s="22">
        <f>AA259/Team_Defense_Table20[[#Totals],[Yards per completion]]*'Fanduel Export'!S248</f>
        <v>0</v>
      </c>
      <c r="AU259" s="12">
        <f t="shared" si="78"/>
        <v>0</v>
      </c>
      <c r="AV259" s="12">
        <f t="shared" si="67"/>
        <v>0</v>
      </c>
      <c r="AW259" s="21">
        <f t="shared" si="68"/>
        <v>39.221464646464653</v>
      </c>
      <c r="AX259" s="12">
        <f t="shared" si="69"/>
        <v>0</v>
      </c>
      <c r="AY259" s="12">
        <f>AF259/Team_Defense_Table20[[#Totals],[Rushing Y/A]]*R259</f>
        <v>0</v>
      </c>
      <c r="AZ259" s="12">
        <f t="shared" si="79"/>
        <v>0</v>
      </c>
      <c r="BA259" s="22">
        <f t="shared" si="70"/>
        <v>0</v>
      </c>
      <c r="BB259" s="22">
        <f t="shared" si="71"/>
        <v>0</v>
      </c>
      <c r="BC259" s="21">
        <f t="shared" si="72"/>
        <v>0</v>
      </c>
      <c r="BD259" t="str">
        <f t="shared" si="73"/>
        <v>Jake Burt</v>
      </c>
      <c r="BE259">
        <f t="shared" si="74"/>
        <v>4000</v>
      </c>
      <c r="BF259" t="str">
        <f t="shared" si="75"/>
        <v>TE</v>
      </c>
      <c r="BG259" s="22">
        <f t="shared" si="76"/>
        <v>0</v>
      </c>
    </row>
    <row r="260" spans="1:59" x14ac:dyDescent="0.3">
      <c r="A260" t="s">
        <v>4032</v>
      </c>
      <c r="B260" t="s">
        <v>52</v>
      </c>
      <c r="C260" t="s">
        <v>3090</v>
      </c>
      <c r="D260" t="s">
        <v>3091</v>
      </c>
      <c r="E260" t="s">
        <v>3773</v>
      </c>
      <c r="F260">
        <v>0</v>
      </c>
      <c r="G260">
        <v>1</v>
      </c>
      <c r="H260">
        <v>4000</v>
      </c>
      <c r="I260" t="s">
        <v>3637</v>
      </c>
      <c r="J260" t="s">
        <v>76</v>
      </c>
      <c r="K260" t="s">
        <v>1080</v>
      </c>
      <c r="O260" t="str">
        <f t="shared" si="60"/>
        <v>Jack Driscoll</v>
      </c>
      <c r="P260" t="str">
        <f>IFERROR(VLOOKUP(O:O,'Name Bridge'!A:B,2,FALSE),O:O)</f>
        <v>Jack Driscoll</v>
      </c>
      <c r="Q260" s="12">
        <f>VLOOKUP($K260,'20 Defensive Stats'!$AC:$AH,2,FALSE)</f>
        <v>6.9262295081967213</v>
      </c>
      <c r="R260" s="12">
        <f>VLOOKUP($K260,'20 Defensive Stats'!$AC:$AH,4,FALSE)</f>
        <v>4.625</v>
      </c>
      <c r="S260" s="12">
        <f>VLOOKUP($K260,'20 Defensive Stats'!$AC:$AH,6,FALSE)</f>
        <v>10.432098765432098</v>
      </c>
      <c r="T260" s="12">
        <f>IFERROR(VLOOKUP($P260,'20 Passing'!$C:$AF,9,FALSE)/VLOOKUP($P260,'20 Passing'!$C:$AF,5,FALSE),0)</f>
        <v>0</v>
      </c>
      <c r="U260" s="12">
        <f>IFERROR(VLOOKUP($P260,'20 Passing'!$C:$AF,11,FALSE)/VLOOKUP($P260,'20 Passing'!$C:$AF,5,FALSE),0)</f>
        <v>0</v>
      </c>
      <c r="V260" s="12">
        <f>IFERROR(VLOOKUP($P260,'20 Passing'!$C:$AF,18,FALSE),0)</f>
        <v>0</v>
      </c>
      <c r="W260" s="12">
        <f>IFERROR(VLOOKUP($P260,'20 Passing'!$C:$AF,12,FALSE)/VLOOKUP($P260,'20 Passing'!$C:$AF,5,FALSE),0)</f>
        <v>0</v>
      </c>
      <c r="X260" s="12">
        <f>IFERROR(IF(OR($B260="D",$B260="K"),0,VLOOKUP($P260,'20 Receiving'!$C:$T,7,FALSE)/VLOOKUP($P260,'20 Receiving'!$C:$T,5,FALSE)),0)*$AJ260</f>
        <v>0</v>
      </c>
      <c r="Y260" s="21">
        <f>IFERROR(VLOOKUP($P260,'20 Receiving'!$C:$T,8,FALSE)/VLOOKUP($P260,'20 Receiving'!$C:$T,5,FALSE),0)</f>
        <v>0</v>
      </c>
      <c r="Z260" s="21">
        <f>IFERROR(VLOOKUP($P260,'20 Receiving'!$C:$T,10,FALSE)/VLOOKUP($P260,'20 Receiving'!$C:$T,5,FALSE),0)</f>
        <v>0</v>
      </c>
      <c r="AA260" s="21">
        <f>IFERROR(VLOOKUP($P260,'20 Receiving'!$C:$T,11,FALSE),0)</f>
        <v>0</v>
      </c>
      <c r="AB260" s="21">
        <f>IFERROR(VLOOKUP($P260,'20 Receiving'!$C:$T,14,FALSE),0)</f>
        <v>0</v>
      </c>
      <c r="AC260" s="21">
        <f>IFERROR(VLOOKUP($P260,'20 Receiving'!$C:$T,11,FALSE)/VLOOKUP($P260,'20 Receiving'!$C:$T,5,FALSE),0)</f>
        <v>0</v>
      </c>
      <c r="AD260" s="12">
        <f>IFERROR(VLOOKUP($P260,'20 Rushing'!$C:$P,7,FALSE)/VLOOKUP($P260,'20 Rushing'!$C:$P,5,FALSE),0)</f>
        <v>0</v>
      </c>
      <c r="AE260" s="12">
        <f>IFERROR(VLOOKUP($P260,'20 Rushing'!$C:$P,8,FALSE)/VLOOKUP($P260,'20 Rushing'!$C:$P,5,FALSE),0)</f>
        <v>0</v>
      </c>
      <c r="AF260" s="12">
        <f>IFERROR(VLOOKUP($P260,'20 Rushing'!$C:$P,12,FALSE),0)</f>
        <v>0</v>
      </c>
      <c r="AG260" s="12">
        <f>IFERROR(VLOOKUP($P260,'20 Rushing'!$C:$P,9,FALSE)/VLOOKUP($P260,'20 Rushing'!$C:$P,5,FALSE),0)</f>
        <v>0</v>
      </c>
      <c r="AH260" s="12">
        <f>VLOOKUP($J260,'Vegas Odds'!$B:$S,18,FALSE)</f>
        <v>42.740147670656746</v>
      </c>
      <c r="AI260" s="12">
        <f>VLOOKUP($J260,'Vegas Odds'!$B:$S,17,FALSE)</f>
        <v>19.159852329343252</v>
      </c>
      <c r="AJ260">
        <v>1</v>
      </c>
      <c r="AK260" s="12">
        <f t="shared" si="61"/>
        <v>0</v>
      </c>
      <c r="AL260" s="12">
        <f t="shared" si="62"/>
        <v>0</v>
      </c>
      <c r="AM260" s="12">
        <f>V260/Team_Defense_Table20[[#Totals],[Passing yds/att]]*'Fanduel Export'!Q250</f>
        <v>0</v>
      </c>
      <c r="AN260" s="12">
        <f t="shared" si="77"/>
        <v>0</v>
      </c>
      <c r="AO260" s="12">
        <f>IFERROR(IF(OR($B260="D",$B260="K"),0,VLOOKUP($P260,'20 Receiving'!$C:$T,7,FALSE)/VLOOKUP($P260,'20 Receiving'!$C:$T,5,FALSE)),0)*$AJ260</f>
        <v>0</v>
      </c>
      <c r="AP260" s="21">
        <f t="shared" si="63"/>
        <v>49.672943722943735</v>
      </c>
      <c r="AQ260" s="21">
        <f t="shared" si="64"/>
        <v>0</v>
      </c>
      <c r="AR260" s="22">
        <f t="shared" si="65"/>
        <v>0</v>
      </c>
      <c r="AS260" s="22">
        <f t="shared" si="66"/>
        <v>0</v>
      </c>
      <c r="AT260" s="22">
        <f>AA260/Team_Defense_Table20[[#Totals],[Yards per completion]]*'Fanduel Export'!S250</f>
        <v>0</v>
      </c>
      <c r="AU260" s="12">
        <f t="shared" si="78"/>
        <v>0</v>
      </c>
      <c r="AV260" s="12">
        <f t="shared" si="67"/>
        <v>0</v>
      </c>
      <c r="AW260" s="21">
        <f t="shared" si="68"/>
        <v>31.925757575757579</v>
      </c>
      <c r="AX260" s="12">
        <f t="shared" si="69"/>
        <v>0</v>
      </c>
      <c r="AY260" s="12">
        <f>AF260/Team_Defense_Table20[[#Totals],[Rushing Y/A]]*R260</f>
        <v>0</v>
      </c>
      <c r="AZ260" s="12">
        <f t="shared" si="79"/>
        <v>0</v>
      </c>
      <c r="BA260" s="22">
        <f t="shared" si="70"/>
        <v>0</v>
      </c>
      <c r="BB260" s="22">
        <f t="shared" si="71"/>
        <v>0</v>
      </c>
      <c r="BC260" s="21">
        <f t="shared" si="72"/>
        <v>0</v>
      </c>
      <c r="BD260" t="str">
        <f t="shared" si="73"/>
        <v>Jack Driscoll</v>
      </c>
      <c r="BE260">
        <f t="shared" si="74"/>
        <v>4000</v>
      </c>
      <c r="BF260" t="str">
        <f t="shared" si="75"/>
        <v>TE</v>
      </c>
      <c r="BG260" s="22">
        <f t="shared" si="76"/>
        <v>0</v>
      </c>
    </row>
    <row r="261" spans="1:59" x14ac:dyDescent="0.3">
      <c r="A261" t="s">
        <v>4033</v>
      </c>
      <c r="B261" t="s">
        <v>52</v>
      </c>
      <c r="C261" t="s">
        <v>1900</v>
      </c>
      <c r="D261" t="s">
        <v>620</v>
      </c>
      <c r="E261" t="s">
        <v>3405</v>
      </c>
      <c r="F261">
        <v>0</v>
      </c>
      <c r="G261">
        <v>1</v>
      </c>
      <c r="H261">
        <v>4000</v>
      </c>
      <c r="I261" t="s">
        <v>3638</v>
      </c>
      <c r="J261" t="s">
        <v>74</v>
      </c>
      <c r="K261" t="s">
        <v>61</v>
      </c>
      <c r="O261" t="str">
        <f t="shared" ref="O261:O324" si="80">D261</f>
        <v>Garrett Dickerson</v>
      </c>
      <c r="P261" t="str">
        <f>IFERROR(VLOOKUP(O:O,'Name Bridge'!A:B,2,FALSE),O:O)</f>
        <v>Garrett Dickerson</v>
      </c>
      <c r="Q261" s="12">
        <f>VLOOKUP($K261,'20 Defensive Stats'!$AC:$AH,2,FALSE)</f>
        <v>7.3665987780040734</v>
      </c>
      <c r="R261" s="12">
        <f>VLOOKUP($K261,'20 Defensive Stats'!$AC:$AH,4,FALSE)</f>
        <v>3.7056603773584906</v>
      </c>
      <c r="S261" s="12">
        <f>VLOOKUP($K261,'20 Defensive Stats'!$AC:$AH,6,FALSE)</f>
        <v>10.764880952380953</v>
      </c>
      <c r="T261" s="12">
        <f>IFERROR(VLOOKUP($P261,'20 Passing'!$C:$AF,9,FALSE)/VLOOKUP($P261,'20 Passing'!$C:$AF,5,FALSE),0)</f>
        <v>0</v>
      </c>
      <c r="U261" s="12">
        <f>IFERROR(VLOOKUP($P261,'20 Passing'!$C:$AF,11,FALSE)/VLOOKUP($P261,'20 Passing'!$C:$AF,5,FALSE),0)</f>
        <v>0</v>
      </c>
      <c r="V261" s="12">
        <f>IFERROR(VLOOKUP($P261,'20 Passing'!$C:$AF,18,FALSE),0)</f>
        <v>0</v>
      </c>
      <c r="W261" s="12">
        <f>IFERROR(VLOOKUP($P261,'20 Passing'!$C:$AF,12,FALSE)/VLOOKUP($P261,'20 Passing'!$C:$AF,5,FALSE),0)</f>
        <v>0</v>
      </c>
      <c r="X261" s="12">
        <f>IFERROR(IF(OR($B261="D",$B261="K"),0,VLOOKUP($P261,'20 Receiving'!$C:$T,7,FALSE)/VLOOKUP($P261,'20 Receiving'!$C:$T,5,FALSE)),0)*$AJ261</f>
        <v>0</v>
      </c>
      <c r="Y261" s="21">
        <f>IFERROR(VLOOKUP($P261,'20 Receiving'!$C:$T,8,FALSE)/VLOOKUP($P261,'20 Receiving'!$C:$T,5,FALSE),0)</f>
        <v>0</v>
      </c>
      <c r="Z261" s="21">
        <f>IFERROR(VLOOKUP($P261,'20 Receiving'!$C:$T,10,FALSE)/VLOOKUP($P261,'20 Receiving'!$C:$T,5,FALSE),0)</f>
        <v>0</v>
      </c>
      <c r="AA261" s="21">
        <f>IFERROR(VLOOKUP($P261,'20 Receiving'!$C:$T,11,FALSE),0)</f>
        <v>0</v>
      </c>
      <c r="AB261" s="21">
        <f>IFERROR(VLOOKUP($P261,'20 Receiving'!$C:$T,14,FALSE),0)</f>
        <v>0</v>
      </c>
      <c r="AC261" s="21">
        <f>IFERROR(VLOOKUP($P261,'20 Receiving'!$C:$T,11,FALSE)/VLOOKUP($P261,'20 Receiving'!$C:$T,5,FALSE),0)</f>
        <v>0</v>
      </c>
      <c r="AD261" s="12">
        <f>IFERROR(VLOOKUP($P261,'20 Rushing'!$C:$P,7,FALSE)/VLOOKUP($P261,'20 Rushing'!$C:$P,5,FALSE),0)</f>
        <v>0</v>
      </c>
      <c r="AE261" s="12">
        <f>IFERROR(VLOOKUP($P261,'20 Rushing'!$C:$P,8,FALSE)/VLOOKUP($P261,'20 Rushing'!$C:$P,5,FALSE),0)</f>
        <v>0</v>
      </c>
      <c r="AF261" s="12">
        <f>IFERROR(VLOOKUP($P261,'20 Rushing'!$C:$P,12,FALSE),0)</f>
        <v>0</v>
      </c>
      <c r="AG261" s="12">
        <f>IFERROR(VLOOKUP($P261,'20 Rushing'!$C:$P,9,FALSE)/VLOOKUP($P261,'20 Rushing'!$C:$P,5,FALSE),0)</f>
        <v>0</v>
      </c>
      <c r="AH261" s="12">
        <f>VLOOKUP($J261,'Vegas Odds'!$B:$S,18,FALSE)</f>
        <v>43.874288576406173</v>
      </c>
      <c r="AI261" s="12">
        <f>VLOOKUP($J261,'Vegas Odds'!$B:$S,17,FALSE)</f>
        <v>15.725711423593831</v>
      </c>
      <c r="AJ261">
        <v>1</v>
      </c>
      <c r="AK261" s="12">
        <f t="shared" ref="AK261:AK324" si="81">T261*AJ261</f>
        <v>0</v>
      </c>
      <c r="AL261" s="12">
        <f t="shared" ref="AL261:AL324" si="82">IF(AND(AJ261=1,B261="QB"),AH261,0)</f>
        <v>0</v>
      </c>
      <c r="AM261" s="12">
        <f>V261/Team_Defense_Table20[[#Totals],[Passing yds/att]]*'Fanduel Export'!Q258</f>
        <v>0</v>
      </c>
      <c r="AN261" s="12">
        <f t="shared" si="77"/>
        <v>0</v>
      </c>
      <c r="AO261" s="12">
        <f>IFERROR(IF(OR($B261="D",$B261="K"),0,VLOOKUP($P261,'20 Receiving'!$C:$T,7,FALSE)/VLOOKUP($P261,'20 Receiving'!$C:$T,5,FALSE)),0)*$AJ261</f>
        <v>0</v>
      </c>
      <c r="AP261" s="21">
        <f t="shared" ref="AP261:AP324" si="83">SUMIF($J:$J,$J261,AO:AO)</f>
        <v>34.49083694083695</v>
      </c>
      <c r="AQ261" s="21">
        <f t="shared" ref="AQ261:AQ324" si="84">AO261/AP261*AH261</f>
        <v>0</v>
      </c>
      <c r="AR261" s="22">
        <f t="shared" ref="AR261:AR324" si="85">Y261*AJ261</f>
        <v>0</v>
      </c>
      <c r="AS261" s="22">
        <f t="shared" ref="AS261:AS324" si="86">IFERROR(AR261/AO261*AQ261,0)</f>
        <v>0</v>
      </c>
      <c r="AT261" s="22">
        <f>AA261/Team_Defense_Table20[[#Totals],[Yards per completion]]*'Fanduel Export'!S258</f>
        <v>0</v>
      </c>
      <c r="AU261" s="12">
        <f t="shared" si="78"/>
        <v>0</v>
      </c>
      <c r="AV261" s="12">
        <f t="shared" ref="AV261:AV324" si="87">AD261*AJ261</f>
        <v>0</v>
      </c>
      <c r="AW261" s="21">
        <f t="shared" ref="AW261:AW324" si="88">SUMIF($J:$J,$J261,AV:AV)</f>
        <v>24.907864357864359</v>
      </c>
      <c r="AX261" s="12">
        <f t="shared" ref="AX261:AX324" si="89">IFERROR(AV261/AW261*AI261,0)</f>
        <v>0</v>
      </c>
      <c r="AY261" s="12">
        <f>AF261/Team_Defense_Table20[[#Totals],[Rushing Y/A]]*R261</f>
        <v>0</v>
      </c>
      <c r="AZ261" s="12">
        <f t="shared" si="79"/>
        <v>0</v>
      </c>
      <c r="BA261" s="22">
        <f t="shared" ref="BA261:BA324" si="90">AN261/25+AU261/10+AZ261/10+AR261*0.5</f>
        <v>0</v>
      </c>
      <c r="BB261" s="22">
        <f t="shared" ref="BB261:BB324" si="91">BA261/(H261/1000)</f>
        <v>0</v>
      </c>
      <c r="BC261" s="21">
        <f t="shared" ref="BC261:BC324" si="92">AO261/(H261/1000)</f>
        <v>0</v>
      </c>
      <c r="BD261" t="str">
        <f t="shared" ref="BD261:BD324" si="93">D261</f>
        <v>Garrett Dickerson</v>
      </c>
      <c r="BE261">
        <f t="shared" ref="BE261:BE324" si="94">H261</f>
        <v>4000</v>
      </c>
      <c r="BF261" t="str">
        <f t="shared" ref="BF261:BF324" si="95">B261</f>
        <v>TE</v>
      </c>
      <c r="BG261" s="22">
        <f t="shared" ref="BG261:BG324" si="96">BA261</f>
        <v>0</v>
      </c>
    </row>
    <row r="262" spans="1:59" x14ac:dyDescent="0.3">
      <c r="A262" t="s">
        <v>4034</v>
      </c>
      <c r="B262" t="s">
        <v>52</v>
      </c>
      <c r="C262" t="s">
        <v>3764</v>
      </c>
      <c r="D262" t="s">
        <v>3765</v>
      </c>
      <c r="E262" t="s">
        <v>3766</v>
      </c>
      <c r="F262">
        <v>0</v>
      </c>
      <c r="G262">
        <v>1</v>
      </c>
      <c r="H262">
        <v>4000</v>
      </c>
      <c r="I262" t="s">
        <v>3638</v>
      </c>
      <c r="J262" t="s">
        <v>61</v>
      </c>
      <c r="K262" t="s">
        <v>74</v>
      </c>
      <c r="O262" t="str">
        <f t="shared" si="80"/>
        <v>Dom Wood-Anderson</v>
      </c>
      <c r="P262" t="str">
        <f>IFERROR(VLOOKUP(O:O,'Name Bridge'!A:B,2,FALSE),O:O)</f>
        <v>Dom Wood-Anderson</v>
      </c>
      <c r="Q262" s="12">
        <f>VLOOKUP($K262,'20 Defensive Stats'!$AC:$AH,2,FALSE)</f>
        <v>6.8849104859335037</v>
      </c>
      <c r="R262" s="12">
        <f>VLOOKUP($K262,'20 Defensive Stats'!$AC:$AH,4,FALSE)</f>
        <v>3.8851851851851853</v>
      </c>
      <c r="S262" s="12">
        <f>VLOOKUP($K262,'20 Defensive Stats'!$AC:$AH,6,FALSE)</f>
        <v>10.196969696969697</v>
      </c>
      <c r="T262" s="12">
        <f>IFERROR(VLOOKUP($P262,'20 Passing'!$C:$AF,9,FALSE)/VLOOKUP($P262,'20 Passing'!$C:$AF,5,FALSE),0)</f>
        <v>0</v>
      </c>
      <c r="U262" s="12">
        <f>IFERROR(VLOOKUP($P262,'20 Passing'!$C:$AF,11,FALSE)/VLOOKUP($P262,'20 Passing'!$C:$AF,5,FALSE),0)</f>
        <v>0</v>
      </c>
      <c r="V262" s="12">
        <f>IFERROR(VLOOKUP($P262,'20 Passing'!$C:$AF,18,FALSE),0)</f>
        <v>0</v>
      </c>
      <c r="W262" s="12">
        <f>IFERROR(VLOOKUP($P262,'20 Passing'!$C:$AF,12,FALSE)/VLOOKUP($P262,'20 Passing'!$C:$AF,5,FALSE),0)</f>
        <v>0</v>
      </c>
      <c r="X262" s="12">
        <f>IFERROR(IF(OR($B262="D",$B262="K"),0,VLOOKUP($P262,'20 Receiving'!$C:$T,7,FALSE)/VLOOKUP($P262,'20 Receiving'!$C:$T,5,FALSE)),0)*$AJ262</f>
        <v>0</v>
      </c>
      <c r="Y262" s="21">
        <f>IFERROR(VLOOKUP($P262,'20 Receiving'!$C:$T,8,FALSE)/VLOOKUP($P262,'20 Receiving'!$C:$T,5,FALSE),0)</f>
        <v>0</v>
      </c>
      <c r="Z262" s="21">
        <f>IFERROR(VLOOKUP($P262,'20 Receiving'!$C:$T,10,FALSE)/VLOOKUP($P262,'20 Receiving'!$C:$T,5,FALSE),0)</f>
        <v>0</v>
      </c>
      <c r="AA262" s="21">
        <f>IFERROR(VLOOKUP($P262,'20 Receiving'!$C:$T,11,FALSE),0)</f>
        <v>0</v>
      </c>
      <c r="AB262" s="21">
        <f>IFERROR(VLOOKUP($P262,'20 Receiving'!$C:$T,14,FALSE),0)</f>
        <v>0</v>
      </c>
      <c r="AC262" s="21">
        <f>IFERROR(VLOOKUP($P262,'20 Receiving'!$C:$T,11,FALSE)/VLOOKUP($P262,'20 Receiving'!$C:$T,5,FALSE),0)</f>
        <v>0</v>
      </c>
      <c r="AD262" s="12">
        <f>IFERROR(VLOOKUP($P262,'20 Rushing'!$C:$P,7,FALSE)/VLOOKUP($P262,'20 Rushing'!$C:$P,5,FALSE),0)</f>
        <v>0</v>
      </c>
      <c r="AE262" s="12">
        <f>IFERROR(VLOOKUP($P262,'20 Rushing'!$C:$P,8,FALSE)/VLOOKUP($P262,'20 Rushing'!$C:$P,5,FALSE),0)</f>
        <v>0</v>
      </c>
      <c r="AF262" s="12">
        <f>IFERROR(VLOOKUP($P262,'20 Rushing'!$C:$P,12,FALSE),0)</f>
        <v>0</v>
      </c>
      <c r="AG262" s="12">
        <f>IFERROR(VLOOKUP($P262,'20 Rushing'!$C:$P,9,FALSE)/VLOOKUP($P262,'20 Rushing'!$C:$P,5,FALSE),0)</f>
        <v>0</v>
      </c>
      <c r="AH262" s="12">
        <f>VLOOKUP($J262,'Vegas Odds'!$B:$S,18,FALSE)</f>
        <v>33.050526106749423</v>
      </c>
      <c r="AI262" s="12">
        <f>VLOOKUP($J262,'Vegas Odds'!$B:$S,17,FALSE)</f>
        <v>26.849473893250575</v>
      </c>
      <c r="AJ262">
        <v>1</v>
      </c>
      <c r="AK262" s="12">
        <f t="shared" si="81"/>
        <v>0</v>
      </c>
      <c r="AL262" s="12">
        <f t="shared" si="82"/>
        <v>0</v>
      </c>
      <c r="AM262" s="12">
        <f>V262/Team_Defense_Table20[[#Totals],[Passing yds/att]]*'Fanduel Export'!Q289</f>
        <v>0</v>
      </c>
      <c r="AN262" s="12">
        <f t="shared" si="77"/>
        <v>0</v>
      </c>
      <c r="AO262" s="12">
        <f>IFERROR(IF(OR($B262="D",$B262="K"),0,VLOOKUP($P262,'20 Receiving'!$C:$T,7,FALSE)/VLOOKUP($P262,'20 Receiving'!$C:$T,5,FALSE)),0)*$AJ262</f>
        <v>0</v>
      </c>
      <c r="AP262" s="21">
        <f t="shared" si="83"/>
        <v>33.730880230880231</v>
      </c>
      <c r="AQ262" s="21">
        <f t="shared" si="84"/>
        <v>0</v>
      </c>
      <c r="AR262" s="22">
        <f t="shared" si="85"/>
        <v>0</v>
      </c>
      <c r="AS262" s="22">
        <f t="shared" si="86"/>
        <v>0</v>
      </c>
      <c r="AT262" s="22">
        <f>AA262/Team_Defense_Table20[[#Totals],[Yards per completion]]*'Fanduel Export'!S289</f>
        <v>0</v>
      </c>
      <c r="AU262" s="12">
        <f t="shared" si="78"/>
        <v>0</v>
      </c>
      <c r="AV262" s="12">
        <f t="shared" si="87"/>
        <v>0</v>
      </c>
      <c r="AW262" s="21">
        <f t="shared" si="88"/>
        <v>42.586580086580092</v>
      </c>
      <c r="AX262" s="12">
        <f t="shared" si="89"/>
        <v>0</v>
      </c>
      <c r="AY262" s="12">
        <f>AF262/Team_Defense_Table20[[#Totals],[Rushing Y/A]]*R262</f>
        <v>0</v>
      </c>
      <c r="AZ262" s="12">
        <f t="shared" si="79"/>
        <v>0</v>
      </c>
      <c r="BA262" s="22">
        <f t="shared" si="90"/>
        <v>0</v>
      </c>
      <c r="BB262" s="22">
        <f t="shared" si="91"/>
        <v>0</v>
      </c>
      <c r="BC262" s="21">
        <f t="shared" si="92"/>
        <v>0</v>
      </c>
      <c r="BD262" t="str">
        <f t="shared" si="93"/>
        <v>Dom Wood-Anderson</v>
      </c>
      <c r="BE262">
        <f t="shared" si="94"/>
        <v>4000</v>
      </c>
      <c r="BF262" t="str">
        <f t="shared" si="95"/>
        <v>TE</v>
      </c>
      <c r="BG262" s="22">
        <f t="shared" si="96"/>
        <v>0</v>
      </c>
    </row>
    <row r="263" spans="1:59" hidden="1" x14ac:dyDescent="0.3">
      <c r="A263" t="s">
        <v>4035</v>
      </c>
      <c r="B263" t="s">
        <v>52</v>
      </c>
      <c r="C263" t="s">
        <v>2999</v>
      </c>
      <c r="D263" t="s">
        <v>3184</v>
      </c>
      <c r="E263" t="s">
        <v>3185</v>
      </c>
      <c r="F263">
        <v>0</v>
      </c>
      <c r="G263">
        <v>1</v>
      </c>
      <c r="H263">
        <v>4000</v>
      </c>
      <c r="I263" t="s">
        <v>3644</v>
      </c>
      <c r="J263" t="s">
        <v>1079</v>
      </c>
      <c r="K263" t="s">
        <v>56</v>
      </c>
      <c r="L263" t="s">
        <v>1927</v>
      </c>
      <c r="M263" t="s">
        <v>2009</v>
      </c>
      <c r="O263" t="str">
        <f t="shared" si="80"/>
        <v>Devin Asiasi</v>
      </c>
      <c r="P263" t="str">
        <f>IFERROR(VLOOKUP(O:O,'Name Bridge'!A:B,2,FALSE),O:O)</f>
        <v>Devin Asiasi</v>
      </c>
      <c r="Q263" s="12">
        <f>VLOOKUP($K263,'20 Defensive Stats'!$AC:$AH,2,FALSE)</f>
        <v>6.5079787234042552</v>
      </c>
      <c r="R263" s="12">
        <f>VLOOKUP($K263,'20 Defensive Stats'!$AC:$AH,4,FALSE)</f>
        <v>4.7661870503597124</v>
      </c>
      <c r="S263" s="12">
        <f>VLOOKUP($K263,'20 Defensive Stats'!$AC:$AH,6,FALSE)</f>
        <v>10.324894514767932</v>
      </c>
      <c r="T263" s="12">
        <f>IFERROR(VLOOKUP($P263,'20 Passing'!$C:$AF,9,FALSE)/VLOOKUP($P263,'20 Passing'!$C:$AF,5,FALSE),0)</f>
        <v>0</v>
      </c>
      <c r="U263" s="12">
        <f>IFERROR(VLOOKUP($P263,'20 Passing'!$C:$AF,11,FALSE)/VLOOKUP($P263,'20 Passing'!$C:$AF,5,FALSE),0)</f>
        <v>0</v>
      </c>
      <c r="V263" s="12">
        <f>IFERROR(VLOOKUP($P263,'20 Passing'!$C:$AF,18,FALSE),0)</f>
        <v>0</v>
      </c>
      <c r="W263" s="12">
        <f>IFERROR(VLOOKUP($P263,'20 Passing'!$C:$AF,12,FALSE)/VLOOKUP($P263,'20 Passing'!$C:$AF,5,FALSE),0)</f>
        <v>0</v>
      </c>
      <c r="X263" s="12">
        <f>IFERROR(IF(OR($B263="D",$B263="K"),0,VLOOKUP($P263,'20 Receiving'!$C:$T,7,FALSE)/VLOOKUP($P263,'20 Receiving'!$C:$T,5,FALSE)),0)*$AJ263</f>
        <v>0</v>
      </c>
      <c r="Y263" s="21">
        <f>IFERROR(VLOOKUP($P263,'20 Receiving'!$C:$T,8,FALSE)/VLOOKUP($P263,'20 Receiving'!$C:$T,5,FALSE),0)</f>
        <v>0</v>
      </c>
      <c r="Z263" s="21">
        <f>IFERROR(VLOOKUP($P263,'20 Receiving'!$C:$T,10,FALSE)/VLOOKUP($P263,'20 Receiving'!$C:$T,5,FALSE),0)</f>
        <v>0</v>
      </c>
      <c r="AA263" s="21">
        <f>IFERROR(VLOOKUP($P263,'20 Receiving'!$C:$T,11,FALSE),0)</f>
        <v>0</v>
      </c>
      <c r="AB263" s="21">
        <f>IFERROR(VLOOKUP($P263,'20 Receiving'!$C:$T,14,FALSE),0)</f>
        <v>0</v>
      </c>
      <c r="AC263" s="21">
        <f>IFERROR(VLOOKUP($P263,'20 Receiving'!$C:$T,11,FALSE)/VLOOKUP($P263,'20 Receiving'!$C:$T,5,FALSE),0)</f>
        <v>0</v>
      </c>
      <c r="AD263" s="12">
        <f>IFERROR(VLOOKUP($P263,'20 Rushing'!$C:$P,7,FALSE)/VLOOKUP($P263,'20 Rushing'!$C:$P,5,FALSE),0)</f>
        <v>0</v>
      </c>
      <c r="AE263" s="12">
        <f>IFERROR(VLOOKUP($P263,'20 Rushing'!$C:$P,8,FALSE)/VLOOKUP($P263,'20 Rushing'!$C:$P,5,FALSE),0)</f>
        <v>0</v>
      </c>
      <c r="AF263" s="12">
        <f>IFERROR(VLOOKUP($P263,'20 Rushing'!$C:$P,12,FALSE),0)</f>
        <v>0</v>
      </c>
      <c r="AG263" s="12">
        <f>IFERROR(VLOOKUP($P263,'20 Rushing'!$C:$P,9,FALSE)/VLOOKUP($P263,'20 Rushing'!$C:$P,5,FALSE),0)</f>
        <v>0</v>
      </c>
      <c r="AH263" s="12">
        <f>VLOOKUP($J263,'Vegas Odds'!$B:$S,18,FALSE)</f>
        <v>29.794677517930324</v>
      </c>
      <c r="AI263" s="12">
        <f>VLOOKUP($J263,'Vegas Odds'!$B:$S,17,FALSE)</f>
        <v>35.30532248206967</v>
      </c>
      <c r="AJ263">
        <v>0</v>
      </c>
      <c r="AK263" s="12">
        <f t="shared" si="81"/>
        <v>0</v>
      </c>
      <c r="AL263" s="12">
        <f t="shared" si="82"/>
        <v>0</v>
      </c>
      <c r="AM263" s="12">
        <f>V263/Team_Defense_Table20[[#Totals],[Passing yds/att]]*'Fanduel Export'!Q265</f>
        <v>0</v>
      </c>
      <c r="AN263" s="12">
        <f t="shared" si="77"/>
        <v>0</v>
      </c>
      <c r="AO263" s="12">
        <f>IFERROR(IF(OR($B263="D",$B263="K"),0,VLOOKUP($P263,'20 Receiving'!$C:$T,7,FALSE)/VLOOKUP($P263,'20 Receiving'!$C:$T,5,FALSE)),0)*$AJ263</f>
        <v>0</v>
      </c>
      <c r="AP263" s="21">
        <f t="shared" si="83"/>
        <v>31.252958152958154</v>
      </c>
      <c r="AQ263" s="21">
        <f t="shared" si="84"/>
        <v>0</v>
      </c>
      <c r="AR263" s="22">
        <f t="shared" si="85"/>
        <v>0</v>
      </c>
      <c r="AS263" s="22">
        <f t="shared" si="86"/>
        <v>0</v>
      </c>
      <c r="AT263" s="22">
        <f>AA263/Team_Defense_Table20[[#Totals],[Yards per completion]]*'Fanduel Export'!S265</f>
        <v>0</v>
      </c>
      <c r="AU263" s="12">
        <f t="shared" si="78"/>
        <v>0</v>
      </c>
      <c r="AV263" s="12">
        <f t="shared" si="87"/>
        <v>0</v>
      </c>
      <c r="AW263" s="21">
        <f t="shared" si="88"/>
        <v>39.221464646464653</v>
      </c>
      <c r="AX263" s="12">
        <f t="shared" si="89"/>
        <v>0</v>
      </c>
      <c r="AY263" s="12">
        <f>AF263/Team_Defense_Table20[[#Totals],[Rushing Y/A]]*R263</f>
        <v>0</v>
      </c>
      <c r="AZ263" s="12">
        <f t="shared" si="79"/>
        <v>0</v>
      </c>
      <c r="BA263" s="22">
        <f t="shared" si="90"/>
        <v>0</v>
      </c>
      <c r="BB263" s="22">
        <f t="shared" si="91"/>
        <v>0</v>
      </c>
      <c r="BC263" s="21">
        <f t="shared" si="92"/>
        <v>0</v>
      </c>
      <c r="BD263" t="str">
        <f t="shared" si="93"/>
        <v>Devin Asiasi</v>
      </c>
      <c r="BE263">
        <f t="shared" si="94"/>
        <v>4000</v>
      </c>
      <c r="BF263" t="str">
        <f t="shared" si="95"/>
        <v>TE</v>
      </c>
      <c r="BG263" s="22">
        <f t="shared" si="96"/>
        <v>0</v>
      </c>
    </row>
    <row r="264" spans="1:59" x14ac:dyDescent="0.3">
      <c r="A264" t="s">
        <v>4036</v>
      </c>
      <c r="B264" t="s">
        <v>52</v>
      </c>
      <c r="C264" t="s">
        <v>3389</v>
      </c>
      <c r="D264" t="s">
        <v>538</v>
      </c>
      <c r="E264" t="s">
        <v>3401</v>
      </c>
      <c r="F264">
        <v>2.4333333969116202</v>
      </c>
      <c r="G264">
        <v>3</v>
      </c>
      <c r="H264">
        <v>4000</v>
      </c>
      <c r="I264" t="s">
        <v>3639</v>
      </c>
      <c r="J264" t="s">
        <v>80</v>
      </c>
      <c r="K264" t="s">
        <v>116</v>
      </c>
      <c r="O264" t="str">
        <f t="shared" si="80"/>
        <v>Johnny Mundt</v>
      </c>
      <c r="P264" t="str">
        <f>IFERROR(VLOOKUP(O:O,'Name Bridge'!A:B,2,FALSE),O:O)</f>
        <v>Johnny Mundt</v>
      </c>
      <c r="Q264" s="12">
        <f>VLOOKUP($K264,'20 Defensive Stats'!$AC:$AH,2,FALSE)</f>
        <v>6.3265822784810126</v>
      </c>
      <c r="R264" s="12">
        <f>VLOOKUP($K264,'20 Defensive Stats'!$AC:$AH,4,FALSE)</f>
        <v>4.5384615384615383</v>
      </c>
      <c r="S264" s="12">
        <f>VLOOKUP($K264,'20 Defensive Stats'!$AC:$AH,6,FALSE)</f>
        <v>9.76171875</v>
      </c>
      <c r="T264" s="12">
        <f>IFERROR(VLOOKUP($P264,'20 Passing'!$C:$AF,9,FALSE)/VLOOKUP($P264,'20 Passing'!$C:$AF,5,FALSE),0)</f>
        <v>0</v>
      </c>
      <c r="U264" s="12">
        <f>IFERROR(VLOOKUP($P264,'20 Passing'!$C:$AF,11,FALSE)/VLOOKUP($P264,'20 Passing'!$C:$AF,5,FALSE),0)</f>
        <v>0</v>
      </c>
      <c r="V264" s="12">
        <f>IFERROR(VLOOKUP($P264,'20 Passing'!$C:$AF,18,FALSE),0)</f>
        <v>0</v>
      </c>
      <c r="W264" s="12">
        <f>IFERROR(VLOOKUP($P264,'20 Passing'!$C:$AF,12,FALSE)/VLOOKUP($P264,'20 Passing'!$C:$AF,5,FALSE),0)</f>
        <v>0</v>
      </c>
      <c r="X264" s="12">
        <f>IFERROR(IF(OR($B264="D",$B264="K"),0,VLOOKUP($P264,'20 Receiving'!$C:$T,7,FALSE)/VLOOKUP($P264,'20 Receiving'!$C:$T,5,FALSE)),0)*$AJ264</f>
        <v>0.36363636363636365</v>
      </c>
      <c r="Y264" s="21">
        <f>IFERROR(VLOOKUP($P264,'20 Receiving'!$C:$T,8,FALSE)/VLOOKUP($P264,'20 Receiving'!$C:$T,5,FALSE),0)</f>
        <v>0.36363636363636365</v>
      </c>
      <c r="Z264" s="21">
        <f>IFERROR(VLOOKUP($P264,'20 Receiving'!$C:$T,10,FALSE)/VLOOKUP($P264,'20 Receiving'!$C:$T,5,FALSE),0)</f>
        <v>4.8181818181818183</v>
      </c>
      <c r="AA264" s="21">
        <f>IFERROR(VLOOKUP($P264,'20 Receiving'!$C:$T,11,FALSE),0)</f>
        <v>13.3</v>
      </c>
      <c r="AB264" s="21">
        <f>IFERROR(VLOOKUP($P264,'20 Receiving'!$C:$T,14,FALSE),0)</f>
        <v>34</v>
      </c>
      <c r="AC264" s="21">
        <f>IFERROR(VLOOKUP($P264,'20 Receiving'!$C:$T,11,FALSE)/VLOOKUP($P264,'20 Receiving'!$C:$T,5,FALSE),0)</f>
        <v>1.2090909090909092</v>
      </c>
      <c r="AD264" s="12">
        <f>IFERROR(VLOOKUP($P264,'20 Rushing'!$C:$P,7,FALSE)/VLOOKUP($P264,'20 Rushing'!$C:$P,5,FALSE),0)</f>
        <v>0</v>
      </c>
      <c r="AE264" s="12">
        <f>IFERROR(VLOOKUP($P264,'20 Rushing'!$C:$P,8,FALSE)/VLOOKUP($P264,'20 Rushing'!$C:$P,5,FALSE),0)</f>
        <v>0</v>
      </c>
      <c r="AF264" s="12">
        <f>IFERROR(VLOOKUP($P264,'20 Rushing'!$C:$P,12,FALSE),0)</f>
        <v>0</v>
      </c>
      <c r="AG264" s="12">
        <f>IFERROR(VLOOKUP($P264,'20 Rushing'!$C:$P,9,FALSE)/VLOOKUP($P264,'20 Rushing'!$C:$P,5,FALSE),0)</f>
        <v>0</v>
      </c>
      <c r="AH264" s="12">
        <f>VLOOKUP($J264,'Vegas Odds'!$B:$S,18,FALSE)</f>
        <v>34.064617153174844</v>
      </c>
      <c r="AI264" s="12">
        <f>VLOOKUP($J264,'Vegas Odds'!$B:$S,17,FALSE)</f>
        <v>34.535382846825151</v>
      </c>
      <c r="AJ264">
        <v>1</v>
      </c>
      <c r="AK264" s="12">
        <f t="shared" si="81"/>
        <v>0</v>
      </c>
      <c r="AL264" s="12">
        <f t="shared" si="82"/>
        <v>0</v>
      </c>
      <c r="AM264" s="12">
        <f>V264/Team_Defense_Table20[[#Totals],[Passing yds/att]]*'Fanduel Export'!Q262</f>
        <v>0</v>
      </c>
      <c r="AN264" s="12">
        <f t="shared" si="77"/>
        <v>0</v>
      </c>
      <c r="AO264" s="12">
        <f>IFERROR(IF(OR($B264="D",$B264="K"),0,VLOOKUP($P264,'20 Receiving'!$C:$T,7,FALSE)/VLOOKUP($P264,'20 Receiving'!$C:$T,5,FALSE)),0)*$AJ264</f>
        <v>0.36363636363636365</v>
      </c>
      <c r="AP264" s="21">
        <f t="shared" si="83"/>
        <v>35.487878787878785</v>
      </c>
      <c r="AQ264" s="21">
        <f t="shared" si="84"/>
        <v>0.34905251971488188</v>
      </c>
      <c r="AR264" s="22">
        <f t="shared" si="85"/>
        <v>0.36363636363636365</v>
      </c>
      <c r="AS264" s="22">
        <f t="shared" si="86"/>
        <v>0.34905251971488188</v>
      </c>
      <c r="AT264" s="22">
        <f>AA264/Team_Defense_Table20[[#Totals],[Yards per completion]]*'Fanduel Export'!S262</f>
        <v>12.975850185939722</v>
      </c>
      <c r="AU264" s="12">
        <f t="shared" si="78"/>
        <v>4.5292532028450783</v>
      </c>
      <c r="AV264" s="12">
        <f t="shared" si="87"/>
        <v>0</v>
      </c>
      <c r="AW264" s="21">
        <f t="shared" si="88"/>
        <v>31.019191919191922</v>
      </c>
      <c r="AX264" s="12">
        <f t="shared" si="89"/>
        <v>0</v>
      </c>
      <c r="AY264" s="12">
        <f>AF264/Team_Defense_Table20[[#Totals],[Rushing Y/A]]*R264</f>
        <v>0</v>
      </c>
      <c r="AZ264" s="12">
        <f t="shared" si="79"/>
        <v>0</v>
      </c>
      <c r="BA264" s="22">
        <f t="shared" si="90"/>
        <v>0.63474350210268971</v>
      </c>
      <c r="BB264" s="22">
        <f t="shared" si="91"/>
        <v>0.15868587552567243</v>
      </c>
      <c r="BC264" s="21">
        <f t="shared" si="92"/>
        <v>9.0909090909090912E-2</v>
      </c>
      <c r="BD264" t="str">
        <f t="shared" si="93"/>
        <v>Johnny Mundt</v>
      </c>
      <c r="BE264">
        <f t="shared" si="94"/>
        <v>4000</v>
      </c>
      <c r="BF264" t="str">
        <f t="shared" si="95"/>
        <v>TE</v>
      </c>
      <c r="BG264" s="22">
        <f t="shared" si="96"/>
        <v>0.63474350210268971</v>
      </c>
    </row>
    <row r="265" spans="1:59" x14ac:dyDescent="0.3">
      <c r="A265" t="s">
        <v>4037</v>
      </c>
      <c r="B265" t="s">
        <v>52</v>
      </c>
      <c r="C265" t="s">
        <v>3774</v>
      </c>
      <c r="D265" t="s">
        <v>3092</v>
      </c>
      <c r="E265" t="s">
        <v>3056</v>
      </c>
      <c r="F265">
        <v>0</v>
      </c>
      <c r="G265">
        <v>1</v>
      </c>
      <c r="H265">
        <v>4000</v>
      </c>
      <c r="I265" t="s">
        <v>3637</v>
      </c>
      <c r="J265" t="s">
        <v>1080</v>
      </c>
      <c r="K265" t="s">
        <v>76</v>
      </c>
      <c r="O265" t="str">
        <f t="shared" si="80"/>
        <v>Dax Raymond</v>
      </c>
      <c r="P265" t="str">
        <f>IFERROR(VLOOKUP(O:O,'Name Bridge'!A:B,2,FALSE),O:O)</f>
        <v>Dax Raymond</v>
      </c>
      <c r="Q265" s="12">
        <f>VLOOKUP($K265,'20 Defensive Stats'!$AC:$AH,2,FALSE)</f>
        <v>6.4568245125348191</v>
      </c>
      <c r="R265" s="12">
        <f>VLOOKUP($K265,'20 Defensive Stats'!$AC:$AH,4,FALSE)</f>
        <v>4.0869565217391308</v>
      </c>
      <c r="S265" s="12">
        <f>VLOOKUP($K265,'20 Defensive Stats'!$AC:$AH,6,FALSE)</f>
        <v>9.6987447698744766</v>
      </c>
      <c r="T265" s="12">
        <f>IFERROR(VLOOKUP($P265,'20 Passing'!$C:$AF,9,FALSE)/VLOOKUP($P265,'20 Passing'!$C:$AF,5,FALSE),0)</f>
        <v>0</v>
      </c>
      <c r="U265" s="12">
        <f>IFERROR(VLOOKUP($P265,'20 Passing'!$C:$AF,11,FALSE)/VLOOKUP($P265,'20 Passing'!$C:$AF,5,FALSE),0)</f>
        <v>0</v>
      </c>
      <c r="V265" s="12">
        <f>IFERROR(VLOOKUP($P265,'20 Passing'!$C:$AF,18,FALSE),0)</f>
        <v>0</v>
      </c>
      <c r="W265" s="12">
        <f>IFERROR(VLOOKUP($P265,'20 Passing'!$C:$AF,12,FALSE)/VLOOKUP($P265,'20 Passing'!$C:$AF,5,FALSE),0)</f>
        <v>0</v>
      </c>
      <c r="X265" s="12">
        <f>IFERROR(IF(OR($B265="D",$B265="K"),0,VLOOKUP($P265,'20 Receiving'!$C:$T,7,FALSE)/VLOOKUP($P265,'20 Receiving'!$C:$T,5,FALSE)),0)*$AJ265</f>
        <v>0</v>
      </c>
      <c r="Y265" s="21">
        <f>IFERROR(VLOOKUP($P265,'20 Receiving'!$C:$T,8,FALSE)/VLOOKUP($P265,'20 Receiving'!$C:$T,5,FALSE),0)</f>
        <v>0</v>
      </c>
      <c r="Z265" s="21">
        <f>IFERROR(VLOOKUP($P265,'20 Receiving'!$C:$T,10,FALSE)/VLOOKUP($P265,'20 Receiving'!$C:$T,5,FALSE),0)</f>
        <v>0</v>
      </c>
      <c r="AA265" s="21">
        <f>IFERROR(VLOOKUP($P265,'20 Receiving'!$C:$T,11,FALSE),0)</f>
        <v>0</v>
      </c>
      <c r="AB265" s="21">
        <f>IFERROR(VLOOKUP($P265,'20 Receiving'!$C:$T,14,FALSE),0)</f>
        <v>0</v>
      </c>
      <c r="AC265" s="21">
        <f>IFERROR(VLOOKUP($P265,'20 Receiving'!$C:$T,11,FALSE)/VLOOKUP($P265,'20 Receiving'!$C:$T,5,FALSE),0)</f>
        <v>0</v>
      </c>
      <c r="AD265" s="12">
        <f>IFERROR(VLOOKUP($P265,'20 Rushing'!$C:$P,7,FALSE)/VLOOKUP($P265,'20 Rushing'!$C:$P,5,FALSE),0)</f>
        <v>0</v>
      </c>
      <c r="AE265" s="12">
        <f>IFERROR(VLOOKUP($P265,'20 Rushing'!$C:$P,8,FALSE)/VLOOKUP($P265,'20 Rushing'!$C:$P,5,FALSE),0)</f>
        <v>0</v>
      </c>
      <c r="AF265" s="12">
        <f>IFERROR(VLOOKUP($P265,'20 Rushing'!$C:$P,12,FALSE),0)</f>
        <v>0</v>
      </c>
      <c r="AG265" s="12">
        <f>IFERROR(VLOOKUP($P265,'20 Rushing'!$C:$P,9,FALSE)/VLOOKUP($P265,'20 Rushing'!$C:$P,5,FALSE),0)</f>
        <v>0</v>
      </c>
      <c r="AH265" s="12">
        <f>VLOOKUP($J265,'Vegas Odds'!$B:$S,18,FALSE)</f>
        <v>26.137494147398847</v>
      </c>
      <c r="AI265" s="12">
        <f>VLOOKUP($J265,'Vegas Odds'!$B:$S,17,FALSE)</f>
        <v>35.962505852601154</v>
      </c>
      <c r="AJ265">
        <v>1</v>
      </c>
      <c r="AK265" s="12">
        <f t="shared" si="81"/>
        <v>0</v>
      </c>
      <c r="AL265" s="12">
        <f t="shared" si="82"/>
        <v>0</v>
      </c>
      <c r="AM265" s="12">
        <f>V265/Team_Defense_Table20[[#Totals],[Passing yds/att]]*'Fanduel Export'!Q268</f>
        <v>0</v>
      </c>
      <c r="AN265" s="12">
        <f t="shared" si="77"/>
        <v>0</v>
      </c>
      <c r="AO265" s="12">
        <f>IFERROR(IF(OR($B265="D",$B265="K"),0,VLOOKUP($P265,'20 Receiving'!$C:$T,7,FALSE)/VLOOKUP($P265,'20 Receiving'!$C:$T,5,FALSE)),0)*$AJ265</f>
        <v>0</v>
      </c>
      <c r="AP265" s="21">
        <f t="shared" si="83"/>
        <v>41.406493506493518</v>
      </c>
      <c r="AQ265" s="21">
        <f t="shared" si="84"/>
        <v>0</v>
      </c>
      <c r="AR265" s="22">
        <f t="shared" si="85"/>
        <v>0</v>
      </c>
      <c r="AS265" s="22">
        <f t="shared" si="86"/>
        <v>0</v>
      </c>
      <c r="AT265" s="22">
        <f>AA265/Team_Defense_Table20[[#Totals],[Yards per completion]]*'Fanduel Export'!S268</f>
        <v>0</v>
      </c>
      <c r="AU265" s="12">
        <f t="shared" si="78"/>
        <v>0</v>
      </c>
      <c r="AV265" s="12">
        <f t="shared" si="87"/>
        <v>0</v>
      </c>
      <c r="AW265" s="21">
        <f t="shared" si="88"/>
        <v>29.644444444444446</v>
      </c>
      <c r="AX265" s="12">
        <f t="shared" si="89"/>
        <v>0</v>
      </c>
      <c r="AY265" s="12">
        <f>AF265/Team_Defense_Table20[[#Totals],[Rushing Y/A]]*R265</f>
        <v>0</v>
      </c>
      <c r="AZ265" s="12">
        <f t="shared" si="79"/>
        <v>0</v>
      </c>
      <c r="BA265" s="22">
        <f t="shared" si="90"/>
        <v>0</v>
      </c>
      <c r="BB265" s="22">
        <f t="shared" si="91"/>
        <v>0</v>
      </c>
      <c r="BC265" s="21">
        <f t="shared" si="92"/>
        <v>0</v>
      </c>
      <c r="BD265" t="str">
        <f t="shared" si="93"/>
        <v>Dax Raymond</v>
      </c>
      <c r="BE265">
        <f t="shared" si="94"/>
        <v>4000</v>
      </c>
      <c r="BF265" t="str">
        <f t="shared" si="95"/>
        <v>TE</v>
      </c>
      <c r="BG265" s="22">
        <f t="shared" si="96"/>
        <v>0</v>
      </c>
    </row>
    <row r="266" spans="1:59" x14ac:dyDescent="0.3">
      <c r="A266" t="s">
        <v>4038</v>
      </c>
      <c r="B266" t="s">
        <v>52</v>
      </c>
      <c r="C266" t="s">
        <v>1871</v>
      </c>
      <c r="D266" t="s">
        <v>2028</v>
      </c>
      <c r="E266" t="s">
        <v>2831</v>
      </c>
      <c r="F266">
        <v>0</v>
      </c>
      <c r="G266">
        <v>1</v>
      </c>
      <c r="H266">
        <v>4000</v>
      </c>
      <c r="I266" t="s">
        <v>3644</v>
      </c>
      <c r="J266" t="s">
        <v>56</v>
      </c>
      <c r="K266" t="s">
        <v>1079</v>
      </c>
      <c r="O266" t="str">
        <f t="shared" si="80"/>
        <v>Matt Sokol</v>
      </c>
      <c r="P266" t="str">
        <f>IFERROR(VLOOKUP(O:O,'Name Bridge'!A:B,2,FALSE),O:O)</f>
        <v>Matt Sokol</v>
      </c>
      <c r="Q266" s="12">
        <f>VLOOKUP($K266,'20 Defensive Stats'!$AC:$AH,2,FALSE)</f>
        <v>7.9778481012658231</v>
      </c>
      <c r="R266" s="12">
        <f>VLOOKUP($K266,'20 Defensive Stats'!$AC:$AH,4,FALSE)</f>
        <v>4.3047619047619046</v>
      </c>
      <c r="S266" s="12">
        <f>VLOOKUP($K266,'20 Defensive Stats'!$AC:$AH,6,FALSE)</f>
        <v>11.564220183486238</v>
      </c>
      <c r="T266" s="12">
        <f>IFERROR(VLOOKUP($P266,'20 Passing'!$C:$AF,9,FALSE)/VLOOKUP($P266,'20 Passing'!$C:$AF,5,FALSE),0)</f>
        <v>0</v>
      </c>
      <c r="U266" s="12">
        <f>IFERROR(VLOOKUP($P266,'20 Passing'!$C:$AF,11,FALSE)/VLOOKUP($P266,'20 Passing'!$C:$AF,5,FALSE),0)</f>
        <v>0</v>
      </c>
      <c r="V266" s="12">
        <f>IFERROR(VLOOKUP($P266,'20 Passing'!$C:$AF,18,FALSE),0)</f>
        <v>0</v>
      </c>
      <c r="W266" s="12">
        <f>IFERROR(VLOOKUP($P266,'20 Passing'!$C:$AF,12,FALSE)/VLOOKUP($P266,'20 Passing'!$C:$AF,5,FALSE),0)</f>
        <v>0</v>
      </c>
      <c r="X266" s="12">
        <f>IFERROR(IF(OR($B266="D",$B266="K"),0,VLOOKUP($P266,'20 Receiving'!$C:$T,7,FALSE)/VLOOKUP($P266,'20 Receiving'!$C:$T,5,FALSE)),0)*$AJ266</f>
        <v>0</v>
      </c>
      <c r="Y266" s="21">
        <f>IFERROR(VLOOKUP($P266,'20 Receiving'!$C:$T,8,FALSE)/VLOOKUP($P266,'20 Receiving'!$C:$T,5,FALSE),0)</f>
        <v>0</v>
      </c>
      <c r="Z266" s="21">
        <f>IFERROR(VLOOKUP($P266,'20 Receiving'!$C:$T,10,FALSE)/VLOOKUP($P266,'20 Receiving'!$C:$T,5,FALSE),0)</f>
        <v>0</v>
      </c>
      <c r="AA266" s="21">
        <f>IFERROR(VLOOKUP($P266,'20 Receiving'!$C:$T,11,FALSE),0)</f>
        <v>0</v>
      </c>
      <c r="AB266" s="21">
        <f>IFERROR(VLOOKUP($P266,'20 Receiving'!$C:$T,14,FALSE),0)</f>
        <v>0</v>
      </c>
      <c r="AC266" s="21">
        <f>IFERROR(VLOOKUP($P266,'20 Receiving'!$C:$T,11,FALSE)/VLOOKUP($P266,'20 Receiving'!$C:$T,5,FALSE),0)</f>
        <v>0</v>
      </c>
      <c r="AD266" s="12">
        <f>IFERROR(VLOOKUP($P266,'20 Rushing'!$C:$P,7,FALSE)/VLOOKUP($P266,'20 Rushing'!$C:$P,5,FALSE),0)</f>
        <v>0</v>
      </c>
      <c r="AE266" s="12">
        <f>IFERROR(VLOOKUP($P266,'20 Rushing'!$C:$P,8,FALSE)/VLOOKUP($P266,'20 Rushing'!$C:$P,5,FALSE),0)</f>
        <v>0</v>
      </c>
      <c r="AF266" s="12">
        <f>IFERROR(VLOOKUP($P266,'20 Rushing'!$C:$P,12,FALSE),0)</f>
        <v>0</v>
      </c>
      <c r="AG266" s="12">
        <f>IFERROR(VLOOKUP($P266,'20 Rushing'!$C:$P,9,FALSE)/VLOOKUP($P266,'20 Rushing'!$C:$P,5,FALSE),0)</f>
        <v>0</v>
      </c>
      <c r="AH266" s="12">
        <f>VLOOKUP($J266,'Vegas Odds'!$B:$S,18,FALSE)</f>
        <v>36.74599698367637</v>
      </c>
      <c r="AI266" s="12">
        <f>VLOOKUP($J266,'Vegas Odds'!$B:$S,17,FALSE)</f>
        <v>33.054003016323627</v>
      </c>
      <c r="AJ266">
        <v>1</v>
      </c>
      <c r="AK266" s="12">
        <f t="shared" si="81"/>
        <v>0</v>
      </c>
      <c r="AL266" s="12">
        <f t="shared" si="82"/>
        <v>0</v>
      </c>
      <c r="AM266" s="12">
        <f>V266/Team_Defense_Table20[[#Totals],[Passing yds/att]]*'Fanduel Export'!Q276</f>
        <v>0</v>
      </c>
      <c r="AN266" s="12">
        <f t="shared" si="77"/>
        <v>0</v>
      </c>
      <c r="AO266" s="12">
        <f>IFERROR(IF(OR($B266="D",$B266="K"),0,VLOOKUP($P266,'20 Receiving'!$C:$T,7,FALSE)/VLOOKUP($P266,'20 Receiving'!$C:$T,5,FALSE)),0)*$AJ266</f>
        <v>0</v>
      </c>
      <c r="AP266" s="21">
        <f t="shared" si="83"/>
        <v>43.467099567099567</v>
      </c>
      <c r="AQ266" s="21">
        <f t="shared" si="84"/>
        <v>0</v>
      </c>
      <c r="AR266" s="22">
        <f t="shared" si="85"/>
        <v>0</v>
      </c>
      <c r="AS266" s="22">
        <f t="shared" si="86"/>
        <v>0</v>
      </c>
      <c r="AT266" s="22">
        <f>AA266/Team_Defense_Table20[[#Totals],[Yards per completion]]*'Fanduel Export'!S276</f>
        <v>0</v>
      </c>
      <c r="AU266" s="12">
        <f t="shared" si="78"/>
        <v>0</v>
      </c>
      <c r="AV266" s="12">
        <f t="shared" si="87"/>
        <v>0</v>
      </c>
      <c r="AW266" s="21">
        <f t="shared" si="88"/>
        <v>39.04170274170275</v>
      </c>
      <c r="AX266" s="12">
        <f t="shared" si="89"/>
        <v>0</v>
      </c>
      <c r="AY266" s="12">
        <f>AF266/Team_Defense_Table20[[#Totals],[Rushing Y/A]]*R266</f>
        <v>0</v>
      </c>
      <c r="AZ266" s="12">
        <f t="shared" si="79"/>
        <v>0</v>
      </c>
      <c r="BA266" s="22">
        <f t="shared" si="90"/>
        <v>0</v>
      </c>
      <c r="BB266" s="22">
        <f t="shared" si="91"/>
        <v>0</v>
      </c>
      <c r="BC266" s="21">
        <f t="shared" si="92"/>
        <v>0</v>
      </c>
      <c r="BD266" t="str">
        <f t="shared" si="93"/>
        <v>Matt Sokol</v>
      </c>
      <c r="BE266">
        <f t="shared" si="94"/>
        <v>4000</v>
      </c>
      <c r="BF266" t="str">
        <f t="shared" si="95"/>
        <v>TE</v>
      </c>
      <c r="BG266" s="22">
        <f t="shared" si="96"/>
        <v>0</v>
      </c>
    </row>
    <row r="267" spans="1:59" x14ac:dyDescent="0.3">
      <c r="A267" t="s">
        <v>4039</v>
      </c>
      <c r="B267" t="s">
        <v>52</v>
      </c>
      <c r="C267" t="s">
        <v>1955</v>
      </c>
      <c r="D267" t="s">
        <v>2832</v>
      </c>
      <c r="E267" t="s">
        <v>3192</v>
      </c>
      <c r="F267">
        <v>0.64999997615814198</v>
      </c>
      <c r="G267">
        <v>2</v>
      </c>
      <c r="H267">
        <v>4000</v>
      </c>
      <c r="I267" t="s">
        <v>3644</v>
      </c>
      <c r="J267" t="s">
        <v>1079</v>
      </c>
      <c r="K267" t="s">
        <v>56</v>
      </c>
      <c r="O267" t="str">
        <f t="shared" si="80"/>
        <v>Dalton Keene</v>
      </c>
      <c r="P267" t="str">
        <f>IFERROR(VLOOKUP(O:O,'Name Bridge'!A:B,2,FALSE),O:O)</f>
        <v>Dalton Keene</v>
      </c>
      <c r="Q267" s="12">
        <f>VLOOKUP($K267,'20 Defensive Stats'!$AC:$AH,2,FALSE)</f>
        <v>6.5079787234042552</v>
      </c>
      <c r="R267" s="12">
        <f>VLOOKUP($K267,'20 Defensive Stats'!$AC:$AH,4,FALSE)</f>
        <v>4.7661870503597124</v>
      </c>
      <c r="S267" s="12">
        <f>VLOOKUP($K267,'20 Defensive Stats'!$AC:$AH,6,FALSE)</f>
        <v>10.324894514767932</v>
      </c>
      <c r="T267" s="12">
        <f>IFERROR(VLOOKUP($P267,'20 Passing'!$C:$AF,9,FALSE)/VLOOKUP($P267,'20 Passing'!$C:$AF,5,FALSE),0)</f>
        <v>0</v>
      </c>
      <c r="U267" s="12">
        <f>IFERROR(VLOOKUP($P267,'20 Passing'!$C:$AF,11,FALSE)/VLOOKUP($P267,'20 Passing'!$C:$AF,5,FALSE),0)</f>
        <v>0</v>
      </c>
      <c r="V267" s="12">
        <f>IFERROR(VLOOKUP($P267,'20 Passing'!$C:$AF,18,FALSE),0)</f>
        <v>0</v>
      </c>
      <c r="W267" s="12">
        <f>IFERROR(VLOOKUP($P267,'20 Passing'!$C:$AF,12,FALSE)/VLOOKUP($P267,'20 Passing'!$C:$AF,5,FALSE),0)</f>
        <v>0</v>
      </c>
      <c r="X267" s="12">
        <f>IFERROR(IF(OR($B267="D",$B267="K"),0,VLOOKUP($P267,'20 Receiving'!$C:$T,7,FALSE)/VLOOKUP($P267,'20 Receiving'!$C:$T,5,FALSE)),0)*$AJ267</f>
        <v>1</v>
      </c>
      <c r="Y267" s="21">
        <f>IFERROR(VLOOKUP($P267,'20 Receiving'!$C:$T,8,FALSE)/VLOOKUP($P267,'20 Receiving'!$C:$T,5,FALSE),0)</f>
        <v>1</v>
      </c>
      <c r="Z267" s="21">
        <f>IFERROR(VLOOKUP($P267,'20 Receiving'!$C:$T,10,FALSE)/VLOOKUP($P267,'20 Receiving'!$C:$T,5,FALSE),0)</f>
        <v>8</v>
      </c>
      <c r="AA267" s="21">
        <f>IFERROR(VLOOKUP($P267,'20 Receiving'!$C:$T,11,FALSE),0)</f>
        <v>8</v>
      </c>
      <c r="AB267" s="21">
        <f>IFERROR(VLOOKUP($P267,'20 Receiving'!$C:$T,14,FALSE),0)</f>
        <v>8</v>
      </c>
      <c r="AC267" s="21">
        <f>IFERROR(VLOOKUP($P267,'20 Receiving'!$C:$T,11,FALSE)/VLOOKUP($P267,'20 Receiving'!$C:$T,5,FALSE),0)</f>
        <v>8</v>
      </c>
      <c r="AD267" s="12">
        <f>IFERROR(VLOOKUP($P267,'20 Rushing'!$C:$P,7,FALSE)/VLOOKUP($P267,'20 Rushing'!$C:$P,5,FALSE),0)</f>
        <v>0</v>
      </c>
      <c r="AE267" s="12">
        <f>IFERROR(VLOOKUP($P267,'20 Rushing'!$C:$P,8,FALSE)/VLOOKUP($P267,'20 Rushing'!$C:$P,5,FALSE),0)</f>
        <v>0</v>
      </c>
      <c r="AF267" s="12">
        <f>IFERROR(VLOOKUP($P267,'20 Rushing'!$C:$P,12,FALSE),0)</f>
        <v>0</v>
      </c>
      <c r="AG267" s="12">
        <f>IFERROR(VLOOKUP($P267,'20 Rushing'!$C:$P,9,FALSE)/VLOOKUP($P267,'20 Rushing'!$C:$P,5,FALSE),0)</f>
        <v>0</v>
      </c>
      <c r="AH267" s="12">
        <f>VLOOKUP($J267,'Vegas Odds'!$B:$S,18,FALSE)</f>
        <v>29.794677517930324</v>
      </c>
      <c r="AI267" s="12">
        <f>VLOOKUP($J267,'Vegas Odds'!$B:$S,17,FALSE)</f>
        <v>35.30532248206967</v>
      </c>
      <c r="AJ267">
        <v>1</v>
      </c>
      <c r="AK267" s="12">
        <f t="shared" si="81"/>
        <v>0</v>
      </c>
      <c r="AL267" s="12">
        <f t="shared" si="82"/>
        <v>0</v>
      </c>
      <c r="AM267" s="12">
        <f>V267/Team_Defense_Table20[[#Totals],[Passing yds/att]]*'Fanduel Export'!Q295</f>
        <v>0</v>
      </c>
      <c r="AN267" s="12">
        <f t="shared" si="77"/>
        <v>0</v>
      </c>
      <c r="AO267" s="12">
        <f>IFERROR(IF(OR($B267="D",$B267="K"),0,VLOOKUP($P267,'20 Receiving'!$C:$T,7,FALSE)/VLOOKUP($P267,'20 Receiving'!$C:$T,5,FALSE)),0)*$AJ267</f>
        <v>1</v>
      </c>
      <c r="AP267" s="21">
        <f t="shared" si="83"/>
        <v>31.252958152958154</v>
      </c>
      <c r="AQ267" s="21">
        <f t="shared" si="84"/>
        <v>0.95333943660978526</v>
      </c>
      <c r="AR267" s="22">
        <f t="shared" si="85"/>
        <v>1</v>
      </c>
      <c r="AS267" s="22">
        <f t="shared" si="86"/>
        <v>0.95333943660978526</v>
      </c>
      <c r="AT267" s="22">
        <f>AA267/Team_Defense_Table20[[#Totals],[Yards per completion]]*'Fanduel Export'!S295</f>
        <v>0</v>
      </c>
      <c r="AU267" s="12">
        <f t="shared" si="78"/>
        <v>0</v>
      </c>
      <c r="AV267" s="12">
        <f t="shared" si="87"/>
        <v>0</v>
      </c>
      <c r="AW267" s="21">
        <f t="shared" si="88"/>
        <v>39.221464646464653</v>
      </c>
      <c r="AX267" s="12">
        <f t="shared" si="89"/>
        <v>0</v>
      </c>
      <c r="AY267" s="12">
        <f>AF267/Team_Defense_Table20[[#Totals],[Rushing Y/A]]*R267</f>
        <v>0</v>
      </c>
      <c r="AZ267" s="12">
        <f t="shared" si="79"/>
        <v>0</v>
      </c>
      <c r="BA267" s="22">
        <f t="shared" si="90"/>
        <v>0.5</v>
      </c>
      <c r="BB267" s="22">
        <f t="shared" si="91"/>
        <v>0.125</v>
      </c>
      <c r="BC267" s="21">
        <f t="shared" si="92"/>
        <v>0.25</v>
      </c>
      <c r="BD267" t="str">
        <f t="shared" si="93"/>
        <v>Dalton Keene</v>
      </c>
      <c r="BE267">
        <f t="shared" si="94"/>
        <v>4000</v>
      </c>
      <c r="BF267" t="str">
        <f t="shared" si="95"/>
        <v>TE</v>
      </c>
      <c r="BG267" s="22">
        <f t="shared" si="96"/>
        <v>0.5</v>
      </c>
    </row>
    <row r="268" spans="1:59" x14ac:dyDescent="0.3">
      <c r="A268" t="s">
        <v>4040</v>
      </c>
      <c r="B268" t="s">
        <v>52</v>
      </c>
      <c r="C268" t="s">
        <v>3767</v>
      </c>
      <c r="D268" t="s">
        <v>3768</v>
      </c>
      <c r="E268" t="s">
        <v>3769</v>
      </c>
      <c r="F268">
        <v>0</v>
      </c>
      <c r="G268">
        <v>1</v>
      </c>
      <c r="H268">
        <v>4000</v>
      </c>
      <c r="I268" t="s">
        <v>3638</v>
      </c>
      <c r="J268" t="s">
        <v>61</v>
      </c>
      <c r="K268" t="s">
        <v>74</v>
      </c>
      <c r="O268" t="str">
        <f t="shared" si="80"/>
        <v>Colby Parkinson</v>
      </c>
      <c r="P268" t="str">
        <f>IFERROR(VLOOKUP(O:O,'Name Bridge'!A:B,2,FALSE),O:O)</f>
        <v>Colby Parkinson</v>
      </c>
      <c r="Q268" s="12">
        <f>VLOOKUP($K268,'20 Defensive Stats'!$AC:$AH,2,FALSE)</f>
        <v>6.8849104859335037</v>
      </c>
      <c r="R268" s="12">
        <f>VLOOKUP($K268,'20 Defensive Stats'!$AC:$AH,4,FALSE)</f>
        <v>3.8851851851851853</v>
      </c>
      <c r="S268" s="12">
        <f>VLOOKUP($K268,'20 Defensive Stats'!$AC:$AH,6,FALSE)</f>
        <v>10.196969696969697</v>
      </c>
      <c r="T268" s="12">
        <f>IFERROR(VLOOKUP($P268,'20 Passing'!$C:$AF,9,FALSE)/VLOOKUP($P268,'20 Passing'!$C:$AF,5,FALSE),0)</f>
        <v>0</v>
      </c>
      <c r="U268" s="12">
        <f>IFERROR(VLOOKUP($P268,'20 Passing'!$C:$AF,11,FALSE)/VLOOKUP($P268,'20 Passing'!$C:$AF,5,FALSE),0)</f>
        <v>0</v>
      </c>
      <c r="V268" s="12">
        <f>IFERROR(VLOOKUP($P268,'20 Passing'!$C:$AF,18,FALSE),0)</f>
        <v>0</v>
      </c>
      <c r="W268" s="12">
        <f>IFERROR(VLOOKUP($P268,'20 Passing'!$C:$AF,12,FALSE)/VLOOKUP($P268,'20 Passing'!$C:$AF,5,FALSE),0)</f>
        <v>0</v>
      </c>
      <c r="X268" s="12">
        <f>IFERROR(IF(OR($B268="D",$B268="K"),0,VLOOKUP($P268,'20 Receiving'!$C:$T,7,FALSE)/VLOOKUP($P268,'20 Receiving'!$C:$T,5,FALSE)),0)*$AJ268</f>
        <v>0</v>
      </c>
      <c r="Y268" s="21">
        <f>IFERROR(VLOOKUP($P268,'20 Receiving'!$C:$T,8,FALSE)/VLOOKUP($P268,'20 Receiving'!$C:$T,5,FALSE),0)</f>
        <v>0</v>
      </c>
      <c r="Z268" s="21">
        <f>IFERROR(VLOOKUP($P268,'20 Receiving'!$C:$T,10,FALSE)/VLOOKUP($P268,'20 Receiving'!$C:$T,5,FALSE),0)</f>
        <v>0</v>
      </c>
      <c r="AA268" s="21">
        <f>IFERROR(VLOOKUP($P268,'20 Receiving'!$C:$T,11,FALSE),0)</f>
        <v>0</v>
      </c>
      <c r="AB268" s="21">
        <f>IFERROR(VLOOKUP($P268,'20 Receiving'!$C:$T,14,FALSE),0)</f>
        <v>0</v>
      </c>
      <c r="AC268" s="21">
        <f>IFERROR(VLOOKUP($P268,'20 Receiving'!$C:$T,11,FALSE)/VLOOKUP($P268,'20 Receiving'!$C:$T,5,FALSE),0)</f>
        <v>0</v>
      </c>
      <c r="AD268" s="12">
        <f>IFERROR(VLOOKUP($P268,'20 Rushing'!$C:$P,7,FALSE)/VLOOKUP($P268,'20 Rushing'!$C:$P,5,FALSE),0)</f>
        <v>0</v>
      </c>
      <c r="AE268" s="12">
        <f>IFERROR(VLOOKUP($P268,'20 Rushing'!$C:$P,8,FALSE)/VLOOKUP($P268,'20 Rushing'!$C:$P,5,FALSE),0)</f>
        <v>0</v>
      </c>
      <c r="AF268" s="12">
        <f>IFERROR(VLOOKUP($P268,'20 Rushing'!$C:$P,12,FALSE),0)</f>
        <v>0</v>
      </c>
      <c r="AG268" s="12">
        <f>IFERROR(VLOOKUP($P268,'20 Rushing'!$C:$P,9,FALSE)/VLOOKUP($P268,'20 Rushing'!$C:$P,5,FALSE),0)</f>
        <v>0</v>
      </c>
      <c r="AH268" s="12">
        <f>VLOOKUP($J268,'Vegas Odds'!$B:$S,18,FALSE)</f>
        <v>33.050526106749423</v>
      </c>
      <c r="AI268" s="12">
        <f>VLOOKUP($J268,'Vegas Odds'!$B:$S,17,FALSE)</f>
        <v>26.849473893250575</v>
      </c>
      <c r="AJ268">
        <v>1</v>
      </c>
      <c r="AK268" s="12">
        <f t="shared" si="81"/>
        <v>0</v>
      </c>
      <c r="AL268" s="12">
        <f t="shared" si="82"/>
        <v>0</v>
      </c>
      <c r="AM268" s="12">
        <f>V268/Team_Defense_Table20[[#Totals],[Passing yds/att]]*'Fanduel Export'!Q305</f>
        <v>0</v>
      </c>
      <c r="AN268" s="12">
        <f t="shared" si="77"/>
        <v>0</v>
      </c>
      <c r="AO268" s="12">
        <f>IFERROR(IF(OR($B268="D",$B268="K"),0,VLOOKUP($P268,'20 Receiving'!$C:$T,7,FALSE)/VLOOKUP($P268,'20 Receiving'!$C:$T,5,FALSE)),0)*$AJ268</f>
        <v>0</v>
      </c>
      <c r="AP268" s="21">
        <f t="shared" si="83"/>
        <v>33.730880230880231</v>
      </c>
      <c r="AQ268" s="21">
        <f t="shared" si="84"/>
        <v>0</v>
      </c>
      <c r="AR268" s="22">
        <f t="shared" si="85"/>
        <v>0</v>
      </c>
      <c r="AS268" s="22">
        <f t="shared" si="86"/>
        <v>0</v>
      </c>
      <c r="AT268" s="22">
        <f>AA268/Team_Defense_Table20[[#Totals],[Yards per completion]]*'Fanduel Export'!S305</f>
        <v>0</v>
      </c>
      <c r="AU268" s="12">
        <f t="shared" si="78"/>
        <v>0</v>
      </c>
      <c r="AV268" s="12">
        <f t="shared" si="87"/>
        <v>0</v>
      </c>
      <c r="AW268" s="21">
        <f t="shared" si="88"/>
        <v>42.586580086580092</v>
      </c>
      <c r="AX268" s="12">
        <f t="shared" si="89"/>
        <v>0</v>
      </c>
      <c r="AY268" s="12">
        <f>AF268/Team_Defense_Table20[[#Totals],[Rushing Y/A]]*R268</f>
        <v>0</v>
      </c>
      <c r="AZ268" s="12">
        <f t="shared" si="79"/>
        <v>0</v>
      </c>
      <c r="BA268" s="22">
        <f t="shared" si="90"/>
        <v>0</v>
      </c>
      <c r="BB268" s="22">
        <f t="shared" si="91"/>
        <v>0</v>
      </c>
      <c r="BC268" s="21">
        <f t="shared" si="92"/>
        <v>0</v>
      </c>
      <c r="BD268" t="str">
        <f t="shared" si="93"/>
        <v>Colby Parkinson</v>
      </c>
      <c r="BE268">
        <f t="shared" si="94"/>
        <v>4000</v>
      </c>
      <c r="BF268" t="str">
        <f t="shared" si="95"/>
        <v>TE</v>
      </c>
      <c r="BG268" s="22">
        <f t="shared" si="96"/>
        <v>0</v>
      </c>
    </row>
    <row r="269" spans="1:59" x14ac:dyDescent="0.3">
      <c r="A269" t="s">
        <v>4041</v>
      </c>
      <c r="B269" t="s">
        <v>1928</v>
      </c>
      <c r="C269" t="s">
        <v>2857</v>
      </c>
      <c r="D269" t="s">
        <v>1055</v>
      </c>
      <c r="E269" t="s">
        <v>2858</v>
      </c>
      <c r="F269">
        <v>5.0909090909090899</v>
      </c>
      <c r="G269">
        <v>11</v>
      </c>
      <c r="H269">
        <v>3900</v>
      </c>
      <c r="I269" t="s">
        <v>3644</v>
      </c>
      <c r="J269" t="s">
        <v>56</v>
      </c>
      <c r="K269" t="s">
        <v>1079</v>
      </c>
      <c r="O269" t="str">
        <f t="shared" si="80"/>
        <v>Los Angeles Chargers</v>
      </c>
      <c r="P269" t="str">
        <f>IFERROR(VLOOKUP(O:O,'Name Bridge'!A:B,2,FALSE),O:O)</f>
        <v>LAC</v>
      </c>
      <c r="Q269" s="12">
        <f>VLOOKUP($K269,'20 Defensive Stats'!$AC:$AH,2,FALSE)</f>
        <v>7.9778481012658231</v>
      </c>
      <c r="R269" s="12">
        <f>VLOOKUP($K269,'20 Defensive Stats'!$AC:$AH,4,FALSE)</f>
        <v>4.3047619047619046</v>
      </c>
      <c r="S269" s="12">
        <f>VLOOKUP($K269,'20 Defensive Stats'!$AC:$AH,6,FALSE)</f>
        <v>11.564220183486238</v>
      </c>
      <c r="T269" s="12">
        <f>IFERROR(VLOOKUP($P269,'20 Passing'!$C:$AF,9,FALSE)/VLOOKUP($P269,'20 Passing'!$C:$AF,5,FALSE),0)</f>
        <v>0</v>
      </c>
      <c r="U269" s="12">
        <f>IFERROR(VLOOKUP($P269,'20 Passing'!$C:$AF,11,FALSE)/VLOOKUP($P269,'20 Passing'!$C:$AF,5,FALSE),0)</f>
        <v>0</v>
      </c>
      <c r="V269" s="12">
        <f>IFERROR(VLOOKUP($P269,'20 Passing'!$C:$AF,18,FALSE),0)</f>
        <v>0</v>
      </c>
      <c r="W269" s="12">
        <f>IFERROR(VLOOKUP($P269,'20 Passing'!$C:$AF,12,FALSE)/VLOOKUP($P269,'20 Passing'!$C:$AF,5,FALSE),0)</f>
        <v>0</v>
      </c>
      <c r="X269" s="12">
        <f>IFERROR(IF(OR($B269="D",$B269="K"),0,VLOOKUP($P269,'20 Receiving'!$C:$T,7,FALSE)/VLOOKUP($P269,'20 Receiving'!$C:$T,5,FALSE)),0)*$AJ269</f>
        <v>0</v>
      </c>
      <c r="Y269" s="21">
        <f>IFERROR(VLOOKUP($P269,'20 Receiving'!$C:$T,8,FALSE)/VLOOKUP($P269,'20 Receiving'!$C:$T,5,FALSE),0)</f>
        <v>0</v>
      </c>
      <c r="Z269" s="21">
        <f>IFERROR(VLOOKUP($P269,'20 Receiving'!$C:$T,10,FALSE)/VLOOKUP($P269,'20 Receiving'!$C:$T,5,FALSE),0)</f>
        <v>0</v>
      </c>
      <c r="AA269" s="21">
        <f>IFERROR(VLOOKUP($P269,'20 Receiving'!$C:$T,11,FALSE),0)</f>
        <v>0</v>
      </c>
      <c r="AB269" s="21">
        <f>IFERROR(VLOOKUP($P269,'20 Receiving'!$C:$T,14,FALSE),0)</f>
        <v>0</v>
      </c>
      <c r="AC269" s="21">
        <f>IFERROR(VLOOKUP($P269,'20 Receiving'!$C:$T,11,FALSE)/VLOOKUP($P269,'20 Receiving'!$C:$T,5,FALSE),0)</f>
        <v>0</v>
      </c>
      <c r="AD269" s="12">
        <f>IFERROR(VLOOKUP($P269,'20 Rushing'!$C:$P,7,FALSE)/VLOOKUP($P269,'20 Rushing'!$C:$P,5,FALSE),0)</f>
        <v>0</v>
      </c>
      <c r="AE269" s="12">
        <f>IFERROR(VLOOKUP($P269,'20 Rushing'!$C:$P,8,FALSE)/VLOOKUP($P269,'20 Rushing'!$C:$P,5,FALSE),0)</f>
        <v>0</v>
      </c>
      <c r="AF269" s="12">
        <f>IFERROR(VLOOKUP($P269,'20 Rushing'!$C:$P,12,FALSE),0)</f>
        <v>0</v>
      </c>
      <c r="AG269" s="12">
        <f>IFERROR(VLOOKUP($P269,'20 Rushing'!$C:$P,9,FALSE)/VLOOKUP($P269,'20 Rushing'!$C:$P,5,FALSE),0)</f>
        <v>0</v>
      </c>
      <c r="AH269" s="12">
        <f>VLOOKUP($J269,'Vegas Odds'!$B:$S,18,FALSE)</f>
        <v>36.74599698367637</v>
      </c>
      <c r="AI269" s="12">
        <f>VLOOKUP($J269,'Vegas Odds'!$B:$S,17,FALSE)</f>
        <v>33.054003016323627</v>
      </c>
      <c r="AJ269">
        <v>1</v>
      </c>
      <c r="AK269" s="12">
        <f t="shared" si="81"/>
        <v>0</v>
      </c>
      <c r="AL269" s="12">
        <f t="shared" si="82"/>
        <v>0</v>
      </c>
      <c r="AM269" s="12">
        <f>V269/Team_Defense_Table20[[#Totals],[Passing yds/att]]*'Fanduel Export'!Q290</f>
        <v>0</v>
      </c>
      <c r="AN269" s="12">
        <f t="shared" ref="AN269:AN332" si="97">AM269*AL269</f>
        <v>0</v>
      </c>
      <c r="AO269" s="12">
        <f>IFERROR(IF(OR($B269="D",$B269="K"),0,VLOOKUP($P269,'20 Receiving'!$C:$T,7,FALSE)/VLOOKUP($P269,'20 Receiving'!$C:$T,5,FALSE)),0)*$AJ269</f>
        <v>0</v>
      </c>
      <c r="AP269" s="21">
        <f t="shared" si="83"/>
        <v>43.467099567099567</v>
      </c>
      <c r="AQ269" s="21">
        <f t="shared" si="84"/>
        <v>0</v>
      </c>
      <c r="AR269" s="22">
        <f t="shared" si="85"/>
        <v>0</v>
      </c>
      <c r="AS269" s="22">
        <f t="shared" si="86"/>
        <v>0</v>
      </c>
      <c r="AT269" s="22">
        <f>AA269/Team_Defense_Table20[[#Totals],[Yards per completion]]*'Fanduel Export'!S290</f>
        <v>0</v>
      </c>
      <c r="AU269" s="12">
        <f t="shared" ref="AU269:AU332" si="98">AS269*AT269</f>
        <v>0</v>
      </c>
      <c r="AV269" s="12">
        <f t="shared" si="87"/>
        <v>0</v>
      </c>
      <c r="AW269" s="21">
        <f t="shared" si="88"/>
        <v>39.04170274170275</v>
      </c>
      <c r="AX269" s="12">
        <f t="shared" si="89"/>
        <v>0</v>
      </c>
      <c r="AY269" s="12">
        <f>AF269/Team_Defense_Table20[[#Totals],[Rushing Y/A]]*R269</f>
        <v>0</v>
      </c>
      <c r="AZ269" s="12">
        <f t="shared" ref="AZ269:AZ332" si="99">AY269*AX269</f>
        <v>0</v>
      </c>
      <c r="BA269" s="22">
        <f t="shared" si="90"/>
        <v>0</v>
      </c>
      <c r="BB269" s="22">
        <f t="shared" si="91"/>
        <v>0</v>
      </c>
      <c r="BC269" s="21">
        <f t="shared" si="92"/>
        <v>0</v>
      </c>
      <c r="BD269" t="str">
        <f t="shared" si="93"/>
        <v>Los Angeles Chargers</v>
      </c>
      <c r="BE269">
        <f t="shared" si="94"/>
        <v>3900</v>
      </c>
      <c r="BF269" t="str">
        <f t="shared" si="95"/>
        <v>D</v>
      </c>
      <c r="BG269" s="22">
        <f t="shared" si="96"/>
        <v>0</v>
      </c>
    </row>
    <row r="270" spans="1:59" x14ac:dyDescent="0.3">
      <c r="A270" t="s">
        <v>4042</v>
      </c>
      <c r="B270" t="s">
        <v>1928</v>
      </c>
      <c r="C270" t="s">
        <v>3399</v>
      </c>
      <c r="D270" t="s">
        <v>1069</v>
      </c>
      <c r="E270" t="s">
        <v>3400</v>
      </c>
      <c r="F270">
        <v>5.9090909090909003</v>
      </c>
      <c r="G270">
        <v>11</v>
      </c>
      <c r="H270">
        <v>3800</v>
      </c>
      <c r="I270" t="s">
        <v>3639</v>
      </c>
      <c r="J270" t="s">
        <v>116</v>
      </c>
      <c r="K270" t="s">
        <v>80</v>
      </c>
      <c r="O270" t="str">
        <f t="shared" si="80"/>
        <v>Arizona Cardinals</v>
      </c>
      <c r="P270" t="str">
        <f>IFERROR(VLOOKUP(O:O,'Name Bridge'!A:B,2,FALSE),O:O)</f>
        <v>ARI</v>
      </c>
      <c r="Q270" s="12">
        <f>VLOOKUP($K270,'20 Defensive Stats'!$AC:$AH,2,FALSE)</f>
        <v>5.654040404040404</v>
      </c>
      <c r="R270" s="12">
        <f>VLOOKUP($K270,'20 Defensive Stats'!$AC:$AH,4,FALSE)</f>
        <v>3.8679245283018866</v>
      </c>
      <c r="S270" s="12">
        <f>VLOOKUP($K270,'20 Defensive Stats'!$AC:$AH,6,FALSE)</f>
        <v>8.9203187250996017</v>
      </c>
      <c r="T270" s="12">
        <f>IFERROR(VLOOKUP($P270,'20 Passing'!$C:$AF,9,FALSE)/VLOOKUP($P270,'20 Passing'!$C:$AF,5,FALSE),0)</f>
        <v>0</v>
      </c>
      <c r="U270" s="12">
        <f>IFERROR(VLOOKUP($P270,'20 Passing'!$C:$AF,11,FALSE)/VLOOKUP($P270,'20 Passing'!$C:$AF,5,FALSE),0)</f>
        <v>0</v>
      </c>
      <c r="V270" s="12">
        <f>IFERROR(VLOOKUP($P270,'20 Passing'!$C:$AF,18,FALSE),0)</f>
        <v>0</v>
      </c>
      <c r="W270" s="12">
        <f>IFERROR(VLOOKUP($P270,'20 Passing'!$C:$AF,12,FALSE)/VLOOKUP($P270,'20 Passing'!$C:$AF,5,FALSE),0)</f>
        <v>0</v>
      </c>
      <c r="X270" s="12">
        <f>IFERROR(IF(OR($B270="D",$B270="K"),0,VLOOKUP($P270,'20 Receiving'!$C:$T,7,FALSE)/VLOOKUP($P270,'20 Receiving'!$C:$T,5,FALSE)),0)*$AJ270</f>
        <v>0</v>
      </c>
      <c r="Y270" s="21">
        <f>IFERROR(VLOOKUP($P270,'20 Receiving'!$C:$T,8,FALSE)/VLOOKUP($P270,'20 Receiving'!$C:$T,5,FALSE),0)</f>
        <v>0</v>
      </c>
      <c r="Z270" s="21">
        <f>IFERROR(VLOOKUP($P270,'20 Receiving'!$C:$T,10,FALSE)/VLOOKUP($P270,'20 Receiving'!$C:$T,5,FALSE),0)</f>
        <v>0</v>
      </c>
      <c r="AA270" s="21">
        <f>IFERROR(VLOOKUP($P270,'20 Receiving'!$C:$T,11,FALSE),0)</f>
        <v>0</v>
      </c>
      <c r="AB270" s="21">
        <f>IFERROR(VLOOKUP($P270,'20 Receiving'!$C:$T,14,FALSE),0)</f>
        <v>0</v>
      </c>
      <c r="AC270" s="21">
        <f>IFERROR(VLOOKUP($P270,'20 Receiving'!$C:$T,11,FALSE)/VLOOKUP($P270,'20 Receiving'!$C:$T,5,FALSE),0)</f>
        <v>0</v>
      </c>
      <c r="AD270" s="12">
        <f>IFERROR(VLOOKUP($P270,'20 Rushing'!$C:$P,7,FALSE)/VLOOKUP($P270,'20 Rushing'!$C:$P,5,FALSE),0)</f>
        <v>0</v>
      </c>
      <c r="AE270" s="12">
        <f>IFERROR(VLOOKUP($P270,'20 Rushing'!$C:$P,8,FALSE)/VLOOKUP($P270,'20 Rushing'!$C:$P,5,FALSE),0)</f>
        <v>0</v>
      </c>
      <c r="AF270" s="12">
        <f>IFERROR(VLOOKUP($P270,'20 Rushing'!$C:$P,12,FALSE),0)</f>
        <v>0</v>
      </c>
      <c r="AG270" s="12">
        <f>IFERROR(VLOOKUP($P270,'20 Rushing'!$C:$P,9,FALSE)/VLOOKUP($P270,'20 Rushing'!$C:$P,5,FALSE),0)</f>
        <v>0</v>
      </c>
      <c r="AH270" s="12">
        <f>VLOOKUP($J270,'Vegas Odds'!$B:$S,18,FALSE)</f>
        <v>37.965155310939636</v>
      </c>
      <c r="AI270" s="12">
        <f>VLOOKUP($J270,'Vegas Odds'!$B:$S,17,FALSE)</f>
        <v>30.434844689060373</v>
      </c>
      <c r="AJ270">
        <v>1</v>
      </c>
      <c r="AK270" s="12">
        <f t="shared" si="81"/>
        <v>0</v>
      </c>
      <c r="AL270" s="12">
        <f t="shared" si="82"/>
        <v>0</v>
      </c>
      <c r="AM270" s="12">
        <f>V270/Team_Defense_Table20[[#Totals],[Passing yds/att]]*'Fanduel Export'!Q273</f>
        <v>0</v>
      </c>
      <c r="AN270" s="12">
        <f t="shared" si="97"/>
        <v>0</v>
      </c>
      <c r="AO270" s="12">
        <f>IFERROR(IF(OR($B270="D",$B270="K"),0,VLOOKUP($P270,'20 Receiving'!$C:$T,7,FALSE)/VLOOKUP($P270,'20 Receiving'!$C:$T,5,FALSE)),0)*$AJ270</f>
        <v>0</v>
      </c>
      <c r="AP270" s="21">
        <f t="shared" si="83"/>
        <v>31.103030303030305</v>
      </c>
      <c r="AQ270" s="21">
        <f t="shared" si="84"/>
        <v>0</v>
      </c>
      <c r="AR270" s="22">
        <f t="shared" si="85"/>
        <v>0</v>
      </c>
      <c r="AS270" s="22">
        <f t="shared" si="86"/>
        <v>0</v>
      </c>
      <c r="AT270" s="22">
        <f>AA270/Team_Defense_Table20[[#Totals],[Yards per completion]]*'Fanduel Export'!S273</f>
        <v>0</v>
      </c>
      <c r="AU270" s="12">
        <f t="shared" si="98"/>
        <v>0</v>
      </c>
      <c r="AV270" s="12">
        <f t="shared" si="87"/>
        <v>0</v>
      </c>
      <c r="AW270" s="21">
        <f t="shared" si="88"/>
        <v>32.439393939393938</v>
      </c>
      <c r="AX270" s="12">
        <f t="shared" si="89"/>
        <v>0</v>
      </c>
      <c r="AY270" s="12">
        <f>AF270/Team_Defense_Table20[[#Totals],[Rushing Y/A]]*R270</f>
        <v>0</v>
      </c>
      <c r="AZ270" s="12">
        <f t="shared" si="99"/>
        <v>0</v>
      </c>
      <c r="BA270" s="22">
        <f t="shared" si="90"/>
        <v>0</v>
      </c>
      <c r="BB270" s="22">
        <f t="shared" si="91"/>
        <v>0</v>
      </c>
      <c r="BC270" s="21">
        <f t="shared" si="92"/>
        <v>0</v>
      </c>
      <c r="BD270" t="str">
        <f t="shared" si="93"/>
        <v>Arizona Cardinals</v>
      </c>
      <c r="BE270">
        <f t="shared" si="94"/>
        <v>3800</v>
      </c>
      <c r="BF270" t="str">
        <f t="shared" si="95"/>
        <v>D</v>
      </c>
      <c r="BG270" s="22">
        <f t="shared" si="96"/>
        <v>0</v>
      </c>
    </row>
    <row r="271" spans="1:59" x14ac:dyDescent="0.3">
      <c r="A271" t="s">
        <v>4043</v>
      </c>
      <c r="B271" t="s">
        <v>1928</v>
      </c>
      <c r="C271" t="s">
        <v>3179</v>
      </c>
      <c r="D271" t="s">
        <v>1042</v>
      </c>
      <c r="E271" t="s">
        <v>3180</v>
      </c>
      <c r="F271">
        <v>5.9090909090909003</v>
      </c>
      <c r="G271">
        <v>11</v>
      </c>
      <c r="H271">
        <v>3700</v>
      </c>
      <c r="I271" t="s">
        <v>3644</v>
      </c>
      <c r="J271" t="s">
        <v>1079</v>
      </c>
      <c r="K271" t="s">
        <v>56</v>
      </c>
      <c r="O271" t="str">
        <f t="shared" si="80"/>
        <v>New England Patriots</v>
      </c>
      <c r="P271" t="str">
        <f>IFERROR(VLOOKUP(O:O,'Name Bridge'!A:B,2,FALSE),O:O)</f>
        <v>NE</v>
      </c>
      <c r="Q271" s="12">
        <f>VLOOKUP($K271,'20 Defensive Stats'!$AC:$AH,2,FALSE)</f>
        <v>6.5079787234042552</v>
      </c>
      <c r="R271" s="12">
        <f>VLOOKUP($K271,'20 Defensive Stats'!$AC:$AH,4,FALSE)</f>
        <v>4.7661870503597124</v>
      </c>
      <c r="S271" s="12">
        <f>VLOOKUP($K271,'20 Defensive Stats'!$AC:$AH,6,FALSE)</f>
        <v>10.324894514767932</v>
      </c>
      <c r="T271" s="12">
        <f>IFERROR(VLOOKUP($P271,'20 Passing'!$C:$AF,9,FALSE)/VLOOKUP($P271,'20 Passing'!$C:$AF,5,FALSE),0)</f>
        <v>0</v>
      </c>
      <c r="U271" s="12">
        <f>IFERROR(VLOOKUP($P271,'20 Passing'!$C:$AF,11,FALSE)/VLOOKUP($P271,'20 Passing'!$C:$AF,5,FALSE),0)</f>
        <v>0</v>
      </c>
      <c r="V271" s="12">
        <f>IFERROR(VLOOKUP($P271,'20 Passing'!$C:$AF,18,FALSE),0)</f>
        <v>0</v>
      </c>
      <c r="W271" s="12">
        <f>IFERROR(VLOOKUP($P271,'20 Passing'!$C:$AF,12,FALSE)/VLOOKUP($P271,'20 Passing'!$C:$AF,5,FALSE),0)</f>
        <v>0</v>
      </c>
      <c r="X271" s="12">
        <f>IFERROR(IF(OR($B271="D",$B271="K"),0,VLOOKUP($P271,'20 Receiving'!$C:$T,7,FALSE)/VLOOKUP($P271,'20 Receiving'!$C:$T,5,FALSE)),0)*$AJ271</f>
        <v>0</v>
      </c>
      <c r="Y271" s="21">
        <f>IFERROR(VLOOKUP($P271,'20 Receiving'!$C:$T,8,FALSE)/VLOOKUP($P271,'20 Receiving'!$C:$T,5,FALSE),0)</f>
        <v>0</v>
      </c>
      <c r="Z271" s="21">
        <f>IFERROR(VLOOKUP($P271,'20 Receiving'!$C:$T,10,FALSE)/VLOOKUP($P271,'20 Receiving'!$C:$T,5,FALSE),0)</f>
        <v>0</v>
      </c>
      <c r="AA271" s="21">
        <f>IFERROR(VLOOKUP($P271,'20 Receiving'!$C:$T,11,FALSE),0)</f>
        <v>0</v>
      </c>
      <c r="AB271" s="21">
        <f>IFERROR(VLOOKUP($P271,'20 Receiving'!$C:$T,14,FALSE),0)</f>
        <v>0</v>
      </c>
      <c r="AC271" s="21">
        <f>IFERROR(VLOOKUP($P271,'20 Receiving'!$C:$T,11,FALSE)/VLOOKUP($P271,'20 Receiving'!$C:$T,5,FALSE),0)</f>
        <v>0</v>
      </c>
      <c r="AD271" s="12">
        <f>IFERROR(VLOOKUP($P271,'20 Rushing'!$C:$P,7,FALSE)/VLOOKUP($P271,'20 Rushing'!$C:$P,5,FALSE),0)</f>
        <v>0</v>
      </c>
      <c r="AE271" s="12">
        <f>IFERROR(VLOOKUP($P271,'20 Rushing'!$C:$P,8,FALSE)/VLOOKUP($P271,'20 Rushing'!$C:$P,5,FALSE),0)</f>
        <v>0</v>
      </c>
      <c r="AF271" s="12">
        <f>IFERROR(VLOOKUP($P271,'20 Rushing'!$C:$P,12,FALSE),0)</f>
        <v>0</v>
      </c>
      <c r="AG271" s="12">
        <f>IFERROR(VLOOKUP($P271,'20 Rushing'!$C:$P,9,FALSE)/VLOOKUP($P271,'20 Rushing'!$C:$P,5,FALSE),0)</f>
        <v>0</v>
      </c>
      <c r="AH271" s="12">
        <f>VLOOKUP($J271,'Vegas Odds'!$B:$S,18,FALSE)</f>
        <v>29.794677517930324</v>
      </c>
      <c r="AI271" s="12">
        <f>VLOOKUP($J271,'Vegas Odds'!$B:$S,17,FALSE)</f>
        <v>35.30532248206967</v>
      </c>
      <c r="AJ271">
        <v>1</v>
      </c>
      <c r="AK271" s="12">
        <f t="shared" si="81"/>
        <v>0</v>
      </c>
      <c r="AL271" s="12">
        <f t="shared" si="82"/>
        <v>0</v>
      </c>
      <c r="AM271" s="12">
        <f>V271/Team_Defense_Table20[[#Totals],[Passing yds/att]]*'Fanduel Export'!Q256</f>
        <v>0</v>
      </c>
      <c r="AN271" s="12">
        <f t="shared" si="97"/>
        <v>0</v>
      </c>
      <c r="AO271" s="12">
        <f>IFERROR(IF(OR($B271="D",$B271="K"),0,VLOOKUP($P271,'20 Receiving'!$C:$T,7,FALSE)/VLOOKUP($P271,'20 Receiving'!$C:$T,5,FALSE)),0)*$AJ271</f>
        <v>0</v>
      </c>
      <c r="AP271" s="21">
        <f t="shared" si="83"/>
        <v>31.252958152958154</v>
      </c>
      <c r="AQ271" s="21">
        <f t="shared" si="84"/>
        <v>0</v>
      </c>
      <c r="AR271" s="22">
        <f t="shared" si="85"/>
        <v>0</v>
      </c>
      <c r="AS271" s="22">
        <f t="shared" si="86"/>
        <v>0</v>
      </c>
      <c r="AT271" s="22">
        <f>AA271/Team_Defense_Table20[[#Totals],[Yards per completion]]*'Fanduel Export'!S256</f>
        <v>0</v>
      </c>
      <c r="AU271" s="12">
        <f t="shared" si="98"/>
        <v>0</v>
      </c>
      <c r="AV271" s="12">
        <f t="shared" si="87"/>
        <v>0</v>
      </c>
      <c r="AW271" s="21">
        <f t="shared" si="88"/>
        <v>39.221464646464653</v>
      </c>
      <c r="AX271" s="12">
        <f t="shared" si="89"/>
        <v>0</v>
      </c>
      <c r="AY271" s="12">
        <f>AF271/Team_Defense_Table20[[#Totals],[Rushing Y/A]]*R271</f>
        <v>0</v>
      </c>
      <c r="AZ271" s="12">
        <f t="shared" si="99"/>
        <v>0</v>
      </c>
      <c r="BA271" s="22">
        <f t="shared" si="90"/>
        <v>0</v>
      </c>
      <c r="BB271" s="22">
        <f t="shared" si="91"/>
        <v>0</v>
      </c>
      <c r="BC271" s="21">
        <f t="shared" si="92"/>
        <v>0</v>
      </c>
      <c r="BD271" t="str">
        <f t="shared" si="93"/>
        <v>New England Patriots</v>
      </c>
      <c r="BE271">
        <f t="shared" si="94"/>
        <v>3700</v>
      </c>
      <c r="BF271" t="str">
        <f t="shared" si="95"/>
        <v>D</v>
      </c>
      <c r="BG271" s="22">
        <f t="shared" si="96"/>
        <v>0</v>
      </c>
    </row>
    <row r="272" spans="1:59" x14ac:dyDescent="0.3">
      <c r="A272" t="s">
        <v>4044</v>
      </c>
      <c r="B272" t="s">
        <v>1928</v>
      </c>
      <c r="C272" t="s">
        <v>2029</v>
      </c>
      <c r="D272" t="s">
        <v>1071</v>
      </c>
      <c r="E272" t="s">
        <v>3391</v>
      </c>
      <c r="F272">
        <v>6.6363636363636296</v>
      </c>
      <c r="G272">
        <v>11</v>
      </c>
      <c r="H272">
        <v>3400</v>
      </c>
      <c r="I272" t="s">
        <v>3638</v>
      </c>
      <c r="J272" t="s">
        <v>74</v>
      </c>
      <c r="K272" t="s">
        <v>61</v>
      </c>
      <c r="O272" t="str">
        <f t="shared" si="80"/>
        <v>New York Giants</v>
      </c>
      <c r="P272" t="str">
        <f>IFERROR(VLOOKUP(O:O,'Name Bridge'!A:B,2,FALSE),O:O)</f>
        <v>NYG</v>
      </c>
      <c r="Q272" s="12">
        <f>VLOOKUP($K272,'20 Defensive Stats'!$AC:$AH,2,FALSE)</f>
        <v>7.3665987780040734</v>
      </c>
      <c r="R272" s="12">
        <f>VLOOKUP($K272,'20 Defensive Stats'!$AC:$AH,4,FALSE)</f>
        <v>3.7056603773584906</v>
      </c>
      <c r="S272" s="12">
        <f>VLOOKUP($K272,'20 Defensive Stats'!$AC:$AH,6,FALSE)</f>
        <v>10.764880952380953</v>
      </c>
      <c r="T272" s="12">
        <f>IFERROR(VLOOKUP($P272,'20 Passing'!$C:$AF,9,FALSE)/VLOOKUP($P272,'20 Passing'!$C:$AF,5,FALSE),0)</f>
        <v>0</v>
      </c>
      <c r="U272" s="12">
        <f>IFERROR(VLOOKUP($P272,'20 Passing'!$C:$AF,11,FALSE)/VLOOKUP($P272,'20 Passing'!$C:$AF,5,FALSE),0)</f>
        <v>0</v>
      </c>
      <c r="V272" s="12">
        <f>IFERROR(VLOOKUP($P272,'20 Passing'!$C:$AF,18,FALSE),0)</f>
        <v>0</v>
      </c>
      <c r="W272" s="12">
        <f>IFERROR(VLOOKUP($P272,'20 Passing'!$C:$AF,12,FALSE)/VLOOKUP($P272,'20 Passing'!$C:$AF,5,FALSE),0)</f>
        <v>0</v>
      </c>
      <c r="X272" s="12">
        <f>IFERROR(IF(OR($B272="D",$B272="K"),0,VLOOKUP($P272,'20 Receiving'!$C:$T,7,FALSE)/VLOOKUP($P272,'20 Receiving'!$C:$T,5,FALSE)),0)*$AJ272</f>
        <v>0</v>
      </c>
      <c r="Y272" s="21">
        <f>IFERROR(VLOOKUP($P272,'20 Receiving'!$C:$T,8,FALSE)/VLOOKUP($P272,'20 Receiving'!$C:$T,5,FALSE),0)</f>
        <v>0</v>
      </c>
      <c r="Z272" s="21">
        <f>IFERROR(VLOOKUP($P272,'20 Receiving'!$C:$T,10,FALSE)/VLOOKUP($P272,'20 Receiving'!$C:$T,5,FALSE),0)</f>
        <v>0</v>
      </c>
      <c r="AA272" s="21">
        <f>IFERROR(VLOOKUP($P272,'20 Receiving'!$C:$T,11,FALSE),0)</f>
        <v>0</v>
      </c>
      <c r="AB272" s="21">
        <f>IFERROR(VLOOKUP($P272,'20 Receiving'!$C:$T,14,FALSE),0)</f>
        <v>0</v>
      </c>
      <c r="AC272" s="21">
        <f>IFERROR(VLOOKUP($P272,'20 Receiving'!$C:$T,11,FALSE)/VLOOKUP($P272,'20 Receiving'!$C:$T,5,FALSE),0)</f>
        <v>0</v>
      </c>
      <c r="AD272" s="12">
        <f>IFERROR(VLOOKUP($P272,'20 Rushing'!$C:$P,7,FALSE)/VLOOKUP($P272,'20 Rushing'!$C:$P,5,FALSE),0)</f>
        <v>0</v>
      </c>
      <c r="AE272" s="12">
        <f>IFERROR(VLOOKUP($P272,'20 Rushing'!$C:$P,8,FALSE)/VLOOKUP($P272,'20 Rushing'!$C:$P,5,FALSE),0)</f>
        <v>0</v>
      </c>
      <c r="AF272" s="12">
        <f>IFERROR(VLOOKUP($P272,'20 Rushing'!$C:$P,12,FALSE),0)</f>
        <v>0</v>
      </c>
      <c r="AG272" s="12">
        <f>IFERROR(VLOOKUP($P272,'20 Rushing'!$C:$P,9,FALSE)/VLOOKUP($P272,'20 Rushing'!$C:$P,5,FALSE),0)</f>
        <v>0</v>
      </c>
      <c r="AH272" s="12">
        <f>VLOOKUP($J272,'Vegas Odds'!$B:$S,18,FALSE)</f>
        <v>43.874288576406173</v>
      </c>
      <c r="AI272" s="12">
        <f>VLOOKUP($J272,'Vegas Odds'!$B:$S,17,FALSE)</f>
        <v>15.725711423593831</v>
      </c>
      <c r="AJ272">
        <v>1</v>
      </c>
      <c r="AK272" s="12">
        <f t="shared" si="81"/>
        <v>0</v>
      </c>
      <c r="AL272" s="12">
        <f t="shared" si="82"/>
        <v>0</v>
      </c>
      <c r="AM272" s="12">
        <f>V272/Team_Defense_Table20[[#Totals],[Passing yds/att]]*'Fanduel Export'!Q303</f>
        <v>0</v>
      </c>
      <c r="AN272" s="12">
        <f t="shared" si="97"/>
        <v>0</v>
      </c>
      <c r="AO272" s="12">
        <f>IFERROR(IF(OR($B272="D",$B272="K"),0,VLOOKUP($P272,'20 Receiving'!$C:$T,7,FALSE)/VLOOKUP($P272,'20 Receiving'!$C:$T,5,FALSE)),0)*$AJ272</f>
        <v>0</v>
      </c>
      <c r="AP272" s="21">
        <f t="shared" si="83"/>
        <v>34.49083694083695</v>
      </c>
      <c r="AQ272" s="21">
        <f t="shared" si="84"/>
        <v>0</v>
      </c>
      <c r="AR272" s="22">
        <f t="shared" si="85"/>
        <v>0</v>
      </c>
      <c r="AS272" s="22">
        <f t="shared" si="86"/>
        <v>0</v>
      </c>
      <c r="AT272" s="22">
        <f>AA272/Team_Defense_Table20[[#Totals],[Yards per completion]]*'Fanduel Export'!S303</f>
        <v>0</v>
      </c>
      <c r="AU272" s="12">
        <f t="shared" si="98"/>
        <v>0</v>
      </c>
      <c r="AV272" s="12">
        <f t="shared" si="87"/>
        <v>0</v>
      </c>
      <c r="AW272" s="21">
        <f t="shared" si="88"/>
        <v>24.907864357864359</v>
      </c>
      <c r="AX272" s="12">
        <f t="shared" si="89"/>
        <v>0</v>
      </c>
      <c r="AY272" s="12">
        <f>AF272/Team_Defense_Table20[[#Totals],[Rushing Y/A]]*R272</f>
        <v>0</v>
      </c>
      <c r="AZ272" s="12">
        <f t="shared" si="99"/>
        <v>0</v>
      </c>
      <c r="BA272" s="22">
        <f t="shared" si="90"/>
        <v>0</v>
      </c>
      <c r="BB272" s="22">
        <f t="shared" si="91"/>
        <v>0</v>
      </c>
      <c r="BC272" s="21">
        <f t="shared" si="92"/>
        <v>0</v>
      </c>
      <c r="BD272" t="str">
        <f t="shared" si="93"/>
        <v>New York Giants</v>
      </c>
      <c r="BE272">
        <f t="shared" si="94"/>
        <v>3400</v>
      </c>
      <c r="BF272" t="str">
        <f t="shared" si="95"/>
        <v>D</v>
      </c>
      <c r="BG272" s="22">
        <f t="shared" si="96"/>
        <v>0</v>
      </c>
    </row>
    <row r="273" spans="1:59" x14ac:dyDescent="0.3">
      <c r="A273" t="s">
        <v>4045</v>
      </c>
      <c r="B273" t="s">
        <v>1928</v>
      </c>
      <c r="C273" t="s">
        <v>3775</v>
      </c>
      <c r="D273" t="s">
        <v>1056</v>
      </c>
      <c r="E273" t="s">
        <v>3776</v>
      </c>
      <c r="F273">
        <v>6.6363636363636296</v>
      </c>
      <c r="G273">
        <v>11</v>
      </c>
      <c r="H273">
        <v>3400</v>
      </c>
      <c r="I273" t="s">
        <v>3637</v>
      </c>
      <c r="J273" t="s">
        <v>76</v>
      </c>
      <c r="K273" t="s">
        <v>1080</v>
      </c>
      <c r="O273" t="str">
        <f t="shared" si="80"/>
        <v>Philadelphia Eagles</v>
      </c>
      <c r="P273" t="str">
        <f>IFERROR(VLOOKUP(O:O,'Name Bridge'!A:B,2,FALSE),O:O)</f>
        <v>PHI</v>
      </c>
      <c r="Q273" s="12">
        <f>VLOOKUP($K273,'20 Defensive Stats'!$AC:$AH,2,FALSE)</f>
        <v>6.9262295081967213</v>
      </c>
      <c r="R273" s="12">
        <f>VLOOKUP($K273,'20 Defensive Stats'!$AC:$AH,4,FALSE)</f>
        <v>4.625</v>
      </c>
      <c r="S273" s="12">
        <f>VLOOKUP($K273,'20 Defensive Stats'!$AC:$AH,6,FALSE)</f>
        <v>10.432098765432098</v>
      </c>
      <c r="T273" s="12">
        <f>IFERROR(VLOOKUP($P273,'20 Passing'!$C:$AF,9,FALSE)/VLOOKUP($P273,'20 Passing'!$C:$AF,5,FALSE),0)</f>
        <v>0</v>
      </c>
      <c r="U273" s="12">
        <f>IFERROR(VLOOKUP($P273,'20 Passing'!$C:$AF,11,FALSE)/VLOOKUP($P273,'20 Passing'!$C:$AF,5,FALSE),0)</f>
        <v>0</v>
      </c>
      <c r="V273" s="12">
        <f>IFERROR(VLOOKUP($P273,'20 Passing'!$C:$AF,18,FALSE),0)</f>
        <v>0</v>
      </c>
      <c r="W273" s="12">
        <f>IFERROR(VLOOKUP($P273,'20 Passing'!$C:$AF,12,FALSE)/VLOOKUP($P273,'20 Passing'!$C:$AF,5,FALSE),0)</f>
        <v>0</v>
      </c>
      <c r="X273" s="12">
        <f>IFERROR(IF(OR($B273="D",$B273="K"),0,VLOOKUP($P273,'20 Receiving'!$C:$T,7,FALSE)/VLOOKUP($P273,'20 Receiving'!$C:$T,5,FALSE)),0)*$AJ273</f>
        <v>0</v>
      </c>
      <c r="Y273" s="21">
        <f>IFERROR(VLOOKUP($P273,'20 Receiving'!$C:$T,8,FALSE)/VLOOKUP($P273,'20 Receiving'!$C:$T,5,FALSE),0)</f>
        <v>0</v>
      </c>
      <c r="Z273" s="21">
        <f>IFERROR(VLOOKUP($P273,'20 Receiving'!$C:$T,10,FALSE)/VLOOKUP($P273,'20 Receiving'!$C:$T,5,FALSE),0)</f>
        <v>0</v>
      </c>
      <c r="AA273" s="21">
        <f>IFERROR(VLOOKUP($P273,'20 Receiving'!$C:$T,11,FALSE),0)</f>
        <v>0</v>
      </c>
      <c r="AB273" s="21">
        <f>IFERROR(VLOOKUP($P273,'20 Receiving'!$C:$T,14,FALSE),0)</f>
        <v>0</v>
      </c>
      <c r="AC273" s="21">
        <f>IFERROR(VLOOKUP($P273,'20 Receiving'!$C:$T,11,FALSE)/VLOOKUP($P273,'20 Receiving'!$C:$T,5,FALSE),0)</f>
        <v>0</v>
      </c>
      <c r="AD273" s="12">
        <f>IFERROR(VLOOKUP($P273,'20 Rushing'!$C:$P,7,FALSE)/VLOOKUP($P273,'20 Rushing'!$C:$P,5,FALSE),0)</f>
        <v>0</v>
      </c>
      <c r="AE273" s="12">
        <f>IFERROR(VLOOKUP($P273,'20 Rushing'!$C:$P,8,FALSE)/VLOOKUP($P273,'20 Rushing'!$C:$P,5,FALSE),0)</f>
        <v>0</v>
      </c>
      <c r="AF273" s="12">
        <f>IFERROR(VLOOKUP($P273,'20 Rushing'!$C:$P,12,FALSE),0)</f>
        <v>0</v>
      </c>
      <c r="AG273" s="12">
        <f>IFERROR(VLOOKUP($P273,'20 Rushing'!$C:$P,9,FALSE)/VLOOKUP($P273,'20 Rushing'!$C:$P,5,FALSE),0)</f>
        <v>0</v>
      </c>
      <c r="AH273" s="12">
        <f>VLOOKUP($J273,'Vegas Odds'!$B:$S,18,FALSE)</f>
        <v>42.740147670656746</v>
      </c>
      <c r="AI273" s="12">
        <f>VLOOKUP($J273,'Vegas Odds'!$B:$S,17,FALSE)</f>
        <v>19.159852329343252</v>
      </c>
      <c r="AJ273">
        <v>1</v>
      </c>
      <c r="AK273" s="12">
        <f t="shared" si="81"/>
        <v>0</v>
      </c>
      <c r="AL273" s="12">
        <f t="shared" si="82"/>
        <v>0</v>
      </c>
      <c r="AM273" s="12">
        <f>V273/Team_Defense_Table20[[#Totals],[Passing yds/att]]*'Fanduel Export'!Q272</f>
        <v>0</v>
      </c>
      <c r="AN273" s="12">
        <f t="shared" si="97"/>
        <v>0</v>
      </c>
      <c r="AO273" s="12">
        <f>IFERROR(IF(OR($B273="D",$B273="K"),0,VLOOKUP($P273,'20 Receiving'!$C:$T,7,FALSE)/VLOOKUP($P273,'20 Receiving'!$C:$T,5,FALSE)),0)*$AJ273</f>
        <v>0</v>
      </c>
      <c r="AP273" s="21">
        <f t="shared" si="83"/>
        <v>49.672943722943735</v>
      </c>
      <c r="AQ273" s="21">
        <f t="shared" si="84"/>
        <v>0</v>
      </c>
      <c r="AR273" s="22">
        <f t="shared" si="85"/>
        <v>0</v>
      </c>
      <c r="AS273" s="22">
        <f t="shared" si="86"/>
        <v>0</v>
      </c>
      <c r="AT273" s="22">
        <f>AA273/Team_Defense_Table20[[#Totals],[Yards per completion]]*'Fanduel Export'!S272</f>
        <v>0</v>
      </c>
      <c r="AU273" s="12">
        <f t="shared" si="98"/>
        <v>0</v>
      </c>
      <c r="AV273" s="12">
        <f t="shared" si="87"/>
        <v>0</v>
      </c>
      <c r="AW273" s="21">
        <f t="shared" si="88"/>
        <v>31.925757575757579</v>
      </c>
      <c r="AX273" s="12">
        <f t="shared" si="89"/>
        <v>0</v>
      </c>
      <c r="AY273" s="12">
        <f>AF273/Team_Defense_Table20[[#Totals],[Rushing Y/A]]*R273</f>
        <v>0</v>
      </c>
      <c r="AZ273" s="12">
        <f t="shared" si="99"/>
        <v>0</v>
      </c>
      <c r="BA273" s="22">
        <f t="shared" si="90"/>
        <v>0</v>
      </c>
      <c r="BB273" s="22">
        <f t="shared" si="91"/>
        <v>0</v>
      </c>
      <c r="BC273" s="21">
        <f t="shared" si="92"/>
        <v>0</v>
      </c>
      <c r="BD273" t="str">
        <f t="shared" si="93"/>
        <v>Philadelphia Eagles</v>
      </c>
      <c r="BE273">
        <f t="shared" si="94"/>
        <v>3400</v>
      </c>
      <c r="BF273" t="str">
        <f t="shared" si="95"/>
        <v>D</v>
      </c>
      <c r="BG273" s="22">
        <f t="shared" si="96"/>
        <v>0</v>
      </c>
    </row>
    <row r="274" spans="1:59" x14ac:dyDescent="0.3">
      <c r="Q274" s="12"/>
      <c r="R274" s="12"/>
      <c r="S274" s="12"/>
      <c r="T274" s="12"/>
      <c r="U274" s="12"/>
      <c r="V274" s="12"/>
      <c r="W274" s="12"/>
      <c r="X274" s="12"/>
      <c r="Y274" s="21"/>
      <c r="Z274" s="21"/>
      <c r="AA274" s="21"/>
      <c r="AB274" s="21"/>
      <c r="AC274" s="21"/>
      <c r="AD274" s="12"/>
      <c r="AE274" s="12"/>
      <c r="AF274" s="12"/>
      <c r="AG274" s="12"/>
      <c r="AH274" s="12"/>
      <c r="AI274" s="12"/>
      <c r="AK274" s="12"/>
      <c r="AL274" s="12"/>
      <c r="AM274" s="12"/>
      <c r="AN274" s="12"/>
      <c r="AO274" s="12"/>
      <c r="AP274" s="21"/>
      <c r="AQ274" s="21"/>
      <c r="AR274" s="22"/>
      <c r="AS274" s="22"/>
      <c r="AT274" s="22"/>
      <c r="AU274" s="12"/>
      <c r="AV274" s="12"/>
      <c r="AW274" s="21"/>
      <c r="AX274" s="12"/>
      <c r="AY274" s="12"/>
      <c r="AZ274" s="12"/>
      <c r="BA274" s="22"/>
      <c r="BB274" s="22"/>
      <c r="BG274" s="22"/>
    </row>
    <row r="275" spans="1:59" x14ac:dyDescent="0.3">
      <c r="Q275" s="12"/>
      <c r="R275" s="12"/>
      <c r="S275" s="12"/>
      <c r="T275" s="12"/>
      <c r="U275" s="12"/>
      <c r="V275" s="12"/>
      <c r="W275" s="12"/>
      <c r="X275" s="12"/>
      <c r="Y275" s="21"/>
      <c r="Z275" s="21"/>
      <c r="AA275" s="21"/>
      <c r="AB275" s="21"/>
      <c r="AC275" s="21"/>
      <c r="AD275" s="12"/>
      <c r="AE275" s="12"/>
      <c r="AF275" s="12"/>
      <c r="AG275" s="12"/>
      <c r="AH275" s="12"/>
      <c r="AI275" s="12"/>
      <c r="AK275" s="12"/>
      <c r="AL275" s="12"/>
      <c r="AM275" s="12"/>
      <c r="AN275" s="12"/>
      <c r="AO275" s="12"/>
      <c r="AP275" s="21"/>
      <c r="AQ275" s="21"/>
      <c r="AR275" s="22"/>
      <c r="AS275" s="22"/>
      <c r="AT275" s="22"/>
      <c r="AU275" s="12"/>
      <c r="AV275" s="12"/>
      <c r="AW275" s="21"/>
      <c r="AX275" s="12"/>
      <c r="AY275" s="12"/>
      <c r="AZ275" s="12"/>
      <c r="BA275" s="22"/>
      <c r="BB275" s="22"/>
      <c r="BG275" s="22"/>
    </row>
    <row r="276" spans="1:59" x14ac:dyDescent="0.3">
      <c r="Q276" s="12"/>
      <c r="R276" s="12"/>
      <c r="S276" s="12"/>
      <c r="T276" s="12"/>
      <c r="U276" s="12"/>
      <c r="V276" s="12"/>
      <c r="W276" s="12"/>
      <c r="X276" s="12"/>
      <c r="Y276" s="21"/>
      <c r="Z276" s="21"/>
      <c r="AA276" s="21"/>
      <c r="AB276" s="21"/>
      <c r="AC276" s="21"/>
      <c r="AD276" s="12"/>
      <c r="AE276" s="12"/>
      <c r="AF276" s="12"/>
      <c r="AG276" s="12"/>
      <c r="AH276" s="12"/>
      <c r="AI276" s="12"/>
      <c r="AK276" s="12"/>
      <c r="AL276" s="12"/>
      <c r="AM276" s="12"/>
      <c r="AN276" s="12"/>
      <c r="AO276" s="12"/>
      <c r="AP276" s="21"/>
      <c r="AQ276" s="21"/>
      <c r="AR276" s="22"/>
      <c r="AS276" s="22"/>
      <c r="AT276" s="22"/>
      <c r="AU276" s="12"/>
      <c r="AV276" s="12"/>
      <c r="AW276" s="21"/>
      <c r="AX276" s="12"/>
      <c r="AY276" s="12"/>
      <c r="AZ276" s="12"/>
      <c r="BA276" s="22"/>
      <c r="BB276" s="22"/>
      <c r="BG276" s="22"/>
    </row>
    <row r="277" spans="1:59" x14ac:dyDescent="0.3">
      <c r="Q277" s="12"/>
      <c r="R277" s="12"/>
      <c r="S277" s="12"/>
      <c r="T277" s="12"/>
      <c r="U277" s="12"/>
      <c r="V277" s="12"/>
      <c r="W277" s="12"/>
      <c r="X277" s="12"/>
      <c r="Y277" s="21"/>
      <c r="Z277" s="21"/>
      <c r="AA277" s="21"/>
      <c r="AB277" s="21"/>
      <c r="AC277" s="21"/>
      <c r="AD277" s="12"/>
      <c r="AE277" s="12"/>
      <c r="AF277" s="12"/>
      <c r="AG277" s="12"/>
      <c r="AH277" s="12"/>
      <c r="AI277" s="12"/>
      <c r="AK277" s="12"/>
      <c r="AL277" s="12"/>
      <c r="AM277" s="12"/>
      <c r="AN277" s="12"/>
      <c r="AO277" s="12"/>
      <c r="AP277" s="21"/>
      <c r="AQ277" s="21"/>
      <c r="AR277" s="22"/>
      <c r="AS277" s="22"/>
      <c r="AT277" s="22"/>
      <c r="AU277" s="12"/>
      <c r="AV277" s="12"/>
      <c r="AW277" s="21"/>
      <c r="AX277" s="12"/>
      <c r="AY277" s="12"/>
      <c r="AZ277" s="12"/>
      <c r="BA277" s="22"/>
      <c r="BB277" s="22"/>
      <c r="BG277" s="22"/>
    </row>
    <row r="278" spans="1:59" x14ac:dyDescent="0.3">
      <c r="Q278" s="12"/>
      <c r="R278" s="12"/>
      <c r="S278" s="12"/>
      <c r="T278" s="12"/>
      <c r="U278" s="12"/>
      <c r="V278" s="12"/>
      <c r="W278" s="12"/>
      <c r="X278" s="12"/>
      <c r="Y278" s="21"/>
      <c r="Z278" s="21"/>
      <c r="AA278" s="21"/>
      <c r="AB278" s="21"/>
      <c r="AC278" s="21"/>
      <c r="AD278" s="12"/>
      <c r="AE278" s="12"/>
      <c r="AF278" s="12"/>
      <c r="AG278" s="12"/>
      <c r="AH278" s="12"/>
      <c r="AI278" s="12"/>
      <c r="AK278" s="12"/>
      <c r="AL278" s="12"/>
      <c r="AM278" s="12"/>
      <c r="AN278" s="12"/>
      <c r="AO278" s="12"/>
      <c r="AP278" s="21"/>
      <c r="AQ278" s="21"/>
      <c r="AR278" s="22"/>
      <c r="AS278" s="22"/>
      <c r="AT278" s="22"/>
      <c r="AU278" s="12"/>
      <c r="AV278" s="12"/>
      <c r="AW278" s="21"/>
      <c r="AX278" s="12"/>
      <c r="AY278" s="12"/>
      <c r="AZ278" s="12"/>
      <c r="BA278" s="22"/>
      <c r="BB278" s="22"/>
      <c r="BG278" s="22"/>
    </row>
    <row r="279" spans="1:59" x14ac:dyDescent="0.3">
      <c r="Q279" s="12"/>
      <c r="R279" s="12"/>
      <c r="S279" s="12"/>
      <c r="T279" s="12"/>
      <c r="U279" s="12"/>
      <c r="V279" s="12"/>
      <c r="W279" s="12"/>
      <c r="X279" s="12"/>
      <c r="Y279" s="21"/>
      <c r="Z279" s="21"/>
      <c r="AA279" s="21"/>
      <c r="AB279" s="21"/>
      <c r="AC279" s="21"/>
      <c r="AD279" s="12"/>
      <c r="AE279" s="12"/>
      <c r="AF279" s="12"/>
      <c r="AG279" s="12"/>
      <c r="AH279" s="12"/>
      <c r="AI279" s="12"/>
      <c r="AK279" s="12"/>
      <c r="AL279" s="12"/>
      <c r="AM279" s="12"/>
      <c r="AN279" s="12"/>
      <c r="AO279" s="12"/>
      <c r="AP279" s="21"/>
      <c r="AQ279" s="21"/>
      <c r="AR279" s="22"/>
      <c r="AS279" s="22"/>
      <c r="AT279" s="22"/>
      <c r="AU279" s="12"/>
      <c r="AV279" s="12"/>
      <c r="AW279" s="21"/>
      <c r="AX279" s="12"/>
      <c r="AY279" s="12"/>
      <c r="AZ279" s="12"/>
      <c r="BA279" s="22"/>
      <c r="BB279" s="22"/>
      <c r="BG279" s="22"/>
    </row>
    <row r="280" spans="1:59" x14ac:dyDescent="0.3">
      <c r="Q280" s="12"/>
      <c r="R280" s="12"/>
      <c r="S280" s="12"/>
      <c r="T280" s="12"/>
      <c r="U280" s="12"/>
      <c r="V280" s="12"/>
      <c r="W280" s="12"/>
      <c r="X280" s="12"/>
      <c r="Y280" s="21"/>
      <c r="Z280" s="21"/>
      <c r="AA280" s="21"/>
      <c r="AB280" s="21"/>
      <c r="AC280" s="21"/>
      <c r="AD280" s="12"/>
      <c r="AE280" s="12"/>
      <c r="AF280" s="12"/>
      <c r="AG280" s="12"/>
      <c r="AH280" s="12"/>
      <c r="AI280" s="12"/>
      <c r="AK280" s="12"/>
      <c r="AL280" s="12"/>
      <c r="AM280" s="12"/>
      <c r="AN280" s="12"/>
      <c r="AO280" s="12"/>
      <c r="AP280" s="21"/>
      <c r="AQ280" s="21"/>
      <c r="AR280" s="22"/>
      <c r="AS280" s="22"/>
      <c r="AT280" s="22"/>
      <c r="AU280" s="12"/>
      <c r="AV280" s="12"/>
      <c r="AW280" s="21"/>
      <c r="AX280" s="12"/>
      <c r="AY280" s="12"/>
      <c r="AZ280" s="12"/>
      <c r="BA280" s="22"/>
      <c r="BB280" s="22"/>
      <c r="BG280" s="22"/>
    </row>
    <row r="281" spans="1:59" x14ac:dyDescent="0.3">
      <c r="Q281" s="12"/>
      <c r="R281" s="12"/>
      <c r="S281" s="12"/>
      <c r="T281" s="12"/>
      <c r="U281" s="12"/>
      <c r="V281" s="12"/>
      <c r="W281" s="12"/>
      <c r="X281" s="12"/>
      <c r="Y281" s="21"/>
      <c r="Z281" s="21"/>
      <c r="AA281" s="21"/>
      <c r="AB281" s="21"/>
      <c r="AC281" s="21"/>
      <c r="AD281" s="12"/>
      <c r="AE281" s="12"/>
      <c r="AF281" s="12"/>
      <c r="AG281" s="12"/>
      <c r="AH281" s="12"/>
      <c r="AI281" s="12"/>
      <c r="AK281" s="12"/>
      <c r="AL281" s="12"/>
      <c r="AM281" s="12"/>
      <c r="AN281" s="12"/>
      <c r="AO281" s="12"/>
      <c r="AP281" s="21"/>
      <c r="AQ281" s="21"/>
      <c r="AR281" s="22"/>
      <c r="AS281" s="22"/>
      <c r="AT281" s="22"/>
      <c r="AU281" s="12"/>
      <c r="AV281" s="12"/>
      <c r="AW281" s="21"/>
      <c r="AX281" s="12"/>
      <c r="AY281" s="12"/>
      <c r="AZ281" s="12"/>
      <c r="BA281" s="22"/>
      <c r="BB281" s="22"/>
      <c r="BG281" s="22"/>
    </row>
    <row r="282" spans="1:59" x14ac:dyDescent="0.3">
      <c r="Q282" s="12"/>
      <c r="R282" s="12"/>
      <c r="S282" s="12"/>
      <c r="T282" s="12"/>
      <c r="U282" s="12"/>
      <c r="V282" s="12"/>
      <c r="W282" s="12"/>
      <c r="X282" s="12"/>
      <c r="Y282" s="21"/>
      <c r="Z282" s="21"/>
      <c r="AA282" s="21"/>
      <c r="AB282" s="21"/>
      <c r="AC282" s="21"/>
      <c r="AD282" s="12"/>
      <c r="AE282" s="12"/>
      <c r="AF282" s="12"/>
      <c r="AG282" s="12"/>
      <c r="AH282" s="12"/>
      <c r="AI282" s="12"/>
      <c r="AK282" s="12"/>
      <c r="AL282" s="12"/>
      <c r="AM282" s="12"/>
      <c r="AN282" s="12"/>
      <c r="AO282" s="12"/>
      <c r="AP282" s="21"/>
      <c r="AQ282" s="21"/>
      <c r="AR282" s="22"/>
      <c r="AS282" s="22"/>
      <c r="AT282" s="22"/>
      <c r="AU282" s="12"/>
      <c r="AV282" s="12"/>
      <c r="AW282" s="21"/>
      <c r="AX282" s="12"/>
      <c r="AY282" s="12"/>
      <c r="AZ282" s="12"/>
      <c r="BA282" s="22"/>
      <c r="BB282" s="22"/>
      <c r="BG282" s="22"/>
    </row>
    <row r="283" spans="1:59" x14ac:dyDescent="0.3">
      <c r="Q283" s="12"/>
      <c r="R283" s="12"/>
      <c r="S283" s="12"/>
      <c r="T283" s="12"/>
      <c r="U283" s="12"/>
      <c r="V283" s="12"/>
      <c r="W283" s="12"/>
      <c r="X283" s="12"/>
      <c r="Y283" s="21"/>
      <c r="Z283" s="21"/>
      <c r="AA283" s="21"/>
      <c r="AB283" s="21"/>
      <c r="AC283" s="21"/>
      <c r="AD283" s="12"/>
      <c r="AE283" s="12"/>
      <c r="AF283" s="12"/>
      <c r="AG283" s="12"/>
      <c r="AH283" s="12"/>
      <c r="AI283" s="12"/>
      <c r="AK283" s="12"/>
      <c r="AL283" s="12"/>
      <c r="AM283" s="12"/>
      <c r="AN283" s="12"/>
      <c r="AO283" s="12"/>
      <c r="AP283" s="21"/>
      <c r="AQ283" s="21"/>
      <c r="AR283" s="22"/>
      <c r="AS283" s="22"/>
      <c r="AT283" s="22"/>
      <c r="AU283" s="12"/>
      <c r="AV283" s="12"/>
      <c r="AW283" s="21"/>
      <c r="AX283" s="12"/>
      <c r="AY283" s="12"/>
      <c r="AZ283" s="12"/>
      <c r="BA283" s="22"/>
      <c r="BB283" s="22"/>
      <c r="BG283" s="22"/>
    </row>
    <row r="284" spans="1:59" x14ac:dyDescent="0.3">
      <c r="Q284" s="12"/>
      <c r="R284" s="12"/>
      <c r="S284" s="12"/>
      <c r="T284" s="12"/>
      <c r="U284" s="12"/>
      <c r="V284" s="12"/>
      <c r="W284" s="12"/>
      <c r="X284" s="12"/>
      <c r="Y284" s="21"/>
      <c r="Z284" s="21"/>
      <c r="AA284" s="21"/>
      <c r="AB284" s="21"/>
      <c r="AC284" s="21"/>
      <c r="AD284" s="12"/>
      <c r="AE284" s="12"/>
      <c r="AF284" s="12"/>
      <c r="AG284" s="12"/>
      <c r="AH284" s="12"/>
      <c r="AI284" s="12"/>
      <c r="AK284" s="12"/>
      <c r="AL284" s="12"/>
      <c r="AM284" s="12"/>
      <c r="AN284" s="12"/>
      <c r="AO284" s="12"/>
      <c r="AP284" s="21"/>
      <c r="AQ284" s="21"/>
      <c r="AR284" s="22"/>
      <c r="AS284" s="22"/>
      <c r="AT284" s="22"/>
      <c r="AU284" s="12"/>
      <c r="AV284" s="12"/>
      <c r="AW284" s="21"/>
      <c r="AX284" s="12"/>
      <c r="AY284" s="12"/>
      <c r="AZ284" s="12"/>
      <c r="BA284" s="22"/>
      <c r="BB284" s="22"/>
      <c r="BG284" s="22"/>
    </row>
    <row r="285" spans="1:59" x14ac:dyDescent="0.3">
      <c r="Q285" s="12"/>
      <c r="R285" s="12"/>
      <c r="S285" s="12"/>
      <c r="T285" s="12"/>
      <c r="U285" s="12"/>
      <c r="V285" s="12"/>
      <c r="W285" s="12"/>
      <c r="X285" s="12"/>
      <c r="Y285" s="21"/>
      <c r="Z285" s="21"/>
      <c r="AA285" s="21"/>
      <c r="AB285" s="21"/>
      <c r="AC285" s="21"/>
      <c r="AD285" s="12"/>
      <c r="AE285" s="12"/>
      <c r="AF285" s="12"/>
      <c r="AG285" s="12"/>
      <c r="AH285" s="12"/>
      <c r="AI285" s="12"/>
      <c r="AK285" s="12"/>
      <c r="AL285" s="12"/>
      <c r="AM285" s="12"/>
      <c r="AN285" s="12"/>
      <c r="AO285" s="12"/>
      <c r="AP285" s="21"/>
      <c r="AQ285" s="21"/>
      <c r="AR285" s="22"/>
      <c r="AS285" s="22"/>
      <c r="AT285" s="22"/>
      <c r="AU285" s="12"/>
      <c r="AV285" s="12"/>
      <c r="AW285" s="21"/>
      <c r="AX285" s="12"/>
      <c r="AY285" s="12"/>
      <c r="AZ285" s="12"/>
      <c r="BA285" s="22"/>
      <c r="BB285" s="22"/>
      <c r="BG285" s="22"/>
    </row>
    <row r="286" spans="1:59" x14ac:dyDescent="0.3">
      <c r="Q286" s="12"/>
      <c r="R286" s="12"/>
      <c r="S286" s="12"/>
      <c r="T286" s="12"/>
      <c r="U286" s="12"/>
      <c r="V286" s="12"/>
      <c r="W286" s="12"/>
      <c r="X286" s="12"/>
      <c r="Y286" s="21"/>
      <c r="Z286" s="21"/>
      <c r="AA286" s="21"/>
      <c r="AB286" s="21"/>
      <c r="AC286" s="21"/>
      <c r="AD286" s="12"/>
      <c r="AE286" s="12"/>
      <c r="AF286" s="12"/>
      <c r="AG286" s="12"/>
      <c r="AH286" s="12"/>
      <c r="AI286" s="12"/>
      <c r="AK286" s="12"/>
      <c r="AL286" s="12"/>
      <c r="AM286" s="12"/>
      <c r="AN286" s="12"/>
      <c r="AO286" s="12"/>
      <c r="AP286" s="21"/>
      <c r="AQ286" s="21"/>
      <c r="AR286" s="22"/>
      <c r="AS286" s="22"/>
      <c r="AT286" s="22"/>
      <c r="AU286" s="12"/>
      <c r="AV286" s="12"/>
      <c r="AW286" s="21"/>
      <c r="AX286" s="12"/>
      <c r="AY286" s="12"/>
      <c r="AZ286" s="12"/>
      <c r="BA286" s="22"/>
      <c r="BB286" s="22"/>
      <c r="BG286" s="22"/>
    </row>
    <row r="287" spans="1:59" x14ac:dyDescent="0.3">
      <c r="Q287" s="12"/>
      <c r="R287" s="12"/>
      <c r="S287" s="12"/>
      <c r="T287" s="12"/>
      <c r="U287" s="12"/>
      <c r="V287" s="12"/>
      <c r="W287" s="12"/>
      <c r="X287" s="12"/>
      <c r="Y287" s="21"/>
      <c r="Z287" s="21"/>
      <c r="AA287" s="21"/>
      <c r="AB287" s="21"/>
      <c r="AC287" s="21"/>
      <c r="AD287" s="12"/>
      <c r="AE287" s="12"/>
      <c r="AF287" s="12"/>
      <c r="AG287" s="12"/>
      <c r="AH287" s="12"/>
      <c r="AI287" s="12"/>
      <c r="AK287" s="12"/>
      <c r="AL287" s="12"/>
      <c r="AM287" s="12"/>
      <c r="AN287" s="12"/>
      <c r="AO287" s="12"/>
      <c r="AP287" s="21"/>
      <c r="AQ287" s="21"/>
      <c r="AR287" s="22"/>
      <c r="AS287" s="22"/>
      <c r="AT287" s="22"/>
      <c r="AU287" s="12"/>
      <c r="AV287" s="12"/>
      <c r="AW287" s="21"/>
      <c r="AX287" s="12"/>
      <c r="AY287" s="12"/>
      <c r="AZ287" s="12"/>
      <c r="BA287" s="22"/>
      <c r="BB287" s="22"/>
      <c r="BG287" s="22"/>
    </row>
    <row r="288" spans="1:59" x14ac:dyDescent="0.3">
      <c r="Q288" s="12"/>
      <c r="R288" s="12"/>
      <c r="S288" s="12"/>
      <c r="T288" s="12"/>
      <c r="U288" s="12"/>
      <c r="V288" s="12"/>
      <c r="W288" s="12"/>
      <c r="X288" s="12"/>
      <c r="Y288" s="21"/>
      <c r="Z288" s="21"/>
      <c r="AA288" s="21"/>
      <c r="AB288" s="21"/>
      <c r="AC288" s="21"/>
      <c r="AD288" s="12"/>
      <c r="AE288" s="12"/>
      <c r="AF288" s="12"/>
      <c r="AG288" s="12"/>
      <c r="AH288" s="12"/>
      <c r="AI288" s="12"/>
      <c r="AK288" s="12"/>
      <c r="AL288" s="12"/>
      <c r="AM288" s="12"/>
      <c r="AN288" s="12"/>
      <c r="AO288" s="12"/>
      <c r="AP288" s="21"/>
      <c r="AQ288" s="21"/>
      <c r="AR288" s="22"/>
      <c r="AS288" s="22"/>
      <c r="AT288" s="22"/>
      <c r="AU288" s="12"/>
      <c r="AV288" s="12"/>
      <c r="AW288" s="21"/>
      <c r="AX288" s="12"/>
      <c r="AY288" s="12"/>
      <c r="AZ288" s="12"/>
      <c r="BA288" s="22"/>
      <c r="BB288" s="22"/>
      <c r="BG288" s="22"/>
    </row>
    <row r="289" spans="17:59" x14ac:dyDescent="0.3">
      <c r="Q289" s="12"/>
      <c r="R289" s="12"/>
      <c r="S289" s="12"/>
      <c r="T289" s="12"/>
      <c r="U289" s="12"/>
      <c r="V289" s="12"/>
      <c r="W289" s="12"/>
      <c r="X289" s="12"/>
      <c r="Y289" s="21"/>
      <c r="Z289" s="21"/>
      <c r="AA289" s="21"/>
      <c r="AB289" s="21"/>
      <c r="AC289" s="21"/>
      <c r="AD289" s="12"/>
      <c r="AE289" s="12"/>
      <c r="AF289" s="12"/>
      <c r="AG289" s="12"/>
      <c r="AH289" s="12"/>
      <c r="AI289" s="12"/>
      <c r="AK289" s="12"/>
      <c r="AL289" s="12"/>
      <c r="AM289" s="12"/>
      <c r="AN289" s="12"/>
      <c r="AO289" s="12"/>
      <c r="AP289" s="21"/>
      <c r="AQ289" s="21"/>
      <c r="AR289" s="22"/>
      <c r="AS289" s="22"/>
      <c r="AT289" s="22"/>
      <c r="AU289" s="12"/>
      <c r="AV289" s="12"/>
      <c r="AW289" s="21"/>
      <c r="AX289" s="12"/>
      <c r="AY289" s="12"/>
      <c r="AZ289" s="12"/>
      <c r="BA289" s="22"/>
      <c r="BB289" s="22"/>
      <c r="BG289" s="22"/>
    </row>
    <row r="290" spans="17:59" x14ac:dyDescent="0.3">
      <c r="Q290" s="12"/>
      <c r="R290" s="12"/>
      <c r="S290" s="12"/>
      <c r="T290" s="12"/>
      <c r="U290" s="12"/>
      <c r="V290" s="12"/>
      <c r="W290" s="12"/>
      <c r="X290" s="12"/>
      <c r="Y290" s="21"/>
      <c r="Z290" s="21"/>
      <c r="AA290" s="21"/>
      <c r="AB290" s="21"/>
      <c r="AC290" s="21"/>
      <c r="AD290" s="12"/>
      <c r="AE290" s="12"/>
      <c r="AF290" s="12"/>
      <c r="AG290" s="12"/>
      <c r="AH290" s="12"/>
      <c r="AI290" s="12"/>
      <c r="AK290" s="12"/>
      <c r="AL290" s="12"/>
      <c r="AM290" s="12"/>
      <c r="AN290" s="12"/>
      <c r="AO290" s="12"/>
      <c r="AP290" s="21"/>
      <c r="AQ290" s="21"/>
      <c r="AR290" s="22"/>
      <c r="AS290" s="22"/>
      <c r="AT290" s="22"/>
      <c r="AU290" s="12"/>
      <c r="AV290" s="12"/>
      <c r="AW290" s="21"/>
      <c r="AX290" s="12"/>
      <c r="AY290" s="12"/>
      <c r="AZ290" s="12"/>
      <c r="BA290" s="22"/>
      <c r="BB290" s="22"/>
      <c r="BG290" s="22"/>
    </row>
    <row r="291" spans="17:59" x14ac:dyDescent="0.3">
      <c r="Q291" s="12"/>
      <c r="R291" s="12"/>
      <c r="S291" s="12"/>
      <c r="T291" s="12"/>
      <c r="U291" s="12"/>
      <c r="V291" s="12"/>
      <c r="W291" s="12"/>
      <c r="X291" s="12"/>
      <c r="Y291" s="21"/>
      <c r="Z291" s="21"/>
      <c r="AA291" s="21"/>
      <c r="AB291" s="21"/>
      <c r="AC291" s="21"/>
      <c r="AD291" s="12"/>
      <c r="AE291" s="12"/>
      <c r="AF291" s="12"/>
      <c r="AG291" s="12"/>
      <c r="AH291" s="12"/>
      <c r="AI291" s="12"/>
      <c r="AK291" s="12"/>
      <c r="AL291" s="12"/>
      <c r="AM291" s="12"/>
      <c r="AN291" s="12"/>
      <c r="AO291" s="12"/>
      <c r="AP291" s="21"/>
      <c r="AQ291" s="21"/>
      <c r="AR291" s="22"/>
      <c r="AS291" s="22"/>
      <c r="AT291" s="22"/>
      <c r="AU291" s="12"/>
      <c r="AV291" s="12"/>
      <c r="AW291" s="21"/>
      <c r="AX291" s="12"/>
      <c r="AY291" s="12"/>
      <c r="AZ291" s="12"/>
      <c r="BA291" s="22"/>
      <c r="BB291" s="22"/>
      <c r="BG291" s="22"/>
    </row>
    <row r="292" spans="17:59" x14ac:dyDescent="0.3">
      <c r="Q292" s="12"/>
      <c r="R292" s="12"/>
      <c r="S292" s="12"/>
      <c r="T292" s="12"/>
      <c r="U292" s="12"/>
      <c r="V292" s="12"/>
      <c r="W292" s="12"/>
      <c r="X292" s="12"/>
      <c r="Y292" s="21"/>
      <c r="Z292" s="21"/>
      <c r="AA292" s="21"/>
      <c r="AB292" s="21"/>
      <c r="AC292" s="21"/>
      <c r="AD292" s="12"/>
      <c r="AE292" s="12"/>
      <c r="AF292" s="12"/>
      <c r="AG292" s="12"/>
      <c r="AH292" s="12"/>
      <c r="AI292" s="12"/>
      <c r="AK292" s="12"/>
      <c r="AL292" s="12"/>
      <c r="AM292" s="12"/>
      <c r="AN292" s="12"/>
      <c r="AO292" s="12"/>
      <c r="AP292" s="21"/>
      <c r="AQ292" s="21"/>
      <c r="AR292" s="22"/>
      <c r="AS292" s="22"/>
      <c r="AT292" s="22"/>
      <c r="AU292" s="12"/>
      <c r="AV292" s="12"/>
      <c r="AW292" s="21"/>
      <c r="AX292" s="12"/>
      <c r="AY292" s="12"/>
      <c r="AZ292" s="12"/>
      <c r="BA292" s="22"/>
      <c r="BB292" s="22"/>
      <c r="BG292" s="22"/>
    </row>
    <row r="293" spans="17:59" x14ac:dyDescent="0.3">
      <c r="Q293" s="12"/>
      <c r="R293" s="12"/>
      <c r="S293" s="12"/>
      <c r="T293" s="12"/>
      <c r="U293" s="12"/>
      <c r="V293" s="12"/>
      <c r="W293" s="12"/>
      <c r="X293" s="12"/>
      <c r="Y293" s="21"/>
      <c r="Z293" s="21"/>
      <c r="AA293" s="21"/>
      <c r="AB293" s="21"/>
      <c r="AC293" s="21"/>
      <c r="AD293" s="12"/>
      <c r="AE293" s="12"/>
      <c r="AF293" s="12"/>
      <c r="AG293" s="12"/>
      <c r="AH293" s="12"/>
      <c r="AI293" s="12"/>
      <c r="AK293" s="12"/>
      <c r="AL293" s="12"/>
      <c r="AM293" s="12"/>
      <c r="AN293" s="12"/>
      <c r="AO293" s="12"/>
      <c r="AP293" s="21"/>
      <c r="AQ293" s="21"/>
      <c r="AR293" s="22"/>
      <c r="AS293" s="22"/>
      <c r="AT293" s="22"/>
      <c r="AU293" s="12"/>
      <c r="AV293" s="12"/>
      <c r="AW293" s="21"/>
      <c r="AX293" s="12"/>
      <c r="AY293" s="12"/>
      <c r="AZ293" s="12"/>
      <c r="BA293" s="22"/>
      <c r="BB293" s="22"/>
      <c r="BG293" s="22"/>
    </row>
    <row r="294" spans="17:59" x14ac:dyDescent="0.3">
      <c r="Q294" s="12"/>
      <c r="R294" s="12"/>
      <c r="S294" s="12"/>
      <c r="T294" s="12"/>
      <c r="U294" s="12"/>
      <c r="V294" s="12"/>
      <c r="W294" s="12"/>
      <c r="X294" s="12"/>
      <c r="Y294" s="21"/>
      <c r="Z294" s="21"/>
      <c r="AA294" s="21"/>
      <c r="AB294" s="21"/>
      <c r="AC294" s="21"/>
      <c r="AD294" s="12"/>
      <c r="AE294" s="12"/>
      <c r="AF294" s="12"/>
      <c r="AG294" s="12"/>
      <c r="AH294" s="12"/>
      <c r="AI294" s="12"/>
      <c r="AK294" s="12"/>
      <c r="AL294" s="12"/>
      <c r="AM294" s="12"/>
      <c r="AN294" s="12"/>
      <c r="AO294" s="12"/>
      <c r="AP294" s="21"/>
      <c r="AQ294" s="21"/>
      <c r="AR294" s="22"/>
      <c r="AS294" s="22"/>
      <c r="AT294" s="22"/>
      <c r="AU294" s="12"/>
      <c r="AV294" s="12"/>
      <c r="AW294" s="21"/>
      <c r="AX294" s="12"/>
      <c r="AY294" s="12"/>
      <c r="AZ294" s="12"/>
      <c r="BA294" s="22"/>
      <c r="BB294" s="22"/>
      <c r="BG294" s="22"/>
    </row>
    <row r="295" spans="17:59" x14ac:dyDescent="0.3">
      <c r="Q295" s="12"/>
      <c r="R295" s="12"/>
      <c r="S295" s="12"/>
      <c r="T295" s="12"/>
      <c r="U295" s="12"/>
      <c r="V295" s="12"/>
      <c r="W295" s="12"/>
      <c r="X295" s="12"/>
      <c r="Y295" s="21"/>
      <c r="Z295" s="21"/>
      <c r="AA295" s="21"/>
      <c r="AB295" s="21"/>
      <c r="AC295" s="21"/>
      <c r="AD295" s="12"/>
      <c r="AE295" s="12"/>
      <c r="AF295" s="12"/>
      <c r="AG295" s="12"/>
      <c r="AH295" s="12"/>
      <c r="AI295" s="12"/>
      <c r="AK295" s="12"/>
      <c r="AL295" s="12"/>
      <c r="AM295" s="12"/>
      <c r="AN295" s="12"/>
      <c r="AO295" s="12"/>
      <c r="AP295" s="21"/>
      <c r="AQ295" s="21"/>
      <c r="AR295" s="22"/>
      <c r="AS295" s="22"/>
      <c r="AT295" s="22"/>
      <c r="AU295" s="12"/>
      <c r="AV295" s="12"/>
      <c r="AW295" s="21"/>
      <c r="AX295" s="12"/>
      <c r="AY295" s="12"/>
      <c r="AZ295" s="12"/>
      <c r="BA295" s="22"/>
      <c r="BB295" s="22"/>
      <c r="BG295" s="22"/>
    </row>
    <row r="296" spans="17:59" x14ac:dyDescent="0.3">
      <c r="Q296" s="12"/>
      <c r="R296" s="12"/>
      <c r="S296" s="12"/>
      <c r="T296" s="12"/>
      <c r="U296" s="12"/>
      <c r="V296" s="12"/>
      <c r="W296" s="12"/>
      <c r="X296" s="12"/>
      <c r="Y296" s="21"/>
      <c r="Z296" s="21"/>
      <c r="AA296" s="21"/>
      <c r="AB296" s="21"/>
      <c r="AC296" s="21"/>
      <c r="AD296" s="12"/>
      <c r="AE296" s="12"/>
      <c r="AF296" s="12"/>
      <c r="AG296" s="12"/>
      <c r="AH296" s="12"/>
      <c r="AI296" s="12"/>
      <c r="AK296" s="12"/>
      <c r="AL296" s="12"/>
      <c r="AM296" s="12"/>
      <c r="AN296" s="12"/>
      <c r="AO296" s="12"/>
      <c r="AP296" s="21"/>
      <c r="AQ296" s="21"/>
      <c r="AR296" s="22"/>
      <c r="AS296" s="22"/>
      <c r="AT296" s="22"/>
      <c r="AU296" s="12"/>
      <c r="AV296" s="12"/>
      <c r="AW296" s="21"/>
      <c r="AX296" s="12"/>
      <c r="AY296" s="12"/>
      <c r="AZ296" s="12"/>
      <c r="BA296" s="22"/>
      <c r="BB296" s="22"/>
      <c r="BG296" s="22"/>
    </row>
    <row r="297" spans="17:59" x14ac:dyDescent="0.3">
      <c r="Q297" s="12"/>
      <c r="R297" s="12"/>
      <c r="S297" s="12"/>
      <c r="T297" s="12"/>
      <c r="U297" s="12"/>
      <c r="V297" s="12"/>
      <c r="W297" s="12"/>
      <c r="X297" s="12"/>
      <c r="Y297" s="21"/>
      <c r="Z297" s="21"/>
      <c r="AA297" s="21"/>
      <c r="AB297" s="21"/>
      <c r="AC297" s="21"/>
      <c r="AD297" s="12"/>
      <c r="AE297" s="12"/>
      <c r="AF297" s="12"/>
      <c r="AG297" s="12"/>
      <c r="AH297" s="12"/>
      <c r="AI297" s="12"/>
      <c r="AK297" s="12"/>
      <c r="AL297" s="12"/>
      <c r="AM297" s="12"/>
      <c r="AN297" s="12"/>
      <c r="AO297" s="12"/>
      <c r="AP297" s="21"/>
      <c r="AQ297" s="21"/>
      <c r="AR297" s="22"/>
      <c r="AS297" s="22"/>
      <c r="AT297" s="22"/>
      <c r="AU297" s="12"/>
      <c r="AV297" s="12"/>
      <c r="AW297" s="21"/>
      <c r="AX297" s="12"/>
      <c r="AY297" s="12"/>
      <c r="AZ297" s="12"/>
      <c r="BA297" s="22"/>
      <c r="BB297" s="22"/>
      <c r="BG297" s="22"/>
    </row>
    <row r="298" spans="17:59" x14ac:dyDescent="0.3">
      <c r="Q298" s="12"/>
      <c r="R298" s="12"/>
      <c r="S298" s="12"/>
      <c r="T298" s="12"/>
      <c r="U298" s="12"/>
      <c r="V298" s="12"/>
      <c r="W298" s="12"/>
      <c r="X298" s="12"/>
      <c r="Y298" s="21"/>
      <c r="Z298" s="21"/>
      <c r="AA298" s="21"/>
      <c r="AB298" s="21"/>
      <c r="AC298" s="21"/>
      <c r="AD298" s="12"/>
      <c r="AE298" s="12"/>
      <c r="AF298" s="12"/>
      <c r="AG298" s="12"/>
      <c r="AH298" s="12"/>
      <c r="AI298" s="12"/>
      <c r="AK298" s="12"/>
      <c r="AL298" s="12"/>
      <c r="AM298" s="12"/>
      <c r="AN298" s="12"/>
      <c r="AO298" s="12"/>
      <c r="AP298" s="21"/>
      <c r="AQ298" s="21"/>
      <c r="AR298" s="22"/>
      <c r="AS298" s="22"/>
      <c r="AT298" s="22"/>
      <c r="AU298" s="12"/>
      <c r="AV298" s="12"/>
      <c r="AW298" s="21"/>
      <c r="AX298" s="12"/>
      <c r="AY298" s="12"/>
      <c r="AZ298" s="12"/>
      <c r="BA298" s="22"/>
      <c r="BB298" s="22"/>
      <c r="BG298" s="22"/>
    </row>
    <row r="299" spans="17:59" x14ac:dyDescent="0.3">
      <c r="Q299" s="12"/>
      <c r="R299" s="12"/>
      <c r="S299" s="12"/>
      <c r="T299" s="12"/>
      <c r="U299" s="12"/>
      <c r="V299" s="12"/>
      <c r="W299" s="12"/>
      <c r="X299" s="12"/>
      <c r="Y299" s="21"/>
      <c r="Z299" s="21"/>
      <c r="AA299" s="21"/>
      <c r="AB299" s="21"/>
      <c r="AC299" s="21"/>
      <c r="AD299" s="12"/>
      <c r="AE299" s="12"/>
      <c r="AF299" s="12"/>
      <c r="AG299" s="12"/>
      <c r="AH299" s="12"/>
      <c r="AI299" s="12"/>
      <c r="AK299" s="12"/>
      <c r="AL299" s="12"/>
      <c r="AM299" s="12"/>
      <c r="AN299" s="12"/>
      <c r="AO299" s="12"/>
      <c r="AP299" s="21"/>
      <c r="AQ299" s="21"/>
      <c r="AR299" s="22"/>
      <c r="AS299" s="22"/>
      <c r="AT299" s="22"/>
      <c r="AU299" s="12"/>
      <c r="AV299" s="12"/>
      <c r="AW299" s="21"/>
      <c r="AX299" s="12"/>
      <c r="AY299" s="12"/>
      <c r="AZ299" s="12"/>
      <c r="BA299" s="22"/>
      <c r="BB299" s="22"/>
      <c r="BG299" s="22"/>
    </row>
    <row r="300" spans="17:59" x14ac:dyDescent="0.3">
      <c r="Q300" s="12"/>
      <c r="R300" s="12"/>
      <c r="S300" s="12"/>
      <c r="T300" s="12"/>
      <c r="U300" s="12"/>
      <c r="V300" s="12"/>
      <c r="W300" s="12"/>
      <c r="X300" s="12"/>
      <c r="Y300" s="21"/>
      <c r="Z300" s="21"/>
      <c r="AA300" s="21"/>
      <c r="AB300" s="21"/>
      <c r="AC300" s="21"/>
      <c r="AD300" s="12"/>
      <c r="AE300" s="12"/>
      <c r="AF300" s="12"/>
      <c r="AG300" s="12"/>
      <c r="AH300" s="12"/>
      <c r="AI300" s="12"/>
      <c r="AK300" s="12"/>
      <c r="AL300" s="12"/>
      <c r="AM300" s="12"/>
      <c r="AN300" s="12"/>
      <c r="AO300" s="12"/>
      <c r="AP300" s="21"/>
      <c r="AQ300" s="21"/>
      <c r="AR300" s="22"/>
      <c r="AS300" s="22"/>
      <c r="AT300" s="22"/>
      <c r="AU300" s="12"/>
      <c r="AV300" s="12"/>
      <c r="AW300" s="21"/>
      <c r="AX300" s="12"/>
      <c r="AY300" s="12"/>
      <c r="AZ300" s="12"/>
      <c r="BA300" s="22"/>
      <c r="BB300" s="22"/>
      <c r="BG300" s="22"/>
    </row>
    <row r="301" spans="17:59" x14ac:dyDescent="0.3">
      <c r="Q301" s="12"/>
      <c r="R301" s="12"/>
      <c r="S301" s="12"/>
      <c r="T301" s="12"/>
      <c r="U301" s="12"/>
      <c r="V301" s="12"/>
      <c r="W301" s="12"/>
      <c r="X301" s="12"/>
      <c r="Y301" s="21"/>
      <c r="Z301" s="21"/>
      <c r="AA301" s="21"/>
      <c r="AB301" s="21"/>
      <c r="AC301" s="21"/>
      <c r="AD301" s="12"/>
      <c r="AE301" s="12"/>
      <c r="AF301" s="12"/>
      <c r="AG301" s="12"/>
      <c r="AH301" s="12"/>
      <c r="AI301" s="12"/>
      <c r="AK301" s="12"/>
      <c r="AL301" s="12"/>
      <c r="AM301" s="12"/>
      <c r="AN301" s="12"/>
      <c r="AO301" s="12"/>
      <c r="AP301" s="21"/>
      <c r="AQ301" s="21"/>
      <c r="AR301" s="22"/>
      <c r="AS301" s="22"/>
      <c r="AT301" s="22"/>
      <c r="AU301" s="12"/>
      <c r="AV301" s="12"/>
      <c r="AW301" s="21"/>
      <c r="AX301" s="12"/>
      <c r="AY301" s="12"/>
      <c r="AZ301" s="12"/>
      <c r="BA301" s="22"/>
      <c r="BB301" s="22"/>
      <c r="BG301" s="22"/>
    </row>
    <row r="302" spans="17:59" x14ac:dyDescent="0.3">
      <c r="Q302" s="12"/>
      <c r="R302" s="12"/>
      <c r="S302" s="12"/>
      <c r="T302" s="12"/>
      <c r="U302" s="12"/>
      <c r="V302" s="12"/>
      <c r="W302" s="12"/>
      <c r="X302" s="12"/>
      <c r="Y302" s="21"/>
      <c r="Z302" s="21"/>
      <c r="AA302" s="21"/>
      <c r="AB302" s="21"/>
      <c r="AC302" s="21"/>
      <c r="AD302" s="12"/>
      <c r="AE302" s="12"/>
      <c r="AF302" s="12"/>
      <c r="AG302" s="12"/>
      <c r="AH302" s="12"/>
      <c r="AI302" s="12"/>
      <c r="AK302" s="12"/>
      <c r="AL302" s="12"/>
      <c r="AM302" s="12"/>
      <c r="AN302" s="12"/>
      <c r="AO302" s="12"/>
      <c r="AP302" s="21"/>
      <c r="AQ302" s="21"/>
      <c r="AR302" s="22"/>
      <c r="AS302" s="22"/>
      <c r="AT302" s="22"/>
      <c r="AU302" s="12"/>
      <c r="AV302" s="12"/>
      <c r="AW302" s="21"/>
      <c r="AX302" s="12"/>
      <c r="AY302" s="12"/>
      <c r="AZ302" s="12"/>
      <c r="BA302" s="22"/>
      <c r="BB302" s="22"/>
      <c r="BG302" s="22"/>
    </row>
    <row r="303" spans="17:59" x14ac:dyDescent="0.3">
      <c r="Q303" s="12"/>
      <c r="R303" s="12"/>
      <c r="S303" s="12"/>
      <c r="T303" s="12"/>
      <c r="U303" s="12"/>
      <c r="V303" s="12"/>
      <c r="W303" s="12"/>
      <c r="X303" s="12"/>
      <c r="Y303" s="21"/>
      <c r="Z303" s="21"/>
      <c r="AA303" s="21"/>
      <c r="AB303" s="21"/>
      <c r="AC303" s="21"/>
      <c r="AD303" s="12"/>
      <c r="AE303" s="12"/>
      <c r="AF303" s="12"/>
      <c r="AG303" s="12"/>
      <c r="AH303" s="12"/>
      <c r="AI303" s="12"/>
      <c r="AK303" s="12"/>
      <c r="AL303" s="12"/>
      <c r="AM303" s="12"/>
      <c r="AN303" s="12"/>
      <c r="AO303" s="12"/>
      <c r="AP303" s="21"/>
      <c r="AQ303" s="21"/>
      <c r="AR303" s="22"/>
      <c r="AS303" s="22"/>
      <c r="AT303" s="22"/>
      <c r="AU303" s="12"/>
      <c r="AV303" s="12"/>
      <c r="AW303" s="21"/>
      <c r="AX303" s="12"/>
      <c r="AY303" s="12"/>
      <c r="AZ303" s="12"/>
      <c r="BA303" s="22"/>
      <c r="BB303" s="22"/>
      <c r="BG303" s="22"/>
    </row>
    <row r="304" spans="17:59" x14ac:dyDescent="0.3">
      <c r="Q304" s="12"/>
      <c r="R304" s="12"/>
      <c r="S304" s="12"/>
      <c r="T304" s="12"/>
      <c r="U304" s="12"/>
      <c r="V304" s="12"/>
      <c r="W304" s="12"/>
      <c r="X304" s="12"/>
      <c r="Y304" s="21"/>
      <c r="Z304" s="21"/>
      <c r="AA304" s="21"/>
      <c r="AB304" s="21"/>
      <c r="AC304" s="21"/>
      <c r="AD304" s="12"/>
      <c r="AE304" s="12"/>
      <c r="AF304" s="12"/>
      <c r="AG304" s="12"/>
      <c r="AH304" s="12"/>
      <c r="AI304" s="12"/>
      <c r="AK304" s="12"/>
      <c r="AL304" s="12"/>
      <c r="AM304" s="12"/>
      <c r="AN304" s="12"/>
      <c r="AO304" s="12"/>
      <c r="AP304" s="21"/>
      <c r="AQ304" s="21"/>
      <c r="AR304" s="22"/>
      <c r="AS304" s="22"/>
      <c r="AT304" s="22"/>
      <c r="AU304" s="12"/>
      <c r="AV304" s="12"/>
      <c r="AW304" s="21"/>
      <c r="AX304" s="12"/>
      <c r="AY304" s="12"/>
      <c r="AZ304" s="12"/>
      <c r="BA304" s="22"/>
      <c r="BB304" s="22"/>
      <c r="BG304" s="22"/>
    </row>
    <row r="305" spans="17:59" x14ac:dyDescent="0.3">
      <c r="Q305" s="12"/>
      <c r="R305" s="12"/>
      <c r="S305" s="12"/>
      <c r="T305" s="12"/>
      <c r="U305" s="12"/>
      <c r="V305" s="12"/>
      <c r="W305" s="12"/>
      <c r="X305" s="12"/>
      <c r="Y305" s="21"/>
      <c r="Z305" s="21"/>
      <c r="AA305" s="21"/>
      <c r="AB305" s="21"/>
      <c r="AC305" s="21"/>
      <c r="AD305" s="12"/>
      <c r="AE305" s="12"/>
      <c r="AF305" s="12"/>
      <c r="AG305" s="12"/>
      <c r="AH305" s="12"/>
      <c r="AI305" s="12"/>
      <c r="AK305" s="12"/>
      <c r="AL305" s="12"/>
      <c r="AM305" s="12"/>
      <c r="AN305" s="12"/>
      <c r="AO305" s="12"/>
      <c r="AP305" s="21"/>
      <c r="AQ305" s="21"/>
      <c r="AR305" s="22"/>
      <c r="AS305" s="22"/>
      <c r="AT305" s="22"/>
      <c r="AU305" s="12"/>
      <c r="AV305" s="12"/>
      <c r="AW305" s="21"/>
      <c r="AX305" s="12"/>
      <c r="AY305" s="12"/>
      <c r="AZ305" s="12"/>
      <c r="BA305" s="22"/>
      <c r="BB305" s="22"/>
      <c r="BG305" s="22"/>
    </row>
    <row r="306" spans="17:59" x14ac:dyDescent="0.3">
      <c r="Q306" s="12"/>
      <c r="R306" s="12"/>
      <c r="S306" s="12"/>
      <c r="T306" s="12"/>
      <c r="U306" s="12"/>
      <c r="V306" s="12"/>
      <c r="W306" s="12"/>
      <c r="X306" s="12"/>
      <c r="Y306" s="21"/>
      <c r="Z306" s="21"/>
      <c r="AA306" s="21"/>
      <c r="AB306" s="21"/>
      <c r="AC306" s="21"/>
      <c r="AD306" s="12"/>
      <c r="AE306" s="12"/>
      <c r="AF306" s="12"/>
      <c r="AG306" s="12"/>
      <c r="AH306" s="12"/>
      <c r="AI306" s="12"/>
      <c r="AK306" s="12"/>
      <c r="AL306" s="12"/>
      <c r="AM306" s="12"/>
      <c r="AN306" s="12"/>
      <c r="AO306" s="12"/>
      <c r="AP306" s="21"/>
      <c r="AQ306" s="21"/>
      <c r="AR306" s="22"/>
      <c r="AS306" s="22"/>
      <c r="AT306" s="22"/>
      <c r="AU306" s="12"/>
      <c r="AV306" s="12"/>
      <c r="AW306" s="21"/>
      <c r="AX306" s="12"/>
      <c r="AY306" s="12"/>
      <c r="AZ306" s="12"/>
      <c r="BA306" s="22"/>
      <c r="BB306" s="22"/>
      <c r="BG306" s="22"/>
    </row>
    <row r="307" spans="17:59" x14ac:dyDescent="0.3">
      <c r="Q307" s="12"/>
      <c r="R307" s="12"/>
      <c r="S307" s="12"/>
      <c r="T307" s="12"/>
      <c r="U307" s="12"/>
      <c r="V307" s="12"/>
      <c r="W307" s="12"/>
      <c r="X307" s="12"/>
      <c r="Y307" s="21"/>
      <c r="Z307" s="21"/>
      <c r="AA307" s="21"/>
      <c r="AB307" s="21"/>
      <c r="AC307" s="21"/>
      <c r="AD307" s="12"/>
      <c r="AE307" s="12"/>
      <c r="AF307" s="12"/>
      <c r="AG307" s="12"/>
      <c r="AH307" s="12"/>
      <c r="AI307" s="12"/>
      <c r="AK307" s="12"/>
      <c r="AL307" s="12"/>
      <c r="AM307" s="12"/>
      <c r="AN307" s="12"/>
      <c r="AO307" s="12"/>
      <c r="AP307" s="21"/>
      <c r="AQ307" s="21"/>
      <c r="AR307" s="22"/>
      <c r="AS307" s="22"/>
      <c r="AT307" s="22"/>
      <c r="AU307" s="12"/>
      <c r="AV307" s="12"/>
      <c r="AW307" s="21"/>
      <c r="AX307" s="12"/>
      <c r="AY307" s="12"/>
      <c r="AZ307" s="12"/>
      <c r="BA307" s="22"/>
      <c r="BB307" s="22"/>
      <c r="BG307" s="22"/>
    </row>
    <row r="308" spans="17:59" x14ac:dyDescent="0.3">
      <c r="Q308" s="12"/>
      <c r="R308" s="12"/>
      <c r="S308" s="12"/>
      <c r="T308" s="12"/>
      <c r="U308" s="12"/>
      <c r="V308" s="12"/>
      <c r="W308" s="12"/>
      <c r="X308" s="12"/>
      <c r="Y308" s="21"/>
      <c r="Z308" s="21"/>
      <c r="AA308" s="21"/>
      <c r="AB308" s="21"/>
      <c r="AC308" s="21"/>
      <c r="AD308" s="12"/>
      <c r="AE308" s="12"/>
      <c r="AF308" s="12"/>
      <c r="AG308" s="12"/>
      <c r="AH308" s="12"/>
      <c r="AI308" s="12"/>
      <c r="AK308" s="12"/>
      <c r="AL308" s="12"/>
      <c r="AM308" s="12"/>
      <c r="AN308" s="12"/>
      <c r="AO308" s="12"/>
      <c r="AP308" s="21"/>
      <c r="AQ308" s="21"/>
      <c r="AR308" s="22"/>
      <c r="AS308" s="22"/>
      <c r="AT308" s="22"/>
      <c r="AU308" s="12"/>
      <c r="AV308" s="12"/>
      <c r="AW308" s="21"/>
      <c r="AX308" s="12"/>
      <c r="AY308" s="12"/>
      <c r="AZ308" s="12"/>
      <c r="BA308" s="22"/>
      <c r="BB308" s="22"/>
      <c r="BG308" s="22"/>
    </row>
    <row r="309" spans="17:59" x14ac:dyDescent="0.3">
      <c r="Q309" s="12"/>
      <c r="R309" s="12"/>
      <c r="S309" s="12"/>
      <c r="T309" s="12"/>
      <c r="U309" s="12"/>
      <c r="V309" s="12"/>
      <c r="W309" s="12"/>
      <c r="X309" s="12"/>
      <c r="Y309" s="21"/>
      <c r="Z309" s="21"/>
      <c r="AA309" s="21"/>
      <c r="AB309" s="21"/>
      <c r="AC309" s="21"/>
      <c r="AD309" s="12"/>
      <c r="AE309" s="12"/>
      <c r="AF309" s="12"/>
      <c r="AG309" s="12"/>
      <c r="AH309" s="12"/>
      <c r="AI309" s="12"/>
      <c r="AK309" s="12"/>
      <c r="AL309" s="12"/>
      <c r="AM309" s="12"/>
      <c r="AN309" s="12"/>
      <c r="AO309" s="12"/>
      <c r="AP309" s="21"/>
      <c r="AQ309" s="21"/>
      <c r="AR309" s="22"/>
      <c r="AS309" s="22"/>
      <c r="AT309" s="22"/>
      <c r="AU309" s="12"/>
      <c r="AV309" s="12"/>
      <c r="AW309" s="21"/>
      <c r="AX309" s="12"/>
      <c r="AY309" s="12"/>
      <c r="AZ309" s="12"/>
      <c r="BA309" s="22"/>
      <c r="BB309" s="22"/>
      <c r="BG309" s="22"/>
    </row>
    <row r="310" spans="17:59" x14ac:dyDescent="0.3">
      <c r="Q310" s="12"/>
      <c r="R310" s="12"/>
      <c r="S310" s="12"/>
      <c r="T310" s="12"/>
      <c r="U310" s="12"/>
      <c r="V310" s="12"/>
      <c r="W310" s="12"/>
      <c r="X310" s="12"/>
      <c r="Y310" s="21"/>
      <c r="Z310" s="21"/>
      <c r="AA310" s="21"/>
      <c r="AB310" s="21"/>
      <c r="AC310" s="21"/>
      <c r="AD310" s="12"/>
      <c r="AE310" s="12"/>
      <c r="AF310" s="12"/>
      <c r="AG310" s="12"/>
      <c r="AH310" s="12"/>
      <c r="AI310" s="12"/>
      <c r="AK310" s="12"/>
      <c r="AL310" s="12"/>
      <c r="AM310" s="12"/>
      <c r="AN310" s="12"/>
      <c r="AO310" s="12"/>
      <c r="AP310" s="21"/>
      <c r="AQ310" s="21"/>
      <c r="AR310" s="22"/>
      <c r="AS310" s="22"/>
      <c r="AT310" s="22"/>
      <c r="AU310" s="12"/>
      <c r="AV310" s="12"/>
      <c r="AW310" s="21"/>
      <c r="AX310" s="12"/>
      <c r="AY310" s="12"/>
      <c r="AZ310" s="12"/>
      <c r="BA310" s="22"/>
      <c r="BB310" s="22"/>
      <c r="BG310" s="22"/>
    </row>
    <row r="311" spans="17:59" x14ac:dyDescent="0.3">
      <c r="Q311" s="12"/>
      <c r="R311" s="12"/>
      <c r="S311" s="12"/>
      <c r="T311" s="12"/>
      <c r="U311" s="12"/>
      <c r="V311" s="12"/>
      <c r="W311" s="12"/>
      <c r="X311" s="12"/>
      <c r="Y311" s="21"/>
      <c r="Z311" s="21"/>
      <c r="AA311" s="21"/>
      <c r="AB311" s="21"/>
      <c r="AC311" s="21"/>
      <c r="AD311" s="12"/>
      <c r="AE311" s="12"/>
      <c r="AF311" s="12"/>
      <c r="AG311" s="12"/>
      <c r="AH311" s="12"/>
      <c r="AI311" s="12"/>
      <c r="AK311" s="12"/>
      <c r="AL311" s="12"/>
      <c r="AM311" s="12"/>
      <c r="AN311" s="12"/>
      <c r="AO311" s="12"/>
      <c r="AP311" s="21"/>
      <c r="AQ311" s="21"/>
      <c r="AR311" s="22"/>
      <c r="AS311" s="22"/>
      <c r="AT311" s="22"/>
      <c r="AU311" s="12"/>
      <c r="AV311" s="12"/>
      <c r="AW311" s="21"/>
      <c r="AX311" s="12"/>
      <c r="AY311" s="12"/>
      <c r="AZ311" s="12"/>
      <c r="BA311" s="22"/>
      <c r="BB311" s="22"/>
      <c r="BG311" s="22"/>
    </row>
    <row r="312" spans="17:59" x14ac:dyDescent="0.3">
      <c r="Q312" s="12"/>
      <c r="R312" s="12"/>
      <c r="S312" s="12"/>
      <c r="T312" s="12"/>
      <c r="U312" s="12"/>
      <c r="V312" s="12"/>
      <c r="W312" s="12"/>
      <c r="X312" s="12"/>
      <c r="Y312" s="21"/>
      <c r="Z312" s="21"/>
      <c r="AA312" s="21"/>
      <c r="AB312" s="21"/>
      <c r="AC312" s="21"/>
      <c r="AD312" s="12"/>
      <c r="AE312" s="12"/>
      <c r="AF312" s="12"/>
      <c r="AG312" s="12"/>
      <c r="AH312" s="12"/>
      <c r="AI312" s="12"/>
      <c r="AK312" s="12"/>
      <c r="AL312" s="12"/>
      <c r="AM312" s="12"/>
      <c r="AN312" s="12"/>
      <c r="AO312" s="12"/>
      <c r="AP312" s="21"/>
      <c r="AQ312" s="21"/>
      <c r="AR312" s="22"/>
      <c r="AS312" s="22"/>
      <c r="AT312" s="22"/>
      <c r="AU312" s="12"/>
      <c r="AV312" s="12"/>
      <c r="AW312" s="21"/>
      <c r="AX312" s="12"/>
      <c r="AY312" s="12"/>
      <c r="AZ312" s="12"/>
      <c r="BA312" s="22"/>
      <c r="BB312" s="22"/>
      <c r="BG312" s="22"/>
    </row>
    <row r="313" spans="17:59" x14ac:dyDescent="0.3">
      <c r="Q313" s="12"/>
      <c r="R313" s="12"/>
      <c r="S313" s="12"/>
      <c r="T313" s="12"/>
      <c r="U313" s="12"/>
      <c r="V313" s="12"/>
      <c r="W313" s="12"/>
      <c r="X313" s="12"/>
      <c r="Y313" s="21"/>
      <c r="Z313" s="21"/>
      <c r="AA313" s="21"/>
      <c r="AB313" s="21"/>
      <c r="AC313" s="21"/>
      <c r="AD313" s="12"/>
      <c r="AE313" s="12"/>
      <c r="AF313" s="12"/>
      <c r="AG313" s="12"/>
      <c r="AH313" s="12"/>
      <c r="AI313" s="12"/>
      <c r="AK313" s="12"/>
      <c r="AL313" s="12"/>
      <c r="AM313" s="12"/>
      <c r="AN313" s="12"/>
      <c r="AO313" s="12"/>
      <c r="AP313" s="21"/>
      <c r="AQ313" s="21"/>
      <c r="AR313" s="22"/>
      <c r="AS313" s="22"/>
      <c r="AT313" s="22"/>
      <c r="AU313" s="12"/>
      <c r="AV313" s="12"/>
      <c r="AW313" s="21"/>
      <c r="AX313" s="12"/>
      <c r="AY313" s="12"/>
      <c r="AZ313" s="12"/>
      <c r="BA313" s="22"/>
      <c r="BB313" s="22"/>
      <c r="BG313" s="22"/>
    </row>
    <row r="314" spans="17:59" x14ac:dyDescent="0.3">
      <c r="Q314" s="12"/>
      <c r="R314" s="12"/>
      <c r="S314" s="12"/>
      <c r="T314" s="12"/>
      <c r="U314" s="12"/>
      <c r="V314" s="12"/>
      <c r="W314" s="12"/>
      <c r="X314" s="12"/>
      <c r="Y314" s="21"/>
      <c r="Z314" s="21"/>
      <c r="AA314" s="21"/>
      <c r="AB314" s="21"/>
      <c r="AC314" s="21"/>
      <c r="AD314" s="12"/>
      <c r="AE314" s="12"/>
      <c r="AF314" s="12"/>
      <c r="AG314" s="12"/>
      <c r="AH314" s="12"/>
      <c r="AI314" s="12"/>
      <c r="AK314" s="12"/>
      <c r="AL314" s="12"/>
      <c r="AM314" s="12"/>
      <c r="AN314" s="12"/>
      <c r="AO314" s="12"/>
      <c r="AP314" s="21"/>
      <c r="AQ314" s="21"/>
      <c r="AR314" s="22"/>
      <c r="AS314" s="22"/>
      <c r="AT314" s="22"/>
      <c r="AU314" s="12"/>
      <c r="AV314" s="12"/>
      <c r="AW314" s="21"/>
      <c r="AX314" s="12"/>
      <c r="AY314" s="12"/>
      <c r="AZ314" s="12"/>
      <c r="BA314" s="22"/>
      <c r="BB314" s="22"/>
      <c r="BG314" s="22"/>
    </row>
    <row r="315" spans="17:59" x14ac:dyDescent="0.3">
      <c r="Q315" s="12"/>
      <c r="R315" s="12"/>
      <c r="S315" s="12"/>
      <c r="T315" s="12"/>
      <c r="U315" s="12"/>
      <c r="V315" s="12"/>
      <c r="W315" s="12"/>
      <c r="X315" s="12"/>
      <c r="Y315" s="21"/>
      <c r="Z315" s="21"/>
      <c r="AA315" s="21"/>
      <c r="AB315" s="21"/>
      <c r="AC315" s="21"/>
      <c r="AD315" s="12"/>
      <c r="AE315" s="12"/>
      <c r="AF315" s="12"/>
      <c r="AG315" s="12"/>
      <c r="AH315" s="12"/>
      <c r="AI315" s="12"/>
      <c r="AK315" s="12"/>
      <c r="AL315" s="12"/>
      <c r="AM315" s="12"/>
      <c r="AN315" s="12"/>
      <c r="AO315" s="12"/>
      <c r="AP315" s="21"/>
      <c r="AQ315" s="21"/>
      <c r="AR315" s="22"/>
      <c r="AS315" s="22"/>
      <c r="AT315" s="22"/>
      <c r="AU315" s="12"/>
      <c r="AV315" s="12"/>
      <c r="AW315" s="21"/>
      <c r="AX315" s="12"/>
      <c r="AY315" s="12"/>
      <c r="AZ315" s="12"/>
      <c r="BA315" s="22"/>
      <c r="BB315" s="22"/>
      <c r="BG315" s="22"/>
    </row>
    <row r="316" spans="17:59" x14ac:dyDescent="0.3">
      <c r="Q316" s="12"/>
      <c r="R316" s="12"/>
      <c r="S316" s="12"/>
      <c r="T316" s="12"/>
      <c r="U316" s="12"/>
      <c r="V316" s="12"/>
      <c r="W316" s="12"/>
      <c r="X316" s="12"/>
      <c r="Y316" s="21"/>
      <c r="Z316" s="21"/>
      <c r="AA316" s="21"/>
      <c r="AB316" s="21"/>
      <c r="AC316" s="21"/>
      <c r="AD316" s="12"/>
      <c r="AE316" s="12"/>
      <c r="AF316" s="12"/>
      <c r="AG316" s="12"/>
      <c r="AH316" s="12"/>
      <c r="AI316" s="12"/>
      <c r="AK316" s="12"/>
      <c r="AL316" s="12"/>
      <c r="AM316" s="12"/>
      <c r="AN316" s="12"/>
      <c r="AO316" s="12"/>
      <c r="AP316" s="21"/>
      <c r="AQ316" s="21"/>
      <c r="AR316" s="22"/>
      <c r="AS316" s="22"/>
      <c r="AT316" s="22"/>
      <c r="AU316" s="12"/>
      <c r="AV316" s="12"/>
      <c r="AW316" s="21"/>
      <c r="AX316" s="12"/>
      <c r="AY316" s="12"/>
      <c r="AZ316" s="12"/>
      <c r="BA316" s="22"/>
      <c r="BB316" s="22"/>
      <c r="BG316" s="22"/>
    </row>
    <row r="317" spans="17:59" x14ac:dyDescent="0.3">
      <c r="Q317" s="12"/>
      <c r="R317" s="12"/>
      <c r="S317" s="12"/>
      <c r="T317" s="12"/>
      <c r="U317" s="12"/>
      <c r="V317" s="12"/>
      <c r="W317" s="12"/>
      <c r="X317" s="12"/>
      <c r="Y317" s="21"/>
      <c r="Z317" s="21"/>
      <c r="AA317" s="21"/>
      <c r="AB317" s="21"/>
      <c r="AC317" s="21"/>
      <c r="AD317" s="12"/>
      <c r="AE317" s="12"/>
      <c r="AF317" s="12"/>
      <c r="AG317" s="12"/>
      <c r="AH317" s="12"/>
      <c r="AI317" s="12"/>
      <c r="AK317" s="12"/>
      <c r="AL317" s="12"/>
      <c r="AM317" s="12"/>
      <c r="AN317" s="12"/>
      <c r="AO317" s="12"/>
      <c r="AP317" s="21"/>
      <c r="AQ317" s="21"/>
      <c r="AR317" s="22"/>
      <c r="AS317" s="22"/>
      <c r="AT317" s="22"/>
      <c r="AU317" s="12"/>
      <c r="AV317" s="12"/>
      <c r="AW317" s="21"/>
      <c r="AX317" s="12"/>
      <c r="AY317" s="12"/>
      <c r="AZ317" s="12"/>
      <c r="BA317" s="22"/>
      <c r="BB317" s="22"/>
      <c r="BG317" s="22"/>
    </row>
    <row r="318" spans="17:59" x14ac:dyDescent="0.3">
      <c r="Q318" s="12"/>
      <c r="R318" s="12"/>
      <c r="S318" s="12"/>
      <c r="T318" s="12"/>
      <c r="U318" s="12"/>
      <c r="V318" s="12"/>
      <c r="W318" s="12"/>
      <c r="X318" s="12"/>
      <c r="Y318" s="21"/>
      <c r="Z318" s="21"/>
      <c r="AA318" s="21"/>
      <c r="AB318" s="21"/>
      <c r="AC318" s="21"/>
      <c r="AD318" s="12"/>
      <c r="AE318" s="12"/>
      <c r="AF318" s="12"/>
      <c r="AG318" s="12"/>
      <c r="AH318" s="12"/>
      <c r="AI318" s="12"/>
      <c r="AK318" s="12"/>
      <c r="AL318" s="12"/>
      <c r="AM318" s="12"/>
      <c r="AN318" s="12"/>
      <c r="AO318" s="12"/>
      <c r="AP318" s="21"/>
      <c r="AQ318" s="21"/>
      <c r="AR318" s="22"/>
      <c r="AS318" s="22"/>
      <c r="AT318" s="22"/>
      <c r="AU318" s="12"/>
      <c r="AV318" s="12"/>
      <c r="AW318" s="21"/>
      <c r="AX318" s="12"/>
      <c r="AY318" s="12"/>
      <c r="AZ318" s="12"/>
      <c r="BA318" s="22"/>
      <c r="BB318" s="22"/>
      <c r="BG318" s="22"/>
    </row>
    <row r="319" spans="17:59" x14ac:dyDescent="0.3">
      <c r="Q319" s="12"/>
      <c r="R319" s="12"/>
      <c r="S319" s="12"/>
      <c r="T319" s="12"/>
      <c r="U319" s="12"/>
      <c r="V319" s="12"/>
      <c r="W319" s="12"/>
      <c r="X319" s="12"/>
      <c r="Y319" s="21"/>
      <c r="Z319" s="21"/>
      <c r="AA319" s="21"/>
      <c r="AB319" s="21"/>
      <c r="AC319" s="21"/>
      <c r="AD319" s="12"/>
      <c r="AE319" s="12"/>
      <c r="AF319" s="12"/>
      <c r="AG319" s="12"/>
      <c r="AH319" s="12"/>
      <c r="AI319" s="12"/>
      <c r="AK319" s="12"/>
      <c r="AL319" s="12"/>
      <c r="AM319" s="12"/>
      <c r="AN319" s="12"/>
      <c r="AO319" s="12"/>
      <c r="AP319" s="21"/>
      <c r="AQ319" s="21"/>
      <c r="AR319" s="22"/>
      <c r="AS319" s="22"/>
      <c r="AT319" s="22"/>
      <c r="AU319" s="12"/>
      <c r="AV319" s="12"/>
      <c r="AW319" s="21"/>
      <c r="AX319" s="12"/>
      <c r="AY319" s="12"/>
      <c r="AZ319" s="12"/>
      <c r="BA319" s="22"/>
      <c r="BB319" s="22"/>
      <c r="BG319" s="22"/>
    </row>
    <row r="320" spans="17:59" x14ac:dyDescent="0.3">
      <c r="Q320" s="12"/>
      <c r="R320" s="12"/>
      <c r="S320" s="12"/>
      <c r="T320" s="12"/>
      <c r="U320" s="12"/>
      <c r="V320" s="12"/>
      <c r="W320" s="12"/>
      <c r="X320" s="12"/>
      <c r="Y320" s="21"/>
      <c r="Z320" s="21"/>
      <c r="AA320" s="21"/>
      <c r="AB320" s="21"/>
      <c r="AC320" s="21"/>
      <c r="AD320" s="12"/>
      <c r="AE320" s="12"/>
      <c r="AF320" s="12"/>
      <c r="AG320" s="12"/>
      <c r="AH320" s="12"/>
      <c r="AI320" s="12"/>
      <c r="AK320" s="12"/>
      <c r="AL320" s="12"/>
      <c r="AM320" s="12"/>
      <c r="AN320" s="12"/>
      <c r="AO320" s="12"/>
      <c r="AP320" s="21"/>
      <c r="AQ320" s="21"/>
      <c r="AR320" s="22"/>
      <c r="AS320" s="22"/>
      <c r="AT320" s="22"/>
      <c r="AU320" s="12"/>
      <c r="AV320" s="12"/>
      <c r="AW320" s="21"/>
      <c r="AX320" s="12"/>
      <c r="AY320" s="12"/>
      <c r="AZ320" s="12"/>
      <c r="BA320" s="22"/>
      <c r="BB320" s="22"/>
      <c r="BG320" s="22"/>
    </row>
    <row r="321" spans="17:59" x14ac:dyDescent="0.3">
      <c r="Q321" s="12"/>
      <c r="R321" s="12"/>
      <c r="S321" s="12"/>
      <c r="T321" s="12"/>
      <c r="U321" s="12"/>
      <c r="V321" s="12"/>
      <c r="W321" s="12"/>
      <c r="X321" s="12"/>
      <c r="Y321" s="21"/>
      <c r="Z321" s="21"/>
      <c r="AA321" s="21"/>
      <c r="AB321" s="21"/>
      <c r="AC321" s="21"/>
      <c r="AD321" s="12"/>
      <c r="AE321" s="12"/>
      <c r="AF321" s="12"/>
      <c r="AG321" s="12"/>
      <c r="AH321" s="12"/>
      <c r="AI321" s="12"/>
      <c r="AK321" s="12"/>
      <c r="AL321" s="12"/>
      <c r="AM321" s="12"/>
      <c r="AN321" s="12"/>
      <c r="AO321" s="12"/>
      <c r="AP321" s="21"/>
      <c r="AQ321" s="21"/>
      <c r="AR321" s="22"/>
      <c r="AS321" s="22"/>
      <c r="AT321" s="22"/>
      <c r="AU321" s="12"/>
      <c r="AV321" s="12"/>
      <c r="AW321" s="21"/>
      <c r="AX321" s="12"/>
      <c r="AY321" s="12"/>
      <c r="AZ321" s="12"/>
      <c r="BA321" s="22"/>
      <c r="BB321" s="22"/>
      <c r="BG321" s="22"/>
    </row>
    <row r="322" spans="17:59" x14ac:dyDescent="0.3">
      <c r="Q322" s="12"/>
      <c r="R322" s="12"/>
      <c r="S322" s="12"/>
      <c r="T322" s="12"/>
      <c r="U322" s="12"/>
      <c r="V322" s="12"/>
      <c r="W322" s="12"/>
      <c r="X322" s="12"/>
      <c r="Y322" s="21"/>
      <c r="Z322" s="21"/>
      <c r="AA322" s="21"/>
      <c r="AB322" s="21"/>
      <c r="AC322" s="21"/>
      <c r="AD322" s="12"/>
      <c r="AE322" s="12"/>
      <c r="AF322" s="12"/>
      <c r="AG322" s="12"/>
      <c r="AH322" s="12"/>
      <c r="AI322" s="12"/>
      <c r="AK322" s="12"/>
      <c r="AL322" s="12"/>
      <c r="AM322" s="12"/>
      <c r="AN322" s="12"/>
      <c r="AO322" s="12"/>
      <c r="AP322" s="21"/>
      <c r="AQ322" s="21"/>
      <c r="AR322" s="22"/>
      <c r="AS322" s="22"/>
      <c r="AT322" s="22"/>
      <c r="AU322" s="12"/>
      <c r="AV322" s="12"/>
      <c r="AW322" s="21"/>
      <c r="AX322" s="12"/>
      <c r="AY322" s="12"/>
      <c r="AZ322" s="12"/>
      <c r="BA322" s="22"/>
      <c r="BB322" s="22"/>
      <c r="BG322" s="22"/>
    </row>
    <row r="323" spans="17:59" x14ac:dyDescent="0.3">
      <c r="Q323" s="12"/>
      <c r="R323" s="12"/>
      <c r="S323" s="12"/>
      <c r="T323" s="12"/>
      <c r="U323" s="12"/>
      <c r="V323" s="12"/>
      <c r="W323" s="12"/>
      <c r="X323" s="12"/>
      <c r="Y323" s="21"/>
      <c r="Z323" s="21"/>
      <c r="AA323" s="21"/>
      <c r="AB323" s="21"/>
      <c r="AC323" s="21"/>
      <c r="AD323" s="12"/>
      <c r="AE323" s="12"/>
      <c r="AF323" s="12"/>
      <c r="AG323" s="12"/>
      <c r="AH323" s="12"/>
      <c r="AI323" s="12"/>
      <c r="AK323" s="12"/>
      <c r="AL323" s="12"/>
      <c r="AM323" s="12"/>
      <c r="AN323" s="12"/>
      <c r="AO323" s="12"/>
      <c r="AP323" s="21"/>
      <c r="AQ323" s="21"/>
      <c r="AR323" s="22"/>
      <c r="AS323" s="22"/>
      <c r="AT323" s="22"/>
      <c r="AU323" s="12"/>
      <c r="AV323" s="12"/>
      <c r="AW323" s="21"/>
      <c r="AX323" s="12"/>
      <c r="AY323" s="12"/>
      <c r="AZ323" s="12"/>
      <c r="BA323" s="22"/>
      <c r="BB323" s="22"/>
      <c r="BG323" s="22"/>
    </row>
    <row r="324" spans="17:59" x14ac:dyDescent="0.3">
      <c r="Q324" s="12"/>
      <c r="R324" s="12"/>
      <c r="S324" s="12"/>
      <c r="T324" s="12"/>
      <c r="U324" s="12"/>
      <c r="V324" s="12"/>
      <c r="W324" s="12"/>
      <c r="X324" s="12"/>
      <c r="Y324" s="21"/>
      <c r="Z324" s="21"/>
      <c r="AA324" s="21"/>
      <c r="AB324" s="21"/>
      <c r="AC324" s="21"/>
      <c r="AD324" s="12"/>
      <c r="AE324" s="12"/>
      <c r="AF324" s="12"/>
      <c r="AG324" s="12"/>
      <c r="AH324" s="12"/>
      <c r="AI324" s="12"/>
      <c r="AK324" s="12"/>
      <c r="AL324" s="12"/>
      <c r="AM324" s="12"/>
      <c r="AN324" s="12"/>
      <c r="AO324" s="12"/>
      <c r="AP324" s="21"/>
      <c r="AQ324" s="21"/>
      <c r="AR324" s="22"/>
      <c r="AS324" s="22"/>
      <c r="AT324" s="22"/>
      <c r="AU324" s="12"/>
      <c r="AV324" s="12"/>
      <c r="AW324" s="21"/>
      <c r="AX324" s="12"/>
      <c r="AY324" s="12"/>
      <c r="AZ324" s="12"/>
      <c r="BA324" s="22"/>
      <c r="BB324" s="22"/>
      <c r="BG324" s="22"/>
    </row>
    <row r="325" spans="17:59" x14ac:dyDescent="0.3">
      <c r="Q325" s="12"/>
      <c r="R325" s="12"/>
      <c r="S325" s="12"/>
      <c r="T325" s="12"/>
      <c r="U325" s="12"/>
      <c r="V325" s="12"/>
      <c r="W325" s="12"/>
      <c r="X325" s="12"/>
      <c r="Y325" s="21"/>
      <c r="Z325" s="21"/>
      <c r="AA325" s="21"/>
      <c r="AB325" s="21"/>
      <c r="AC325" s="21"/>
      <c r="AD325" s="12"/>
      <c r="AE325" s="12"/>
      <c r="AF325" s="12"/>
      <c r="AG325" s="12"/>
      <c r="AH325" s="12"/>
      <c r="AI325" s="12"/>
      <c r="AK325" s="12"/>
      <c r="AL325" s="12"/>
      <c r="AM325" s="12"/>
      <c r="AN325" s="12"/>
      <c r="AO325" s="12"/>
      <c r="AP325" s="21"/>
      <c r="AQ325" s="21"/>
      <c r="AR325" s="22"/>
      <c r="AS325" s="22"/>
      <c r="AT325" s="22"/>
      <c r="AU325" s="12"/>
      <c r="AV325" s="12"/>
      <c r="AW325" s="21"/>
      <c r="AX325" s="12"/>
      <c r="AY325" s="12"/>
      <c r="AZ325" s="12"/>
      <c r="BA325" s="22"/>
      <c r="BB325" s="22"/>
      <c r="BG325" s="22"/>
    </row>
    <row r="326" spans="17:59" x14ac:dyDescent="0.3">
      <c r="Q326" s="12"/>
      <c r="R326" s="12"/>
      <c r="S326" s="12"/>
      <c r="T326" s="12"/>
      <c r="U326" s="12"/>
      <c r="V326" s="12"/>
      <c r="W326" s="12"/>
      <c r="X326" s="12"/>
      <c r="Y326" s="21"/>
      <c r="Z326" s="21"/>
      <c r="AA326" s="21"/>
      <c r="AB326" s="21"/>
      <c r="AC326" s="21"/>
      <c r="AD326" s="12"/>
      <c r="AE326" s="12"/>
      <c r="AF326" s="12"/>
      <c r="AG326" s="12"/>
      <c r="AH326" s="12"/>
      <c r="AI326" s="12"/>
      <c r="AK326" s="12"/>
      <c r="AL326" s="12"/>
      <c r="AM326" s="12"/>
      <c r="AN326" s="12"/>
      <c r="AO326" s="12"/>
      <c r="AP326" s="21"/>
      <c r="AQ326" s="21"/>
      <c r="AR326" s="22"/>
      <c r="AS326" s="22"/>
      <c r="AT326" s="22"/>
      <c r="AU326" s="12"/>
      <c r="AV326" s="12"/>
      <c r="AW326" s="21"/>
      <c r="AX326" s="12"/>
      <c r="AY326" s="12"/>
      <c r="AZ326" s="12"/>
      <c r="BA326" s="22"/>
      <c r="BB326" s="22"/>
      <c r="BG326" s="22"/>
    </row>
    <row r="327" spans="17:59" x14ac:dyDescent="0.3">
      <c r="Q327" s="12"/>
      <c r="R327" s="12"/>
      <c r="S327" s="12"/>
      <c r="T327" s="12"/>
      <c r="U327" s="12"/>
      <c r="V327" s="12"/>
      <c r="W327" s="12"/>
      <c r="X327" s="12"/>
      <c r="Y327" s="21"/>
      <c r="Z327" s="21"/>
      <c r="AA327" s="21"/>
      <c r="AB327" s="21"/>
      <c r="AC327" s="21"/>
      <c r="AD327" s="12"/>
      <c r="AE327" s="12"/>
      <c r="AF327" s="12"/>
      <c r="AG327" s="12"/>
      <c r="AH327" s="12"/>
      <c r="AI327" s="12"/>
      <c r="AK327" s="12"/>
      <c r="AL327" s="12"/>
      <c r="AM327" s="12"/>
      <c r="AN327" s="12"/>
      <c r="AO327" s="12"/>
      <c r="AP327" s="21"/>
      <c r="AQ327" s="21"/>
      <c r="AR327" s="22"/>
      <c r="AS327" s="22"/>
      <c r="AT327" s="22"/>
      <c r="AU327" s="12"/>
      <c r="AV327" s="12"/>
      <c r="AW327" s="21"/>
      <c r="AX327" s="12"/>
      <c r="AY327" s="12"/>
      <c r="AZ327" s="12"/>
      <c r="BA327" s="22"/>
      <c r="BB327" s="22"/>
      <c r="BG327" s="22"/>
    </row>
    <row r="328" spans="17:59" x14ac:dyDescent="0.3">
      <c r="Q328" s="12"/>
      <c r="R328" s="12"/>
      <c r="S328" s="12"/>
      <c r="T328" s="12"/>
      <c r="U328" s="12"/>
      <c r="V328" s="12"/>
      <c r="W328" s="12"/>
      <c r="X328" s="12"/>
      <c r="Y328" s="21"/>
      <c r="Z328" s="21"/>
      <c r="AA328" s="21"/>
      <c r="AB328" s="21"/>
      <c r="AC328" s="21"/>
      <c r="AD328" s="12"/>
      <c r="AE328" s="12"/>
      <c r="AF328" s="12"/>
      <c r="AG328" s="12"/>
      <c r="AH328" s="12"/>
      <c r="AI328" s="12"/>
      <c r="AK328" s="12"/>
      <c r="AL328" s="12"/>
      <c r="AM328" s="12"/>
      <c r="AN328" s="12"/>
      <c r="AO328" s="12"/>
      <c r="AP328" s="21"/>
      <c r="AQ328" s="21"/>
      <c r="AR328" s="22"/>
      <c r="AS328" s="22"/>
      <c r="AT328" s="22"/>
      <c r="AU328" s="12"/>
      <c r="AV328" s="12"/>
      <c r="AW328" s="21"/>
      <c r="AX328" s="12"/>
      <c r="AY328" s="12"/>
      <c r="AZ328" s="12"/>
      <c r="BA328" s="22"/>
      <c r="BB328" s="22"/>
      <c r="BG328" s="22"/>
    </row>
    <row r="329" spans="17:59" x14ac:dyDescent="0.3">
      <c r="Q329" s="12"/>
      <c r="R329" s="12"/>
      <c r="S329" s="12"/>
      <c r="T329" s="12"/>
      <c r="U329" s="12"/>
      <c r="V329" s="12"/>
      <c r="W329" s="12"/>
      <c r="X329" s="12"/>
      <c r="Y329" s="21"/>
      <c r="Z329" s="21"/>
      <c r="AA329" s="21"/>
      <c r="AB329" s="21"/>
      <c r="AC329" s="21"/>
      <c r="AD329" s="12"/>
      <c r="AE329" s="12"/>
      <c r="AF329" s="12"/>
      <c r="AG329" s="12"/>
      <c r="AH329" s="12"/>
      <c r="AI329" s="12"/>
      <c r="AK329" s="12"/>
      <c r="AL329" s="12"/>
      <c r="AM329" s="12"/>
      <c r="AN329" s="12"/>
      <c r="AO329" s="12"/>
      <c r="AP329" s="21"/>
      <c r="AQ329" s="21"/>
      <c r="AR329" s="22"/>
      <c r="AS329" s="22"/>
      <c r="AT329" s="22"/>
      <c r="AU329" s="12"/>
      <c r="AV329" s="12"/>
      <c r="AW329" s="21"/>
      <c r="AX329" s="12"/>
      <c r="AY329" s="12"/>
      <c r="AZ329" s="12"/>
      <c r="BA329" s="22"/>
      <c r="BB329" s="22"/>
      <c r="BG329" s="22"/>
    </row>
    <row r="330" spans="17:59" x14ac:dyDescent="0.3">
      <c r="Q330" s="12"/>
      <c r="R330" s="12"/>
      <c r="S330" s="12"/>
      <c r="T330" s="12"/>
      <c r="U330" s="12"/>
      <c r="V330" s="12"/>
      <c r="W330" s="12"/>
      <c r="X330" s="12"/>
      <c r="Y330" s="21"/>
      <c r="Z330" s="21"/>
      <c r="AA330" s="21"/>
      <c r="AB330" s="21"/>
      <c r="AC330" s="21"/>
      <c r="AD330" s="12"/>
      <c r="AE330" s="12"/>
      <c r="AF330" s="12"/>
      <c r="AG330" s="12"/>
      <c r="AH330" s="12"/>
      <c r="AI330" s="12"/>
      <c r="AK330" s="12"/>
      <c r="AL330" s="12"/>
      <c r="AM330" s="12"/>
      <c r="AN330" s="12"/>
      <c r="AO330" s="12"/>
      <c r="AP330" s="21"/>
      <c r="AQ330" s="21"/>
      <c r="AR330" s="22"/>
      <c r="AS330" s="22"/>
      <c r="AT330" s="22"/>
      <c r="AU330" s="12"/>
      <c r="AV330" s="12"/>
      <c r="AW330" s="21"/>
      <c r="AX330" s="12"/>
      <c r="AY330" s="12"/>
      <c r="AZ330" s="12"/>
      <c r="BA330" s="22"/>
      <c r="BB330" s="22"/>
      <c r="BG330" s="22"/>
    </row>
    <row r="331" spans="17:59" x14ac:dyDescent="0.3">
      <c r="Q331" s="12"/>
      <c r="R331" s="12"/>
      <c r="S331" s="12"/>
      <c r="T331" s="12"/>
      <c r="U331" s="12"/>
      <c r="V331" s="12"/>
      <c r="W331" s="12"/>
      <c r="X331" s="12"/>
      <c r="Y331" s="21"/>
      <c r="Z331" s="21"/>
      <c r="AA331" s="21"/>
      <c r="AB331" s="21"/>
      <c r="AC331" s="21"/>
      <c r="AD331" s="12"/>
      <c r="AE331" s="12"/>
      <c r="AF331" s="12"/>
      <c r="AG331" s="12"/>
      <c r="AH331" s="12"/>
      <c r="AI331" s="12"/>
      <c r="AK331" s="12"/>
      <c r="AL331" s="12"/>
      <c r="AM331" s="12"/>
      <c r="AN331" s="12"/>
      <c r="AO331" s="12"/>
      <c r="AP331" s="21"/>
      <c r="AQ331" s="21"/>
      <c r="AR331" s="22"/>
      <c r="AS331" s="22"/>
      <c r="AT331" s="22"/>
      <c r="AU331" s="12"/>
      <c r="AV331" s="12"/>
      <c r="AW331" s="21"/>
      <c r="AX331" s="12"/>
      <c r="AY331" s="12"/>
      <c r="AZ331" s="12"/>
      <c r="BA331" s="22"/>
      <c r="BB331" s="22"/>
      <c r="BG331" s="22"/>
    </row>
    <row r="332" spans="17:59" x14ac:dyDescent="0.3">
      <c r="Q332" s="12"/>
      <c r="R332" s="12"/>
      <c r="S332" s="12"/>
      <c r="T332" s="12"/>
      <c r="U332" s="12"/>
      <c r="V332" s="12"/>
      <c r="W332" s="12"/>
      <c r="X332" s="12"/>
      <c r="Y332" s="21"/>
      <c r="Z332" s="21"/>
      <c r="AA332" s="21"/>
      <c r="AB332" s="21"/>
      <c r="AC332" s="21"/>
      <c r="AD332" s="12"/>
      <c r="AE332" s="12"/>
      <c r="AF332" s="12"/>
      <c r="AG332" s="12"/>
      <c r="AH332" s="12"/>
      <c r="AI332" s="12"/>
      <c r="AK332" s="12"/>
      <c r="AL332" s="12"/>
      <c r="AM332" s="12"/>
      <c r="AN332" s="12"/>
      <c r="AO332" s="12"/>
      <c r="AP332" s="21"/>
      <c r="AQ332" s="21"/>
      <c r="AR332" s="22"/>
      <c r="AS332" s="22"/>
      <c r="AT332" s="22"/>
      <c r="AU332" s="12"/>
      <c r="AV332" s="12"/>
      <c r="AW332" s="21"/>
      <c r="AX332" s="12"/>
      <c r="AY332" s="12"/>
      <c r="AZ332" s="12"/>
      <c r="BA332" s="22"/>
      <c r="BB332" s="22"/>
      <c r="BG332" s="22"/>
    </row>
    <row r="333" spans="17:59" x14ac:dyDescent="0.3">
      <c r="Q333" s="12"/>
      <c r="R333" s="12"/>
      <c r="S333" s="12"/>
      <c r="T333" s="12"/>
      <c r="U333" s="12"/>
      <c r="V333" s="12"/>
      <c r="W333" s="12"/>
      <c r="X333" s="12"/>
      <c r="Y333" s="21"/>
      <c r="Z333" s="21"/>
      <c r="AA333" s="21"/>
      <c r="AB333" s="21"/>
      <c r="AC333" s="21"/>
      <c r="AD333" s="12"/>
      <c r="AE333" s="12"/>
      <c r="AF333" s="12"/>
      <c r="AG333" s="12"/>
      <c r="AH333" s="12"/>
      <c r="AI333" s="12"/>
      <c r="AK333" s="12"/>
      <c r="AL333" s="12"/>
      <c r="AM333" s="12"/>
      <c r="AN333" s="12"/>
      <c r="AO333" s="12"/>
      <c r="AP333" s="21"/>
      <c r="AQ333" s="21"/>
      <c r="AR333" s="22"/>
      <c r="AS333" s="22"/>
      <c r="AT333" s="22"/>
      <c r="AU333" s="12"/>
      <c r="AV333" s="12"/>
      <c r="AW333" s="21"/>
      <c r="AX333" s="12"/>
      <c r="AY333" s="12"/>
      <c r="AZ333" s="12"/>
      <c r="BA333" s="22"/>
      <c r="BB333" s="22"/>
      <c r="BG333" s="22"/>
    </row>
    <row r="334" spans="17:59" x14ac:dyDescent="0.3">
      <c r="Q334" s="12"/>
      <c r="R334" s="12"/>
      <c r="S334" s="12"/>
      <c r="T334" s="12"/>
      <c r="U334" s="12"/>
      <c r="V334" s="12"/>
      <c r="W334" s="12"/>
      <c r="X334" s="12"/>
      <c r="Y334" s="21"/>
      <c r="Z334" s="21"/>
      <c r="AA334" s="21"/>
      <c r="AB334" s="21"/>
      <c r="AC334" s="21"/>
      <c r="AD334" s="12"/>
      <c r="AE334" s="12"/>
      <c r="AF334" s="12"/>
      <c r="AG334" s="12"/>
      <c r="AH334" s="12"/>
      <c r="AI334" s="12"/>
      <c r="AK334" s="12"/>
      <c r="AL334" s="12"/>
      <c r="AM334" s="12"/>
      <c r="AN334" s="12"/>
      <c r="AO334" s="12"/>
      <c r="AP334" s="21"/>
      <c r="AQ334" s="21"/>
      <c r="AR334" s="22"/>
      <c r="AS334" s="22"/>
      <c r="AT334" s="22"/>
      <c r="AU334" s="12"/>
      <c r="AV334" s="12"/>
      <c r="AW334" s="21"/>
      <c r="AX334" s="12"/>
      <c r="AY334" s="12"/>
      <c r="AZ334" s="12"/>
      <c r="BA334" s="22"/>
      <c r="BB334" s="22"/>
      <c r="BG334" s="22"/>
    </row>
    <row r="335" spans="17:59" x14ac:dyDescent="0.3">
      <c r="Q335" s="12"/>
      <c r="R335" s="12"/>
      <c r="S335" s="12"/>
      <c r="T335" s="12"/>
      <c r="U335" s="12"/>
      <c r="V335" s="12"/>
      <c r="W335" s="12"/>
      <c r="X335" s="12"/>
      <c r="Y335" s="21"/>
      <c r="Z335" s="21"/>
      <c r="AA335" s="21"/>
      <c r="AB335" s="21"/>
      <c r="AC335" s="21"/>
      <c r="AD335" s="12"/>
      <c r="AE335" s="12"/>
      <c r="AF335" s="12"/>
      <c r="AG335" s="12"/>
      <c r="AH335" s="12"/>
      <c r="AI335" s="12"/>
      <c r="AK335" s="12"/>
      <c r="AL335" s="12"/>
      <c r="AM335" s="12"/>
      <c r="AN335" s="12"/>
      <c r="AO335" s="12"/>
      <c r="AP335" s="21"/>
      <c r="AQ335" s="21"/>
      <c r="AR335" s="22"/>
      <c r="AS335" s="22"/>
      <c r="AT335" s="22"/>
      <c r="AU335" s="12"/>
      <c r="AV335" s="12"/>
      <c r="AW335" s="21"/>
      <c r="AX335" s="12"/>
      <c r="AY335" s="12"/>
      <c r="AZ335" s="12"/>
      <c r="BA335" s="22"/>
      <c r="BB335" s="22"/>
      <c r="BG335" s="22"/>
    </row>
    <row r="336" spans="17:59" x14ac:dyDescent="0.3">
      <c r="Q336" s="12"/>
      <c r="R336" s="12"/>
      <c r="S336" s="12"/>
      <c r="T336" s="12"/>
      <c r="U336" s="12"/>
      <c r="V336" s="12"/>
      <c r="W336" s="12"/>
      <c r="X336" s="12"/>
      <c r="Y336" s="21"/>
      <c r="Z336" s="21"/>
      <c r="AA336" s="21"/>
      <c r="AB336" s="21"/>
      <c r="AC336" s="21"/>
      <c r="AD336" s="12"/>
      <c r="AE336" s="12"/>
      <c r="AF336" s="12"/>
      <c r="AG336" s="12"/>
      <c r="AH336" s="12"/>
      <c r="AI336" s="12"/>
      <c r="AK336" s="12"/>
      <c r="AL336" s="12"/>
      <c r="AM336" s="12"/>
      <c r="AN336" s="12"/>
      <c r="AO336" s="12"/>
      <c r="AP336" s="21"/>
      <c r="AQ336" s="21"/>
      <c r="AR336" s="22"/>
      <c r="AS336" s="22"/>
      <c r="AT336" s="22"/>
      <c r="AU336" s="12"/>
      <c r="AV336" s="12"/>
      <c r="AW336" s="21"/>
      <c r="AX336" s="12"/>
      <c r="AY336" s="12"/>
      <c r="AZ336" s="12"/>
      <c r="BA336" s="22"/>
      <c r="BB336" s="22"/>
      <c r="BG336" s="22"/>
    </row>
    <row r="337" spans="17:59" x14ac:dyDescent="0.3">
      <c r="Q337" s="12"/>
      <c r="R337" s="12"/>
      <c r="S337" s="12"/>
      <c r="T337" s="12"/>
      <c r="U337" s="12"/>
      <c r="V337" s="12"/>
      <c r="W337" s="12"/>
      <c r="X337" s="12"/>
      <c r="Y337" s="21"/>
      <c r="Z337" s="21"/>
      <c r="AA337" s="21"/>
      <c r="AB337" s="21"/>
      <c r="AC337" s="21"/>
      <c r="AD337" s="12"/>
      <c r="AE337" s="12"/>
      <c r="AF337" s="12"/>
      <c r="AG337" s="12"/>
      <c r="AH337" s="12"/>
      <c r="AI337" s="12"/>
      <c r="AK337" s="12"/>
      <c r="AL337" s="12"/>
      <c r="AM337" s="12"/>
      <c r="AN337" s="12"/>
      <c r="AO337" s="12"/>
      <c r="AP337" s="21"/>
      <c r="AQ337" s="21"/>
      <c r="AR337" s="22"/>
      <c r="AS337" s="22"/>
      <c r="AT337" s="22"/>
      <c r="AU337" s="12"/>
      <c r="AV337" s="12"/>
      <c r="AW337" s="21"/>
      <c r="AX337" s="12"/>
      <c r="AY337" s="12"/>
      <c r="AZ337" s="12"/>
      <c r="BA337" s="22"/>
      <c r="BB337" s="22"/>
      <c r="BG337" s="22"/>
    </row>
    <row r="338" spans="17:59" x14ac:dyDescent="0.3">
      <c r="Q338" s="12"/>
      <c r="R338" s="12"/>
      <c r="S338" s="12"/>
      <c r="T338" s="12"/>
      <c r="U338" s="12"/>
      <c r="V338" s="12"/>
      <c r="W338" s="12"/>
      <c r="X338" s="12"/>
      <c r="Y338" s="21"/>
      <c r="Z338" s="21"/>
      <c r="AA338" s="21"/>
      <c r="AB338" s="21"/>
      <c r="AC338" s="21"/>
      <c r="AD338" s="12"/>
      <c r="AE338" s="12"/>
      <c r="AF338" s="12"/>
      <c r="AG338" s="12"/>
      <c r="AH338" s="12"/>
      <c r="AI338" s="12"/>
      <c r="AK338" s="12"/>
      <c r="AL338" s="12"/>
      <c r="AM338" s="12"/>
      <c r="AN338" s="12"/>
      <c r="AO338" s="12"/>
      <c r="AP338" s="21"/>
      <c r="AQ338" s="21"/>
      <c r="AR338" s="22"/>
      <c r="AS338" s="22"/>
      <c r="AT338" s="22"/>
      <c r="AU338" s="12"/>
      <c r="AV338" s="12"/>
      <c r="AW338" s="21"/>
      <c r="AX338" s="12"/>
      <c r="AY338" s="12"/>
      <c r="AZ338" s="12"/>
      <c r="BA338" s="22"/>
      <c r="BB338" s="22"/>
      <c r="BG338" s="22"/>
    </row>
    <row r="339" spans="17:59" x14ac:dyDescent="0.3">
      <c r="Q339" s="12"/>
      <c r="R339" s="12"/>
      <c r="S339" s="12"/>
      <c r="T339" s="12"/>
      <c r="U339" s="12"/>
      <c r="V339" s="12"/>
      <c r="W339" s="12"/>
      <c r="X339" s="12"/>
      <c r="Y339" s="21"/>
      <c r="Z339" s="21"/>
      <c r="AA339" s="21"/>
      <c r="AB339" s="21"/>
      <c r="AC339" s="21"/>
      <c r="AD339" s="12"/>
      <c r="AE339" s="12"/>
      <c r="AF339" s="12"/>
      <c r="AG339" s="12"/>
      <c r="AH339" s="12"/>
      <c r="AI339" s="12"/>
      <c r="AK339" s="12"/>
      <c r="AL339" s="12"/>
      <c r="AM339" s="12"/>
      <c r="AN339" s="12"/>
      <c r="AO339" s="12"/>
      <c r="AP339" s="21"/>
      <c r="AQ339" s="21"/>
      <c r="AR339" s="22"/>
      <c r="AS339" s="22"/>
      <c r="AT339" s="22"/>
      <c r="AU339" s="12"/>
      <c r="AV339" s="12"/>
      <c r="AW339" s="21"/>
      <c r="AX339" s="12"/>
      <c r="AY339" s="12"/>
      <c r="AZ339" s="12"/>
      <c r="BA339" s="22"/>
      <c r="BB339" s="22"/>
      <c r="BG339" s="22"/>
    </row>
    <row r="340" spans="17:59" x14ac:dyDescent="0.3">
      <c r="Q340" s="12"/>
      <c r="R340" s="12"/>
      <c r="S340" s="12"/>
      <c r="T340" s="12"/>
      <c r="U340" s="12"/>
      <c r="V340" s="12"/>
      <c r="W340" s="12"/>
      <c r="X340" s="12"/>
      <c r="Y340" s="21"/>
      <c r="Z340" s="21"/>
      <c r="AA340" s="21"/>
      <c r="AB340" s="21"/>
      <c r="AC340" s="21"/>
      <c r="AD340" s="12"/>
      <c r="AE340" s="12"/>
      <c r="AF340" s="12"/>
      <c r="AG340" s="12"/>
      <c r="AH340" s="12"/>
      <c r="AI340" s="12"/>
      <c r="AK340" s="12"/>
      <c r="AL340" s="12"/>
      <c r="AM340" s="12"/>
      <c r="AN340" s="12"/>
      <c r="AO340" s="12"/>
      <c r="AP340" s="21"/>
      <c r="AQ340" s="21"/>
      <c r="AR340" s="22"/>
      <c r="AS340" s="22"/>
      <c r="AT340" s="22"/>
      <c r="AU340" s="12"/>
      <c r="AV340" s="12"/>
      <c r="AW340" s="21"/>
      <c r="AX340" s="12"/>
      <c r="AY340" s="12"/>
      <c r="AZ340" s="12"/>
      <c r="BA340" s="22"/>
      <c r="BB340" s="22"/>
      <c r="BG340" s="22"/>
    </row>
    <row r="341" spans="17:59" x14ac:dyDescent="0.3">
      <c r="Q341" s="12"/>
      <c r="R341" s="12"/>
      <c r="S341" s="12"/>
      <c r="T341" s="12"/>
      <c r="U341" s="12"/>
      <c r="V341" s="12"/>
      <c r="W341" s="12"/>
      <c r="X341" s="12"/>
      <c r="Y341" s="21"/>
      <c r="Z341" s="21"/>
      <c r="AA341" s="21"/>
      <c r="AB341" s="21"/>
      <c r="AC341" s="21"/>
      <c r="AD341" s="12"/>
      <c r="AE341" s="12"/>
      <c r="AF341" s="12"/>
      <c r="AG341" s="12"/>
      <c r="AH341" s="12"/>
      <c r="AI341" s="12"/>
      <c r="AK341" s="12"/>
      <c r="AL341" s="12"/>
      <c r="AM341" s="12"/>
      <c r="AN341" s="12"/>
      <c r="AO341" s="12"/>
      <c r="AP341" s="21"/>
      <c r="AQ341" s="21"/>
      <c r="AR341" s="22"/>
      <c r="AS341" s="22"/>
      <c r="AT341" s="22"/>
      <c r="AU341" s="12"/>
      <c r="AV341" s="12"/>
      <c r="AW341" s="21"/>
      <c r="AX341" s="12"/>
      <c r="AY341" s="12"/>
      <c r="AZ341" s="12"/>
      <c r="BA341" s="22"/>
      <c r="BB341" s="22"/>
      <c r="BG341" s="22"/>
    </row>
    <row r="342" spans="17:59" x14ac:dyDescent="0.3">
      <c r="Q342" s="12"/>
      <c r="R342" s="12"/>
      <c r="S342" s="12"/>
      <c r="T342" s="12"/>
      <c r="U342" s="12"/>
      <c r="V342" s="12"/>
      <c r="W342" s="12"/>
      <c r="X342" s="12"/>
      <c r="Y342" s="21"/>
      <c r="Z342" s="21"/>
      <c r="AA342" s="21"/>
      <c r="AB342" s="21"/>
      <c r="AC342" s="21"/>
      <c r="AD342" s="12"/>
      <c r="AE342" s="12"/>
      <c r="AF342" s="12"/>
      <c r="AG342" s="12"/>
      <c r="AH342" s="12"/>
      <c r="AI342" s="12"/>
      <c r="AK342" s="12"/>
      <c r="AL342" s="12"/>
      <c r="AM342" s="12"/>
      <c r="AN342" s="12"/>
      <c r="AO342" s="12"/>
      <c r="AP342" s="21"/>
      <c r="AQ342" s="21"/>
      <c r="AR342" s="22"/>
      <c r="AS342" s="22"/>
      <c r="AT342" s="22"/>
      <c r="AU342" s="12"/>
      <c r="AV342" s="12"/>
      <c r="AW342" s="21"/>
      <c r="AX342" s="12"/>
      <c r="AY342" s="12"/>
      <c r="AZ342" s="12"/>
      <c r="BA342" s="22"/>
      <c r="BB342" s="22"/>
      <c r="BG342" s="22"/>
    </row>
    <row r="343" spans="17:59" x14ac:dyDescent="0.3">
      <c r="Q343" s="12"/>
      <c r="R343" s="12"/>
      <c r="S343" s="12"/>
      <c r="T343" s="12"/>
      <c r="U343" s="12"/>
      <c r="V343" s="12"/>
      <c r="W343" s="12"/>
      <c r="X343" s="12"/>
      <c r="Y343" s="21"/>
      <c r="Z343" s="21"/>
      <c r="AA343" s="21"/>
      <c r="AB343" s="21"/>
      <c r="AC343" s="21"/>
      <c r="AD343" s="12"/>
      <c r="AE343" s="12"/>
      <c r="AF343" s="12"/>
      <c r="AG343" s="12"/>
      <c r="AH343" s="12"/>
      <c r="AI343" s="12"/>
      <c r="AK343" s="12"/>
      <c r="AL343" s="12"/>
      <c r="AM343" s="12"/>
      <c r="AN343" s="12"/>
      <c r="AO343" s="12"/>
      <c r="AP343" s="21"/>
      <c r="AQ343" s="21"/>
      <c r="AR343" s="22"/>
      <c r="AS343" s="22"/>
      <c r="AT343" s="22"/>
      <c r="AU343" s="12"/>
      <c r="AV343" s="12"/>
      <c r="AW343" s="21"/>
      <c r="AX343" s="12"/>
      <c r="AY343" s="12"/>
      <c r="AZ343" s="12"/>
      <c r="BA343" s="22"/>
      <c r="BB343" s="22"/>
      <c r="BG343" s="22"/>
    </row>
    <row r="344" spans="17:59" x14ac:dyDescent="0.3">
      <c r="Q344" s="12"/>
      <c r="R344" s="12"/>
      <c r="S344" s="12"/>
      <c r="T344" s="12"/>
      <c r="U344" s="12"/>
      <c r="V344" s="12"/>
      <c r="W344" s="12"/>
      <c r="X344" s="12"/>
      <c r="Y344" s="21"/>
      <c r="Z344" s="21"/>
      <c r="AA344" s="21"/>
      <c r="AB344" s="21"/>
      <c r="AC344" s="21"/>
      <c r="AD344" s="12"/>
      <c r="AE344" s="12"/>
      <c r="AF344" s="12"/>
      <c r="AG344" s="12"/>
      <c r="AH344" s="12"/>
      <c r="AI344" s="12"/>
      <c r="AK344" s="12"/>
      <c r="AL344" s="12"/>
      <c r="AM344" s="12"/>
      <c r="AN344" s="12"/>
      <c r="AO344" s="12"/>
      <c r="AP344" s="21"/>
      <c r="AQ344" s="21"/>
      <c r="AR344" s="22"/>
      <c r="AS344" s="22"/>
      <c r="AT344" s="22"/>
      <c r="AU344" s="12"/>
      <c r="AV344" s="12"/>
      <c r="AW344" s="21"/>
      <c r="AX344" s="12"/>
      <c r="AY344" s="12"/>
      <c r="AZ344" s="12"/>
      <c r="BA344" s="22"/>
      <c r="BB344" s="22"/>
      <c r="BG344" s="22"/>
    </row>
    <row r="345" spans="17:59" x14ac:dyDescent="0.3">
      <c r="Q345" s="12"/>
      <c r="R345" s="12"/>
      <c r="S345" s="12"/>
      <c r="T345" s="12"/>
      <c r="U345" s="12"/>
      <c r="V345" s="12"/>
      <c r="W345" s="12"/>
      <c r="X345" s="12"/>
      <c r="Y345" s="21"/>
      <c r="Z345" s="21"/>
      <c r="AA345" s="21"/>
      <c r="AB345" s="21"/>
      <c r="AC345" s="21"/>
      <c r="AD345" s="12"/>
      <c r="AE345" s="12"/>
      <c r="AF345" s="12"/>
      <c r="AG345" s="12"/>
      <c r="AH345" s="12"/>
      <c r="AI345" s="12"/>
      <c r="AK345" s="12"/>
      <c r="AL345" s="12"/>
      <c r="AM345" s="12"/>
      <c r="AN345" s="12"/>
      <c r="AO345" s="12"/>
      <c r="AP345" s="21"/>
      <c r="AQ345" s="21"/>
      <c r="AR345" s="22"/>
      <c r="AS345" s="22"/>
      <c r="AT345" s="22"/>
      <c r="AU345" s="12"/>
      <c r="AV345" s="12"/>
      <c r="AW345" s="21"/>
      <c r="AX345" s="12"/>
      <c r="AY345" s="12"/>
      <c r="AZ345" s="12"/>
      <c r="BA345" s="22"/>
      <c r="BB345" s="22"/>
      <c r="BG345" s="22"/>
    </row>
    <row r="346" spans="17:59" x14ac:dyDescent="0.3">
      <c r="Q346" s="12"/>
      <c r="R346" s="12"/>
      <c r="S346" s="12"/>
      <c r="T346" s="12"/>
      <c r="U346" s="12"/>
      <c r="V346" s="12"/>
      <c r="W346" s="12"/>
      <c r="X346" s="12"/>
      <c r="Y346" s="21"/>
      <c r="Z346" s="21"/>
      <c r="AA346" s="21"/>
      <c r="AB346" s="21"/>
      <c r="AC346" s="21"/>
      <c r="AD346" s="12"/>
      <c r="AE346" s="12"/>
      <c r="AF346" s="12"/>
      <c r="AG346" s="12"/>
      <c r="AH346" s="12"/>
      <c r="AI346" s="12"/>
      <c r="AK346" s="12"/>
      <c r="AL346" s="12"/>
      <c r="AM346" s="12"/>
      <c r="AN346" s="12"/>
      <c r="AO346" s="12"/>
      <c r="AP346" s="21"/>
      <c r="AQ346" s="21"/>
      <c r="AR346" s="22"/>
      <c r="AS346" s="22"/>
      <c r="AT346" s="22"/>
      <c r="AU346" s="12"/>
      <c r="AV346" s="12"/>
      <c r="AW346" s="21"/>
      <c r="AX346" s="12"/>
      <c r="AY346" s="12"/>
      <c r="AZ346" s="12"/>
      <c r="BA346" s="22"/>
      <c r="BB346" s="22"/>
      <c r="BG346" s="22"/>
    </row>
    <row r="347" spans="17:59" x14ac:dyDescent="0.3">
      <c r="Q347" s="12"/>
      <c r="R347" s="12"/>
      <c r="S347" s="12"/>
      <c r="T347" s="12"/>
      <c r="U347" s="12"/>
      <c r="V347" s="12"/>
      <c r="W347" s="12"/>
      <c r="X347" s="12"/>
      <c r="Y347" s="21"/>
      <c r="Z347" s="21"/>
      <c r="AA347" s="21"/>
      <c r="AB347" s="21"/>
      <c r="AC347" s="21"/>
      <c r="AD347" s="12"/>
      <c r="AE347" s="12"/>
      <c r="AF347" s="12"/>
      <c r="AG347" s="12"/>
      <c r="AH347" s="12"/>
      <c r="AI347" s="12"/>
      <c r="AK347" s="12"/>
      <c r="AL347" s="12"/>
      <c r="AM347" s="12"/>
      <c r="AN347" s="12"/>
      <c r="AO347" s="12"/>
      <c r="AP347" s="21"/>
      <c r="AQ347" s="21"/>
      <c r="AR347" s="22"/>
      <c r="AS347" s="22"/>
      <c r="AT347" s="22"/>
      <c r="AU347" s="12"/>
      <c r="AV347" s="12"/>
      <c r="AW347" s="21"/>
      <c r="AX347" s="12"/>
      <c r="AY347" s="12"/>
      <c r="AZ347" s="12"/>
      <c r="BA347" s="22"/>
      <c r="BB347" s="22"/>
      <c r="BG347" s="22"/>
    </row>
    <row r="348" spans="17:59" x14ac:dyDescent="0.3">
      <c r="Q348" s="12"/>
      <c r="R348" s="12"/>
      <c r="S348" s="12"/>
      <c r="T348" s="12"/>
      <c r="U348" s="12"/>
      <c r="V348" s="12"/>
      <c r="W348" s="12"/>
      <c r="X348" s="12"/>
      <c r="Y348" s="21"/>
      <c r="Z348" s="21"/>
      <c r="AA348" s="21"/>
      <c r="AB348" s="21"/>
      <c r="AC348" s="21"/>
      <c r="AD348" s="12"/>
      <c r="AE348" s="12"/>
      <c r="AF348" s="12"/>
      <c r="AG348" s="12"/>
      <c r="AH348" s="12"/>
      <c r="AI348" s="12"/>
      <c r="AK348" s="12"/>
      <c r="AL348" s="12"/>
      <c r="AM348" s="12"/>
      <c r="AN348" s="12"/>
      <c r="AO348" s="12"/>
      <c r="AP348" s="21"/>
      <c r="AQ348" s="21"/>
      <c r="AR348" s="22"/>
      <c r="AS348" s="22"/>
      <c r="AT348" s="22"/>
      <c r="AU348" s="12"/>
      <c r="AV348" s="12"/>
      <c r="AW348" s="21"/>
      <c r="AX348" s="12"/>
      <c r="AY348" s="12"/>
      <c r="AZ348" s="12"/>
      <c r="BA348" s="22"/>
      <c r="BB348" s="22"/>
      <c r="BG348" s="22"/>
    </row>
    <row r="349" spans="17:59" x14ac:dyDescent="0.3">
      <c r="Q349" s="12"/>
      <c r="R349" s="12"/>
      <c r="S349" s="12"/>
      <c r="T349" s="12"/>
      <c r="U349" s="12"/>
      <c r="V349" s="12"/>
      <c r="W349" s="12"/>
      <c r="X349" s="12"/>
      <c r="Y349" s="21"/>
      <c r="Z349" s="21"/>
      <c r="AA349" s="21"/>
      <c r="AB349" s="21"/>
      <c r="AC349" s="21"/>
      <c r="AD349" s="12"/>
      <c r="AE349" s="12"/>
      <c r="AF349" s="12"/>
      <c r="AG349" s="12"/>
      <c r="AH349" s="12"/>
      <c r="AI349" s="12"/>
      <c r="AK349" s="12"/>
      <c r="AL349" s="12"/>
      <c r="AM349" s="12"/>
      <c r="AN349" s="12"/>
      <c r="AO349" s="12"/>
      <c r="AP349" s="21"/>
      <c r="AQ349" s="21"/>
      <c r="AR349" s="22"/>
      <c r="AS349" s="22"/>
      <c r="AT349" s="22"/>
      <c r="AU349" s="12"/>
      <c r="AV349" s="12"/>
      <c r="AW349" s="21"/>
      <c r="AX349" s="12"/>
      <c r="AY349" s="12"/>
      <c r="AZ349" s="12"/>
      <c r="BA349" s="22"/>
      <c r="BB349" s="22"/>
      <c r="BG349" s="22"/>
    </row>
    <row r="350" spans="17:59" x14ac:dyDescent="0.3">
      <c r="Q350" s="12"/>
      <c r="R350" s="12"/>
      <c r="S350" s="12"/>
      <c r="T350" s="12"/>
      <c r="U350" s="12"/>
      <c r="V350" s="12"/>
      <c r="W350" s="12"/>
      <c r="X350" s="12"/>
      <c r="Y350" s="21"/>
      <c r="Z350" s="21"/>
      <c r="AA350" s="21"/>
      <c r="AB350" s="21"/>
      <c r="AC350" s="21"/>
      <c r="AD350" s="12"/>
      <c r="AE350" s="12"/>
      <c r="AF350" s="12"/>
      <c r="AG350" s="12"/>
      <c r="AH350" s="12"/>
      <c r="AI350" s="12"/>
      <c r="AK350" s="12"/>
      <c r="AL350" s="12"/>
      <c r="AM350" s="12"/>
      <c r="AN350" s="12"/>
      <c r="AO350" s="12"/>
      <c r="AP350" s="21"/>
      <c r="AQ350" s="21"/>
      <c r="AR350" s="22"/>
      <c r="AS350" s="22"/>
      <c r="AT350" s="22"/>
      <c r="AU350" s="12"/>
      <c r="AV350" s="12"/>
      <c r="AW350" s="21"/>
      <c r="AX350" s="12"/>
      <c r="AY350" s="12"/>
      <c r="AZ350" s="12"/>
      <c r="BA350" s="22"/>
      <c r="BB350" s="22"/>
      <c r="BG350" s="22"/>
    </row>
    <row r="351" spans="17:59" x14ac:dyDescent="0.3">
      <c r="Q351" s="12"/>
      <c r="R351" s="12"/>
      <c r="S351" s="12"/>
      <c r="T351" s="12"/>
      <c r="U351" s="12"/>
      <c r="V351" s="12"/>
      <c r="W351" s="12"/>
      <c r="X351" s="12"/>
      <c r="Y351" s="21"/>
      <c r="Z351" s="21"/>
      <c r="AA351" s="21"/>
      <c r="AB351" s="21"/>
      <c r="AC351" s="21"/>
      <c r="AD351" s="12"/>
      <c r="AE351" s="12"/>
      <c r="AF351" s="12"/>
      <c r="AG351" s="12"/>
      <c r="AH351" s="12"/>
      <c r="AI351" s="12"/>
      <c r="AK351" s="12"/>
      <c r="AL351" s="12"/>
      <c r="AM351" s="12"/>
      <c r="AN351" s="12"/>
      <c r="AO351" s="12"/>
      <c r="AP351" s="21"/>
      <c r="AQ351" s="21"/>
      <c r="AR351" s="22"/>
      <c r="AS351" s="22"/>
      <c r="AT351" s="22"/>
      <c r="AU351" s="12"/>
      <c r="AV351" s="12"/>
      <c r="AW351" s="21"/>
      <c r="AX351" s="12"/>
      <c r="AY351" s="12"/>
      <c r="AZ351" s="12"/>
      <c r="BA351" s="22"/>
      <c r="BB351" s="22"/>
      <c r="BG351" s="22"/>
    </row>
    <row r="352" spans="17:59" x14ac:dyDescent="0.3">
      <c r="Q352" s="12"/>
      <c r="R352" s="12"/>
      <c r="S352" s="12"/>
      <c r="T352" s="12"/>
      <c r="U352" s="12"/>
      <c r="V352" s="12"/>
      <c r="W352" s="12"/>
      <c r="X352" s="12"/>
      <c r="Y352" s="21"/>
      <c r="Z352" s="21"/>
      <c r="AA352" s="21"/>
      <c r="AB352" s="21"/>
      <c r="AC352" s="21"/>
      <c r="AD352" s="12"/>
      <c r="AE352" s="12"/>
      <c r="AF352" s="12"/>
      <c r="AG352" s="12"/>
      <c r="AH352" s="12"/>
      <c r="AI352" s="12"/>
      <c r="AK352" s="12"/>
      <c r="AL352" s="12"/>
      <c r="AM352" s="12"/>
      <c r="AN352" s="12"/>
      <c r="AO352" s="12"/>
      <c r="AP352" s="21"/>
      <c r="AQ352" s="21"/>
      <c r="AR352" s="22"/>
      <c r="AS352" s="22"/>
      <c r="AT352" s="22"/>
      <c r="AU352" s="12"/>
      <c r="AV352" s="12"/>
      <c r="AW352" s="21"/>
      <c r="AX352" s="12"/>
      <c r="AY352" s="12"/>
      <c r="AZ352" s="12"/>
      <c r="BA352" s="22"/>
      <c r="BB352" s="22"/>
      <c r="BG352" s="22"/>
    </row>
    <row r="353" spans="17:59" x14ac:dyDescent="0.3">
      <c r="Q353" s="12"/>
      <c r="R353" s="12"/>
      <c r="S353" s="12"/>
      <c r="T353" s="12"/>
      <c r="U353" s="12"/>
      <c r="V353" s="12"/>
      <c r="W353" s="12"/>
      <c r="X353" s="12"/>
      <c r="Y353" s="21"/>
      <c r="Z353" s="21"/>
      <c r="AA353" s="21"/>
      <c r="AB353" s="21"/>
      <c r="AC353" s="21"/>
      <c r="AD353" s="12"/>
      <c r="AE353" s="12"/>
      <c r="AF353" s="12"/>
      <c r="AG353" s="12"/>
      <c r="AH353" s="12"/>
      <c r="AI353" s="12"/>
      <c r="AK353" s="12"/>
      <c r="AL353" s="12"/>
      <c r="AM353" s="12"/>
      <c r="AN353" s="12"/>
      <c r="AO353" s="12"/>
      <c r="AP353" s="21"/>
      <c r="AQ353" s="21"/>
      <c r="AR353" s="22"/>
      <c r="AS353" s="22"/>
      <c r="AT353" s="22"/>
      <c r="AU353" s="12"/>
      <c r="AV353" s="12"/>
      <c r="AW353" s="21"/>
      <c r="AX353" s="12"/>
      <c r="AY353" s="12"/>
      <c r="AZ353" s="12"/>
      <c r="BA353" s="22"/>
      <c r="BB353" s="22"/>
      <c r="BG353" s="22"/>
    </row>
    <row r="354" spans="17:59" x14ac:dyDescent="0.3">
      <c r="Q354" s="12"/>
      <c r="R354" s="12"/>
      <c r="S354" s="12"/>
      <c r="T354" s="12"/>
      <c r="U354" s="12"/>
      <c r="V354" s="12"/>
      <c r="W354" s="12"/>
      <c r="X354" s="12"/>
      <c r="Y354" s="21"/>
      <c r="Z354" s="21"/>
      <c r="AA354" s="21"/>
      <c r="AB354" s="21"/>
      <c r="AC354" s="21"/>
      <c r="AD354" s="12"/>
      <c r="AE354" s="12"/>
      <c r="AF354" s="12"/>
      <c r="AG354" s="12"/>
      <c r="AH354" s="12"/>
      <c r="AI354" s="12"/>
      <c r="AK354" s="12"/>
      <c r="AL354" s="12"/>
      <c r="AM354" s="12"/>
      <c r="AN354" s="12"/>
      <c r="AO354" s="12"/>
      <c r="AP354" s="21"/>
      <c r="AQ354" s="21"/>
      <c r="AR354" s="22"/>
      <c r="AS354" s="22"/>
      <c r="AT354" s="22"/>
      <c r="AU354" s="12"/>
      <c r="AV354" s="12"/>
      <c r="AW354" s="21"/>
      <c r="AX354" s="12"/>
      <c r="AY354" s="12"/>
      <c r="AZ354" s="12"/>
      <c r="BA354" s="22"/>
      <c r="BB354" s="22"/>
      <c r="BG354" s="22"/>
    </row>
    <row r="355" spans="17:59" x14ac:dyDescent="0.3">
      <c r="Q355" s="12"/>
      <c r="R355" s="12"/>
      <c r="S355" s="12"/>
      <c r="T355" s="12"/>
      <c r="U355" s="12"/>
      <c r="V355" s="12"/>
      <c r="W355" s="12"/>
      <c r="X355" s="12"/>
      <c r="Y355" s="21"/>
      <c r="Z355" s="21"/>
      <c r="AA355" s="21"/>
      <c r="AB355" s="21"/>
      <c r="AC355" s="21"/>
      <c r="AD355" s="12"/>
      <c r="AE355" s="12"/>
      <c r="AF355" s="12"/>
      <c r="AG355" s="12"/>
      <c r="AH355" s="12"/>
      <c r="AI355" s="12"/>
      <c r="AK355" s="12"/>
      <c r="AL355" s="12"/>
      <c r="AM355" s="12"/>
      <c r="AN355" s="12"/>
      <c r="AO355" s="12"/>
      <c r="AP355" s="21"/>
      <c r="AQ355" s="21"/>
      <c r="AR355" s="22"/>
      <c r="AS355" s="22"/>
      <c r="AT355" s="22"/>
      <c r="AU355" s="12"/>
      <c r="AV355" s="12"/>
      <c r="AW355" s="21"/>
      <c r="AX355" s="12"/>
      <c r="AY355" s="12"/>
      <c r="AZ355" s="12"/>
      <c r="BA355" s="22"/>
      <c r="BB355" s="22"/>
      <c r="BG355" s="22"/>
    </row>
    <row r="356" spans="17:59" x14ac:dyDescent="0.3">
      <c r="Q356" s="12"/>
      <c r="R356" s="12"/>
      <c r="S356" s="12"/>
      <c r="T356" s="12"/>
      <c r="U356" s="12"/>
      <c r="V356" s="12"/>
      <c r="W356" s="12"/>
      <c r="X356" s="12"/>
      <c r="Y356" s="21"/>
      <c r="Z356" s="21"/>
      <c r="AA356" s="21"/>
      <c r="AB356" s="21"/>
      <c r="AC356" s="21"/>
      <c r="AD356" s="12"/>
      <c r="AE356" s="12"/>
      <c r="AF356" s="12"/>
      <c r="AG356" s="12"/>
      <c r="AH356" s="12"/>
      <c r="AI356" s="12"/>
      <c r="AK356" s="12"/>
      <c r="AL356" s="12"/>
      <c r="AM356" s="12"/>
      <c r="AN356" s="12"/>
      <c r="AO356" s="12"/>
      <c r="AP356" s="21"/>
      <c r="AQ356" s="21"/>
      <c r="AR356" s="22"/>
      <c r="AS356" s="22"/>
      <c r="AT356" s="22"/>
      <c r="AU356" s="12"/>
      <c r="AV356" s="12"/>
      <c r="AW356" s="21"/>
      <c r="AX356" s="12"/>
      <c r="AY356" s="12"/>
      <c r="AZ356" s="12"/>
      <c r="BA356" s="22"/>
      <c r="BB356" s="22"/>
      <c r="BG356" s="22"/>
    </row>
    <row r="357" spans="17:59" x14ac:dyDescent="0.3">
      <c r="Q357" s="12"/>
      <c r="R357" s="12"/>
      <c r="S357" s="12"/>
      <c r="T357" s="12"/>
      <c r="U357" s="12"/>
      <c r="V357" s="12"/>
      <c r="W357" s="12"/>
      <c r="X357" s="12"/>
      <c r="Y357" s="21"/>
      <c r="Z357" s="21"/>
      <c r="AA357" s="21"/>
      <c r="AB357" s="21"/>
      <c r="AC357" s="21"/>
      <c r="AD357" s="12"/>
      <c r="AE357" s="12"/>
      <c r="AF357" s="12"/>
      <c r="AG357" s="12"/>
      <c r="AH357" s="12"/>
      <c r="AI357" s="12"/>
      <c r="AK357" s="12"/>
      <c r="AL357" s="12"/>
      <c r="AM357" s="12"/>
      <c r="AN357" s="12"/>
      <c r="AO357" s="12"/>
      <c r="AP357" s="21"/>
      <c r="AQ357" s="21"/>
      <c r="AR357" s="22"/>
      <c r="AS357" s="22"/>
      <c r="AT357" s="22"/>
      <c r="AU357" s="12"/>
      <c r="AV357" s="12"/>
      <c r="AW357" s="21"/>
      <c r="AX357" s="12"/>
      <c r="AY357" s="12"/>
      <c r="AZ357" s="12"/>
      <c r="BA357" s="22"/>
      <c r="BB357" s="22"/>
      <c r="BG357" s="22"/>
    </row>
    <row r="358" spans="17:59" x14ac:dyDescent="0.3">
      <c r="Q358" s="12"/>
      <c r="R358" s="12"/>
      <c r="S358" s="12"/>
      <c r="T358" s="12"/>
      <c r="U358" s="12"/>
      <c r="V358" s="12"/>
      <c r="W358" s="12"/>
      <c r="X358" s="12"/>
      <c r="Y358" s="21"/>
      <c r="Z358" s="21"/>
      <c r="AA358" s="21"/>
      <c r="AB358" s="21"/>
      <c r="AC358" s="21"/>
      <c r="AD358" s="12"/>
      <c r="AE358" s="12"/>
      <c r="AF358" s="12"/>
      <c r="AG358" s="12"/>
      <c r="AH358" s="12"/>
      <c r="AI358" s="12"/>
      <c r="AK358" s="12"/>
      <c r="AL358" s="12"/>
      <c r="AM358" s="12"/>
      <c r="AN358" s="12"/>
      <c r="AO358" s="12"/>
      <c r="AP358" s="21"/>
      <c r="AQ358" s="21"/>
      <c r="AR358" s="22"/>
      <c r="AS358" s="22"/>
      <c r="AT358" s="22"/>
      <c r="AU358" s="12"/>
      <c r="AV358" s="12"/>
      <c r="AW358" s="21"/>
      <c r="AX358" s="12"/>
      <c r="AY358" s="12"/>
      <c r="AZ358" s="12"/>
      <c r="BA358" s="22"/>
      <c r="BB358" s="22"/>
      <c r="BG358" s="22"/>
    </row>
    <row r="359" spans="17:59" x14ac:dyDescent="0.3">
      <c r="Q359" s="12"/>
      <c r="R359" s="12"/>
      <c r="S359" s="12"/>
      <c r="T359" s="12"/>
      <c r="U359" s="12"/>
      <c r="V359" s="12"/>
      <c r="W359" s="12"/>
      <c r="X359" s="12"/>
      <c r="Y359" s="21"/>
      <c r="Z359" s="21"/>
      <c r="AA359" s="21"/>
      <c r="AB359" s="21"/>
      <c r="AC359" s="21"/>
      <c r="AD359" s="12"/>
      <c r="AE359" s="12"/>
      <c r="AF359" s="12"/>
      <c r="AG359" s="12"/>
      <c r="AH359" s="12"/>
      <c r="AI359" s="12"/>
      <c r="AK359" s="12"/>
      <c r="AL359" s="12"/>
      <c r="AM359" s="12"/>
      <c r="AN359" s="12"/>
      <c r="AO359" s="12"/>
      <c r="AP359" s="21"/>
      <c r="AQ359" s="21"/>
      <c r="AR359" s="22"/>
      <c r="AS359" s="22"/>
      <c r="AT359" s="22"/>
      <c r="AU359" s="12"/>
      <c r="AV359" s="12"/>
      <c r="AW359" s="21"/>
      <c r="AX359" s="12"/>
      <c r="AY359" s="12"/>
      <c r="AZ359" s="12"/>
      <c r="BA359" s="22"/>
      <c r="BB359" s="22"/>
      <c r="BG359" s="22"/>
    </row>
    <row r="360" spans="17:59" x14ac:dyDescent="0.3">
      <c r="Q360" s="12"/>
      <c r="R360" s="12"/>
      <c r="S360" s="12"/>
      <c r="T360" s="12"/>
      <c r="U360" s="12"/>
      <c r="V360" s="12"/>
      <c r="W360" s="12"/>
      <c r="X360" s="12"/>
      <c r="Y360" s="21"/>
      <c r="Z360" s="21"/>
      <c r="AA360" s="21"/>
      <c r="AB360" s="21"/>
      <c r="AC360" s="21"/>
      <c r="AD360" s="12"/>
      <c r="AE360" s="12"/>
      <c r="AF360" s="12"/>
      <c r="AG360" s="12"/>
      <c r="AH360" s="12"/>
      <c r="AI360" s="12"/>
      <c r="AK360" s="12"/>
      <c r="AL360" s="12"/>
      <c r="AM360" s="12"/>
      <c r="AN360" s="12"/>
      <c r="AO360" s="12"/>
      <c r="AP360" s="21"/>
      <c r="AQ360" s="21"/>
      <c r="AR360" s="22"/>
      <c r="AS360" s="22"/>
      <c r="AT360" s="22"/>
      <c r="AU360" s="12"/>
      <c r="AV360" s="12"/>
      <c r="AW360" s="21"/>
      <c r="AX360" s="12"/>
      <c r="AY360" s="12"/>
      <c r="AZ360" s="12"/>
      <c r="BA360" s="22"/>
      <c r="BB360" s="22"/>
      <c r="BG360" s="22"/>
    </row>
    <row r="361" spans="17:59" x14ac:dyDescent="0.3">
      <c r="Q361" s="12"/>
      <c r="R361" s="12"/>
      <c r="S361" s="12"/>
      <c r="T361" s="12"/>
      <c r="U361" s="12"/>
      <c r="V361" s="12"/>
      <c r="W361" s="12"/>
      <c r="X361" s="12"/>
      <c r="Y361" s="21"/>
      <c r="Z361" s="21"/>
      <c r="AA361" s="21"/>
      <c r="AB361" s="21"/>
      <c r="AC361" s="21"/>
      <c r="AD361" s="12"/>
      <c r="AE361" s="12"/>
      <c r="AF361" s="12"/>
      <c r="AG361" s="12"/>
      <c r="AH361" s="12"/>
      <c r="AI361" s="12"/>
      <c r="AK361" s="12"/>
      <c r="AL361" s="12"/>
      <c r="AM361" s="12"/>
      <c r="AN361" s="12"/>
      <c r="AO361" s="12"/>
      <c r="AP361" s="21"/>
      <c r="AQ361" s="21"/>
      <c r="AR361" s="22"/>
      <c r="AS361" s="22"/>
      <c r="AT361" s="22"/>
      <c r="AU361" s="12"/>
      <c r="AV361" s="12"/>
      <c r="AW361" s="21"/>
      <c r="AX361" s="12"/>
      <c r="AY361" s="12"/>
      <c r="AZ361" s="12"/>
      <c r="BA361" s="22"/>
      <c r="BB361" s="22"/>
      <c r="BG361" s="22"/>
    </row>
    <row r="362" spans="17:59" x14ac:dyDescent="0.3">
      <c r="Q362" s="12"/>
      <c r="R362" s="12"/>
      <c r="S362" s="12"/>
      <c r="T362" s="12"/>
      <c r="U362" s="12"/>
      <c r="V362" s="12"/>
      <c r="W362" s="12"/>
      <c r="X362" s="12"/>
      <c r="Y362" s="21"/>
      <c r="Z362" s="21"/>
      <c r="AA362" s="21"/>
      <c r="AB362" s="21"/>
      <c r="AC362" s="21"/>
      <c r="AD362" s="12"/>
      <c r="AE362" s="12"/>
      <c r="AF362" s="12"/>
      <c r="AG362" s="12"/>
      <c r="AH362" s="12"/>
      <c r="AI362" s="12"/>
      <c r="AK362" s="12"/>
      <c r="AL362" s="12"/>
      <c r="AM362" s="12"/>
      <c r="AN362" s="12"/>
      <c r="AO362" s="12"/>
      <c r="AP362" s="21"/>
      <c r="AQ362" s="21"/>
      <c r="AR362" s="22"/>
      <c r="AS362" s="22"/>
      <c r="AT362" s="22"/>
      <c r="AU362" s="12"/>
      <c r="AV362" s="12"/>
      <c r="AW362" s="21"/>
      <c r="AX362" s="12"/>
      <c r="AY362" s="12"/>
      <c r="AZ362" s="12"/>
      <c r="BA362" s="22"/>
      <c r="BB362" s="22"/>
      <c r="BG362" s="22"/>
    </row>
    <row r="363" spans="17:59" x14ac:dyDescent="0.3">
      <c r="Q363" s="12"/>
      <c r="R363" s="12"/>
      <c r="S363" s="12"/>
      <c r="T363" s="12"/>
      <c r="U363" s="12"/>
      <c r="V363" s="12"/>
      <c r="W363" s="12"/>
      <c r="X363" s="12"/>
      <c r="Y363" s="21"/>
      <c r="Z363" s="21"/>
      <c r="AA363" s="21"/>
      <c r="AB363" s="21"/>
      <c r="AC363" s="21"/>
      <c r="AD363" s="12"/>
      <c r="AE363" s="12"/>
      <c r="AF363" s="12"/>
      <c r="AG363" s="12"/>
      <c r="AH363" s="12"/>
      <c r="AI363" s="12"/>
      <c r="AK363" s="12"/>
      <c r="AL363" s="12"/>
      <c r="AM363" s="12"/>
      <c r="AN363" s="12"/>
      <c r="AO363" s="12"/>
      <c r="AP363" s="21"/>
      <c r="AQ363" s="21"/>
      <c r="AR363" s="22"/>
      <c r="AS363" s="22"/>
      <c r="AT363" s="22"/>
      <c r="AU363" s="12"/>
      <c r="AV363" s="12"/>
      <c r="AW363" s="21"/>
      <c r="AX363" s="12"/>
      <c r="AY363" s="12"/>
      <c r="AZ363" s="12"/>
      <c r="BA363" s="22"/>
      <c r="BB363" s="22"/>
      <c r="BG363" s="22"/>
    </row>
    <row r="364" spans="17:59" x14ac:dyDescent="0.3">
      <c r="Q364" s="12"/>
      <c r="R364" s="12"/>
      <c r="S364" s="12"/>
      <c r="T364" s="12"/>
      <c r="U364" s="12"/>
      <c r="V364" s="12"/>
      <c r="W364" s="12"/>
      <c r="X364" s="12"/>
      <c r="Y364" s="21"/>
      <c r="Z364" s="21"/>
      <c r="AA364" s="21"/>
      <c r="AB364" s="21"/>
      <c r="AC364" s="21"/>
      <c r="AD364" s="12"/>
      <c r="AE364" s="12"/>
      <c r="AF364" s="12"/>
      <c r="AG364" s="12"/>
      <c r="AH364" s="12"/>
      <c r="AI364" s="12"/>
      <c r="AK364" s="12"/>
      <c r="AL364" s="12"/>
      <c r="AM364" s="12"/>
      <c r="AN364" s="12"/>
      <c r="AO364" s="12"/>
      <c r="AP364" s="21"/>
      <c r="AQ364" s="21"/>
      <c r="AR364" s="22"/>
      <c r="AS364" s="22"/>
      <c r="AT364" s="22"/>
      <c r="AU364" s="12"/>
      <c r="AV364" s="12"/>
      <c r="AW364" s="21"/>
      <c r="AX364" s="12"/>
      <c r="AY364" s="12"/>
      <c r="AZ364" s="12"/>
      <c r="BA364" s="22"/>
      <c r="BB364" s="22"/>
      <c r="BG364" s="22"/>
    </row>
    <row r="365" spans="17:59" x14ac:dyDescent="0.3">
      <c r="Q365" s="12"/>
      <c r="R365" s="12"/>
      <c r="S365" s="12"/>
      <c r="T365" s="12"/>
      <c r="U365" s="12"/>
      <c r="V365" s="12"/>
      <c r="W365" s="12"/>
      <c r="X365" s="12"/>
      <c r="Y365" s="21"/>
      <c r="Z365" s="21"/>
      <c r="AA365" s="21"/>
      <c r="AB365" s="21"/>
      <c r="AC365" s="21"/>
      <c r="AD365" s="12"/>
      <c r="AE365" s="12"/>
      <c r="AF365" s="12"/>
      <c r="AG365" s="12"/>
      <c r="AH365" s="12"/>
      <c r="AI365" s="12"/>
      <c r="AK365" s="12"/>
      <c r="AL365" s="12"/>
      <c r="AM365" s="12"/>
      <c r="AN365" s="12"/>
      <c r="AO365" s="12"/>
      <c r="AP365" s="21"/>
      <c r="AQ365" s="21"/>
      <c r="AR365" s="22"/>
      <c r="AS365" s="22"/>
      <c r="AT365" s="22"/>
      <c r="AU365" s="12"/>
      <c r="AV365" s="12"/>
      <c r="AW365" s="21"/>
      <c r="AX365" s="12"/>
      <c r="AY365" s="12"/>
      <c r="AZ365" s="12"/>
      <c r="BA365" s="22"/>
      <c r="BB365" s="22"/>
      <c r="BG365" s="22"/>
    </row>
    <row r="366" spans="17:59" x14ac:dyDescent="0.3">
      <c r="Q366" s="12"/>
      <c r="R366" s="12"/>
      <c r="S366" s="12"/>
      <c r="T366" s="12"/>
      <c r="U366" s="12"/>
      <c r="V366" s="12"/>
      <c r="W366" s="12"/>
      <c r="X366" s="12"/>
      <c r="Y366" s="21"/>
      <c r="Z366" s="21"/>
      <c r="AA366" s="21"/>
      <c r="AB366" s="21"/>
      <c r="AC366" s="21"/>
      <c r="AD366" s="12"/>
      <c r="AE366" s="12"/>
      <c r="AF366" s="12"/>
      <c r="AG366" s="12"/>
      <c r="AH366" s="12"/>
      <c r="AI366" s="12"/>
      <c r="AK366" s="12"/>
      <c r="AL366" s="12"/>
      <c r="AM366" s="12"/>
      <c r="AN366" s="12"/>
      <c r="AO366" s="12"/>
      <c r="AP366" s="21"/>
      <c r="AQ366" s="21"/>
      <c r="AR366" s="22"/>
      <c r="AS366" s="22"/>
      <c r="AT366" s="22"/>
      <c r="AU366" s="12"/>
      <c r="AV366" s="12"/>
      <c r="AW366" s="21"/>
      <c r="AX366" s="12"/>
      <c r="AY366" s="12"/>
      <c r="AZ366" s="12"/>
      <c r="BA366" s="22"/>
      <c r="BB366" s="22"/>
      <c r="BG366" s="22"/>
    </row>
    <row r="367" spans="17:59" x14ac:dyDescent="0.3">
      <c r="Q367" s="12"/>
      <c r="R367" s="12"/>
      <c r="S367" s="12"/>
      <c r="T367" s="12"/>
      <c r="U367" s="12"/>
      <c r="V367" s="12"/>
      <c r="W367" s="12"/>
      <c r="X367" s="12"/>
      <c r="Y367" s="21"/>
      <c r="Z367" s="21"/>
      <c r="AA367" s="21"/>
      <c r="AB367" s="21"/>
      <c r="AC367" s="21"/>
      <c r="AD367" s="12"/>
      <c r="AE367" s="12"/>
      <c r="AF367" s="12"/>
      <c r="AG367" s="12"/>
      <c r="AH367" s="12"/>
      <c r="AI367" s="12"/>
      <c r="AK367" s="12"/>
      <c r="AL367" s="12"/>
      <c r="AM367" s="12"/>
      <c r="AN367" s="12"/>
      <c r="AO367" s="12"/>
      <c r="AP367" s="21"/>
      <c r="AQ367" s="21"/>
      <c r="AR367" s="22"/>
      <c r="AS367" s="22"/>
      <c r="AT367" s="22"/>
      <c r="AU367" s="12"/>
      <c r="AV367" s="12"/>
      <c r="AW367" s="21"/>
      <c r="AX367" s="12"/>
      <c r="AY367" s="12"/>
      <c r="AZ367" s="12"/>
      <c r="BA367" s="22"/>
      <c r="BB367" s="22"/>
      <c r="BG367" s="22"/>
    </row>
    <row r="368" spans="17:59" x14ac:dyDescent="0.3">
      <c r="Q368" s="12"/>
      <c r="R368" s="12"/>
      <c r="S368" s="12"/>
      <c r="T368" s="12"/>
      <c r="U368" s="12"/>
      <c r="V368" s="12"/>
      <c r="W368" s="12"/>
      <c r="X368" s="12"/>
      <c r="Y368" s="21"/>
      <c r="Z368" s="21"/>
      <c r="AA368" s="21"/>
      <c r="AB368" s="21"/>
      <c r="AC368" s="21"/>
      <c r="AD368" s="12"/>
      <c r="AE368" s="12"/>
      <c r="AF368" s="12"/>
      <c r="AG368" s="12"/>
      <c r="AH368" s="12"/>
      <c r="AI368" s="12"/>
      <c r="AK368" s="12"/>
      <c r="AL368" s="12"/>
      <c r="AM368" s="12"/>
      <c r="AN368" s="12"/>
      <c r="AO368" s="12"/>
      <c r="AP368" s="21"/>
      <c r="AQ368" s="21"/>
      <c r="AR368" s="22"/>
      <c r="AS368" s="22"/>
      <c r="AT368" s="22"/>
      <c r="AU368" s="12"/>
      <c r="AV368" s="12"/>
      <c r="AW368" s="21"/>
      <c r="AX368" s="12"/>
      <c r="AY368" s="12"/>
      <c r="AZ368" s="12"/>
      <c r="BA368" s="22"/>
      <c r="BB368" s="22"/>
      <c r="BG368" s="22"/>
    </row>
    <row r="369" spans="17:59" x14ac:dyDescent="0.3">
      <c r="Q369" s="12"/>
      <c r="R369" s="12"/>
      <c r="S369" s="12"/>
      <c r="T369" s="12"/>
      <c r="U369" s="12"/>
      <c r="V369" s="12"/>
      <c r="W369" s="12"/>
      <c r="X369" s="12"/>
      <c r="Y369" s="21"/>
      <c r="Z369" s="21"/>
      <c r="AA369" s="21"/>
      <c r="AB369" s="21"/>
      <c r="AC369" s="21"/>
      <c r="AD369" s="12"/>
      <c r="AE369" s="12"/>
      <c r="AF369" s="12"/>
      <c r="AG369" s="12"/>
      <c r="AH369" s="12"/>
      <c r="AI369" s="12"/>
      <c r="AK369" s="12"/>
      <c r="AL369" s="12"/>
      <c r="AM369" s="12"/>
      <c r="AN369" s="12"/>
      <c r="AO369" s="12"/>
      <c r="AP369" s="21"/>
      <c r="AQ369" s="21"/>
      <c r="AR369" s="22"/>
      <c r="AS369" s="22"/>
      <c r="AT369" s="22"/>
      <c r="AU369" s="12"/>
      <c r="AV369" s="12"/>
      <c r="AW369" s="21"/>
      <c r="AX369" s="12"/>
      <c r="AY369" s="12"/>
      <c r="AZ369" s="12"/>
      <c r="BA369" s="22"/>
      <c r="BB369" s="22"/>
      <c r="BG369" s="22"/>
    </row>
    <row r="370" spans="17:59" x14ac:dyDescent="0.3">
      <c r="Q370" s="12"/>
      <c r="R370" s="12"/>
      <c r="S370" s="12"/>
      <c r="T370" s="12"/>
      <c r="U370" s="12"/>
      <c r="V370" s="12"/>
      <c r="W370" s="12"/>
      <c r="X370" s="12"/>
      <c r="Y370" s="21"/>
      <c r="Z370" s="21"/>
      <c r="AA370" s="21"/>
      <c r="AB370" s="21"/>
      <c r="AC370" s="21"/>
      <c r="AD370" s="12"/>
      <c r="AE370" s="12"/>
      <c r="AF370" s="12"/>
      <c r="AG370" s="12"/>
      <c r="AH370" s="12"/>
      <c r="AI370" s="12"/>
      <c r="AK370" s="12"/>
      <c r="AL370" s="12"/>
      <c r="AM370" s="12"/>
      <c r="AN370" s="12"/>
      <c r="AO370" s="12"/>
      <c r="AP370" s="21"/>
      <c r="AQ370" s="21"/>
      <c r="AR370" s="22"/>
      <c r="AS370" s="22"/>
      <c r="AT370" s="22"/>
      <c r="AU370" s="12"/>
      <c r="AV370" s="12"/>
      <c r="AW370" s="21"/>
      <c r="AX370" s="12"/>
      <c r="AY370" s="12"/>
      <c r="AZ370" s="12"/>
      <c r="BA370" s="22"/>
      <c r="BB370" s="22"/>
      <c r="BG370" s="22"/>
    </row>
    <row r="371" spans="17:59" x14ac:dyDescent="0.3">
      <c r="Q371" s="12"/>
      <c r="R371" s="12"/>
      <c r="S371" s="12"/>
      <c r="T371" s="12"/>
      <c r="U371" s="12"/>
      <c r="V371" s="12"/>
      <c r="W371" s="12"/>
      <c r="X371" s="12"/>
      <c r="Y371" s="21"/>
      <c r="Z371" s="21"/>
      <c r="AA371" s="21"/>
      <c r="AB371" s="21"/>
      <c r="AC371" s="21"/>
      <c r="AD371" s="12"/>
      <c r="AE371" s="12"/>
      <c r="AF371" s="12"/>
      <c r="AG371" s="12"/>
      <c r="AH371" s="12"/>
      <c r="AI371" s="12"/>
      <c r="AK371" s="12"/>
      <c r="AL371" s="12"/>
      <c r="AM371" s="12"/>
      <c r="AN371" s="12"/>
      <c r="AO371" s="12"/>
      <c r="AP371" s="21"/>
      <c r="AQ371" s="21"/>
      <c r="AR371" s="22"/>
      <c r="AS371" s="22"/>
      <c r="AT371" s="22"/>
      <c r="AU371" s="12"/>
      <c r="AV371" s="12"/>
      <c r="AW371" s="21"/>
      <c r="AX371" s="12"/>
      <c r="AY371" s="12"/>
      <c r="AZ371" s="12"/>
      <c r="BA371" s="22"/>
      <c r="BB371" s="22"/>
      <c r="BG371" s="22"/>
    </row>
    <row r="372" spans="17:59" x14ac:dyDescent="0.3">
      <c r="Q372" s="12"/>
      <c r="R372" s="12"/>
      <c r="S372" s="12"/>
      <c r="T372" s="12"/>
      <c r="U372" s="12"/>
      <c r="V372" s="12"/>
      <c r="W372" s="12"/>
      <c r="X372" s="12"/>
      <c r="Y372" s="21"/>
      <c r="Z372" s="21"/>
      <c r="AA372" s="21"/>
      <c r="AB372" s="21"/>
      <c r="AC372" s="21"/>
      <c r="AD372" s="12"/>
      <c r="AE372" s="12"/>
      <c r="AF372" s="12"/>
      <c r="AG372" s="12"/>
      <c r="AH372" s="12"/>
      <c r="AI372" s="12"/>
      <c r="AK372" s="12"/>
      <c r="AL372" s="12"/>
      <c r="AM372" s="12"/>
      <c r="AN372" s="12"/>
      <c r="AO372" s="12"/>
      <c r="AP372" s="21"/>
      <c r="AQ372" s="21"/>
      <c r="AR372" s="22"/>
      <c r="AS372" s="22"/>
      <c r="AT372" s="22"/>
      <c r="AU372" s="12"/>
      <c r="AV372" s="12"/>
      <c r="AW372" s="21"/>
      <c r="AX372" s="12"/>
      <c r="AY372" s="12"/>
      <c r="AZ372" s="12"/>
      <c r="BA372" s="22"/>
      <c r="BB372" s="22"/>
      <c r="BG372" s="22"/>
    </row>
    <row r="373" spans="17:59" x14ac:dyDescent="0.3">
      <c r="Q373" s="12"/>
      <c r="R373" s="12"/>
      <c r="S373" s="12"/>
      <c r="T373" s="12"/>
      <c r="U373" s="12"/>
      <c r="V373" s="12"/>
      <c r="W373" s="12"/>
      <c r="X373" s="12"/>
      <c r="Y373" s="21"/>
      <c r="Z373" s="21"/>
      <c r="AA373" s="21"/>
      <c r="AB373" s="21"/>
      <c r="AC373" s="21"/>
      <c r="AD373" s="12"/>
      <c r="AE373" s="12"/>
      <c r="AF373" s="12"/>
      <c r="AG373" s="12"/>
      <c r="AH373" s="12"/>
      <c r="AI373" s="12"/>
      <c r="AK373" s="12"/>
      <c r="AL373" s="12"/>
      <c r="AM373" s="12"/>
      <c r="AN373" s="12"/>
      <c r="AO373" s="12"/>
      <c r="AP373" s="21"/>
      <c r="AQ373" s="21"/>
      <c r="AR373" s="22"/>
      <c r="AS373" s="22"/>
      <c r="AT373" s="22"/>
      <c r="AU373" s="12"/>
      <c r="AV373" s="12"/>
      <c r="AW373" s="21"/>
      <c r="AX373" s="12"/>
      <c r="AY373" s="12"/>
      <c r="AZ373" s="12"/>
      <c r="BA373" s="22"/>
      <c r="BB373" s="22"/>
      <c r="BG373" s="22"/>
    </row>
    <row r="374" spans="17:59" x14ac:dyDescent="0.3">
      <c r="Q374" s="12"/>
      <c r="R374" s="12"/>
      <c r="S374" s="12"/>
      <c r="T374" s="12"/>
      <c r="U374" s="12"/>
      <c r="V374" s="12"/>
      <c r="W374" s="12"/>
      <c r="X374" s="12"/>
      <c r="Y374" s="21"/>
      <c r="Z374" s="21"/>
      <c r="AA374" s="21"/>
      <c r="AB374" s="21"/>
      <c r="AC374" s="21"/>
      <c r="AD374" s="12"/>
      <c r="AE374" s="12"/>
      <c r="AF374" s="12"/>
      <c r="AG374" s="12"/>
      <c r="AH374" s="12"/>
      <c r="AI374" s="12"/>
      <c r="AK374" s="12"/>
      <c r="AL374" s="12"/>
      <c r="AM374" s="12"/>
      <c r="AN374" s="12"/>
      <c r="AO374" s="12"/>
      <c r="AP374" s="21"/>
      <c r="AQ374" s="21"/>
      <c r="AR374" s="22"/>
      <c r="AS374" s="22"/>
      <c r="AT374" s="22"/>
      <c r="AU374" s="12"/>
      <c r="AV374" s="12"/>
      <c r="AW374" s="21"/>
      <c r="AX374" s="12"/>
      <c r="AY374" s="12"/>
      <c r="AZ374" s="12"/>
      <c r="BA374" s="22"/>
      <c r="BB374" s="22"/>
      <c r="BG374" s="22"/>
    </row>
    <row r="375" spans="17:59" x14ac:dyDescent="0.3">
      <c r="Q375" s="12"/>
      <c r="R375" s="12"/>
      <c r="S375" s="12"/>
      <c r="T375" s="12"/>
      <c r="U375" s="12"/>
      <c r="V375" s="12"/>
      <c r="W375" s="12"/>
      <c r="X375" s="12"/>
      <c r="Y375" s="21"/>
      <c r="Z375" s="21"/>
      <c r="AA375" s="21"/>
      <c r="AB375" s="21"/>
      <c r="AC375" s="21"/>
      <c r="AD375" s="12"/>
      <c r="AE375" s="12"/>
      <c r="AF375" s="12"/>
      <c r="AG375" s="12"/>
      <c r="AH375" s="12"/>
      <c r="AI375" s="12"/>
      <c r="AK375" s="12"/>
      <c r="AL375" s="12"/>
      <c r="AM375" s="12"/>
      <c r="AN375" s="12"/>
      <c r="AO375" s="12"/>
      <c r="AP375" s="21"/>
      <c r="AQ375" s="21"/>
      <c r="AR375" s="22"/>
      <c r="AS375" s="22"/>
      <c r="AT375" s="22"/>
      <c r="AU375" s="12"/>
      <c r="AV375" s="12"/>
      <c r="AW375" s="21"/>
      <c r="AX375" s="12"/>
      <c r="AY375" s="12"/>
      <c r="AZ375" s="12"/>
      <c r="BA375" s="22"/>
      <c r="BB375" s="22"/>
      <c r="BG375" s="22"/>
    </row>
    <row r="376" spans="17:59" x14ac:dyDescent="0.3">
      <c r="Q376" s="12"/>
      <c r="R376" s="12"/>
      <c r="S376" s="12"/>
      <c r="T376" s="12"/>
      <c r="U376" s="12"/>
      <c r="V376" s="12"/>
      <c r="W376" s="12"/>
      <c r="X376" s="12"/>
      <c r="Y376" s="21"/>
      <c r="Z376" s="21"/>
      <c r="AA376" s="21"/>
      <c r="AB376" s="21"/>
      <c r="AC376" s="21"/>
      <c r="AD376" s="12"/>
      <c r="AE376" s="12"/>
      <c r="AF376" s="12"/>
      <c r="AG376" s="12"/>
      <c r="AH376" s="12"/>
      <c r="AI376" s="12"/>
      <c r="AK376" s="12"/>
      <c r="AL376" s="12"/>
      <c r="AM376" s="12"/>
      <c r="AN376" s="12"/>
      <c r="AO376" s="12"/>
      <c r="AP376" s="21"/>
      <c r="AQ376" s="21"/>
      <c r="AR376" s="22"/>
      <c r="AS376" s="22"/>
      <c r="AT376" s="22"/>
      <c r="AU376" s="12"/>
      <c r="AV376" s="12"/>
      <c r="AW376" s="21"/>
      <c r="AX376" s="12"/>
      <c r="AY376" s="12"/>
      <c r="AZ376" s="12"/>
      <c r="BA376" s="22"/>
      <c r="BB376" s="22"/>
      <c r="BG376" s="22"/>
    </row>
    <row r="377" spans="17:59" x14ac:dyDescent="0.3">
      <c r="Q377" s="12"/>
      <c r="R377" s="12"/>
      <c r="S377" s="12"/>
      <c r="T377" s="12"/>
      <c r="U377" s="12"/>
      <c r="V377" s="12"/>
      <c r="W377" s="12"/>
      <c r="X377" s="12"/>
      <c r="Y377" s="21"/>
      <c r="Z377" s="21"/>
      <c r="AA377" s="21"/>
      <c r="AB377" s="21"/>
      <c r="AC377" s="21"/>
      <c r="AD377" s="12"/>
      <c r="AE377" s="12"/>
      <c r="AF377" s="12"/>
      <c r="AG377" s="12"/>
      <c r="AH377" s="12"/>
      <c r="AI377" s="12"/>
      <c r="AK377" s="12"/>
      <c r="AL377" s="12"/>
      <c r="AM377" s="12"/>
      <c r="AN377" s="12"/>
      <c r="AO377" s="12"/>
      <c r="AP377" s="21"/>
      <c r="AQ377" s="21"/>
      <c r="AR377" s="22"/>
      <c r="AS377" s="22"/>
      <c r="AT377" s="22"/>
      <c r="AU377" s="12"/>
      <c r="AV377" s="12"/>
      <c r="AW377" s="21"/>
      <c r="AX377" s="12"/>
      <c r="AY377" s="12"/>
      <c r="AZ377" s="12"/>
      <c r="BA377" s="22"/>
      <c r="BB377" s="22"/>
      <c r="BG377" s="22"/>
    </row>
    <row r="378" spans="17:59" x14ac:dyDescent="0.3">
      <c r="Q378" s="12"/>
      <c r="R378" s="12"/>
      <c r="S378" s="12"/>
      <c r="T378" s="12"/>
      <c r="U378" s="12"/>
      <c r="V378" s="12"/>
      <c r="W378" s="12"/>
      <c r="X378" s="12"/>
      <c r="Y378" s="21"/>
      <c r="Z378" s="21"/>
      <c r="AA378" s="21"/>
      <c r="AB378" s="21"/>
      <c r="AC378" s="21"/>
      <c r="AD378" s="12"/>
      <c r="AE378" s="12"/>
      <c r="AF378" s="12"/>
      <c r="AG378" s="12"/>
      <c r="AH378" s="12"/>
      <c r="AI378" s="12"/>
      <c r="AK378" s="12"/>
      <c r="AL378" s="12"/>
      <c r="AM378" s="12"/>
      <c r="AN378" s="12"/>
      <c r="AO378" s="12"/>
      <c r="AP378" s="21"/>
      <c r="AQ378" s="21"/>
      <c r="AR378" s="22"/>
      <c r="AS378" s="22"/>
      <c r="AT378" s="22"/>
      <c r="AU378" s="12"/>
      <c r="AV378" s="12"/>
      <c r="AW378" s="21"/>
      <c r="AX378" s="12"/>
      <c r="AY378" s="12"/>
      <c r="AZ378" s="12"/>
      <c r="BA378" s="22"/>
      <c r="BB378" s="22"/>
      <c r="BG378" s="22"/>
    </row>
    <row r="379" spans="17:59" x14ac:dyDescent="0.3">
      <c r="Q379" s="12"/>
      <c r="R379" s="12"/>
      <c r="S379" s="12"/>
      <c r="T379" s="12"/>
      <c r="U379" s="12"/>
      <c r="V379" s="12"/>
      <c r="W379" s="12"/>
      <c r="X379" s="12"/>
      <c r="Y379" s="21"/>
      <c r="Z379" s="21"/>
      <c r="AA379" s="21"/>
      <c r="AB379" s="21"/>
      <c r="AC379" s="21"/>
      <c r="AD379" s="12"/>
      <c r="AE379" s="12"/>
      <c r="AF379" s="12"/>
      <c r="AG379" s="12"/>
      <c r="AH379" s="12"/>
      <c r="AI379" s="12"/>
      <c r="AK379" s="12"/>
      <c r="AL379" s="12"/>
      <c r="AM379" s="12"/>
      <c r="AN379" s="12"/>
      <c r="AO379" s="12"/>
      <c r="AP379" s="21"/>
      <c r="AQ379" s="21"/>
      <c r="AR379" s="22"/>
      <c r="AS379" s="22"/>
      <c r="AT379" s="22"/>
      <c r="AU379" s="12"/>
      <c r="AV379" s="12"/>
      <c r="AW379" s="21"/>
      <c r="AX379" s="12"/>
      <c r="AY379" s="12"/>
      <c r="AZ379" s="12"/>
      <c r="BA379" s="22"/>
      <c r="BB379" s="22"/>
      <c r="BG379" s="22"/>
    </row>
    <row r="380" spans="17:59" x14ac:dyDescent="0.3">
      <c r="Q380" s="12"/>
      <c r="R380" s="12"/>
      <c r="S380" s="12"/>
      <c r="T380" s="12"/>
      <c r="U380" s="12"/>
      <c r="V380" s="12"/>
      <c r="W380" s="12"/>
      <c r="X380" s="12"/>
      <c r="Y380" s="21"/>
      <c r="Z380" s="21"/>
      <c r="AA380" s="21"/>
      <c r="AB380" s="21"/>
      <c r="AC380" s="21"/>
      <c r="AD380" s="12"/>
      <c r="AE380" s="12"/>
      <c r="AF380" s="12"/>
      <c r="AG380" s="12"/>
      <c r="AH380" s="12"/>
      <c r="AI380" s="12"/>
      <c r="AK380" s="12"/>
      <c r="AL380" s="12"/>
      <c r="AM380" s="12"/>
      <c r="AN380" s="12"/>
      <c r="AO380" s="12"/>
      <c r="AP380" s="21"/>
      <c r="AQ380" s="21"/>
      <c r="AR380" s="22"/>
      <c r="AS380" s="22"/>
      <c r="AT380" s="22"/>
      <c r="AU380" s="12"/>
      <c r="AV380" s="12"/>
      <c r="AW380" s="21"/>
      <c r="AX380" s="12"/>
      <c r="AY380" s="12"/>
      <c r="AZ380" s="12"/>
      <c r="BA380" s="22"/>
      <c r="BB380" s="22"/>
      <c r="BG380" s="22"/>
    </row>
    <row r="381" spans="17:59" x14ac:dyDescent="0.3">
      <c r="Q381" s="12"/>
      <c r="R381" s="12"/>
      <c r="S381" s="12"/>
      <c r="T381" s="12"/>
      <c r="U381" s="12"/>
      <c r="V381" s="12"/>
      <c r="W381" s="12"/>
      <c r="X381" s="12"/>
      <c r="Y381" s="21"/>
      <c r="Z381" s="21"/>
      <c r="AA381" s="21"/>
      <c r="AB381" s="21"/>
      <c r="AC381" s="21"/>
      <c r="AD381" s="12"/>
      <c r="AE381" s="12"/>
      <c r="AF381" s="12"/>
      <c r="AG381" s="12"/>
      <c r="AH381" s="12"/>
      <c r="AI381" s="12"/>
      <c r="AK381" s="12"/>
      <c r="AL381" s="12"/>
      <c r="AM381" s="12"/>
      <c r="AN381" s="12"/>
      <c r="AO381" s="12"/>
      <c r="AP381" s="21"/>
      <c r="AQ381" s="21"/>
      <c r="AR381" s="22"/>
      <c r="AS381" s="22"/>
      <c r="AT381" s="22"/>
      <c r="AU381" s="12"/>
      <c r="AV381" s="12"/>
      <c r="AW381" s="21"/>
      <c r="AX381" s="12"/>
      <c r="AY381" s="12"/>
      <c r="AZ381" s="12"/>
      <c r="BA381" s="22"/>
      <c r="BB381" s="22"/>
      <c r="BG381" s="22"/>
    </row>
    <row r="382" spans="17:59" x14ac:dyDescent="0.3">
      <c r="Q382" s="12"/>
      <c r="R382" s="12"/>
      <c r="S382" s="12"/>
      <c r="T382" s="12"/>
      <c r="U382" s="12"/>
      <c r="V382" s="12"/>
      <c r="W382" s="12"/>
      <c r="X382" s="12"/>
      <c r="Y382" s="21"/>
      <c r="Z382" s="21"/>
      <c r="AA382" s="21"/>
      <c r="AB382" s="21"/>
      <c r="AC382" s="21"/>
      <c r="AD382" s="12"/>
      <c r="AE382" s="12"/>
      <c r="AF382" s="12"/>
      <c r="AG382" s="12"/>
      <c r="AH382" s="12"/>
      <c r="AI382" s="12"/>
      <c r="AK382" s="12"/>
      <c r="AL382" s="12"/>
      <c r="AM382" s="12"/>
      <c r="AN382" s="12"/>
      <c r="AO382" s="12"/>
      <c r="AP382" s="21"/>
      <c r="AQ382" s="21"/>
      <c r="AR382" s="22"/>
      <c r="AS382" s="22"/>
      <c r="AT382" s="22"/>
      <c r="AU382" s="12"/>
      <c r="AV382" s="12"/>
      <c r="AW382" s="21"/>
      <c r="AX382" s="12"/>
      <c r="AY382" s="12"/>
      <c r="AZ382" s="12"/>
      <c r="BA382" s="22"/>
      <c r="BB382" s="22"/>
      <c r="BG382" s="22"/>
    </row>
    <row r="383" spans="17:59" x14ac:dyDescent="0.3">
      <c r="Q383" s="12"/>
      <c r="R383" s="12"/>
      <c r="S383" s="12"/>
      <c r="T383" s="12"/>
      <c r="U383" s="12"/>
      <c r="V383" s="12"/>
      <c r="W383" s="12"/>
      <c r="X383" s="12"/>
      <c r="Y383" s="21"/>
      <c r="Z383" s="21"/>
      <c r="AA383" s="21"/>
      <c r="AB383" s="21"/>
      <c r="AC383" s="21"/>
      <c r="AD383" s="12"/>
      <c r="AE383" s="12"/>
      <c r="AF383" s="12"/>
      <c r="AG383" s="12"/>
      <c r="AH383" s="12"/>
      <c r="AI383" s="12"/>
      <c r="AK383" s="12"/>
      <c r="AL383" s="12"/>
      <c r="AM383" s="12"/>
      <c r="AN383" s="12"/>
      <c r="AO383" s="12"/>
      <c r="AP383" s="21"/>
      <c r="AQ383" s="21"/>
      <c r="AR383" s="22"/>
      <c r="AS383" s="22"/>
      <c r="AT383" s="22"/>
      <c r="AU383" s="12"/>
      <c r="AV383" s="12"/>
      <c r="AW383" s="21"/>
      <c r="AX383" s="12"/>
      <c r="AY383" s="12"/>
      <c r="AZ383" s="12"/>
      <c r="BA383" s="22"/>
      <c r="BB383" s="22"/>
      <c r="BG383" s="22"/>
    </row>
    <row r="384" spans="17:59" x14ac:dyDescent="0.3">
      <c r="Q384" s="12"/>
      <c r="R384" s="12"/>
      <c r="S384" s="12"/>
      <c r="T384" s="12"/>
      <c r="U384" s="12"/>
      <c r="V384" s="12"/>
      <c r="W384" s="12"/>
      <c r="X384" s="12"/>
      <c r="Y384" s="21"/>
      <c r="Z384" s="21"/>
      <c r="AA384" s="21"/>
      <c r="AB384" s="21"/>
      <c r="AC384" s="21"/>
      <c r="AD384" s="12"/>
      <c r="AE384" s="12"/>
      <c r="AF384" s="12"/>
      <c r="AG384" s="12"/>
      <c r="AH384" s="12"/>
      <c r="AI384" s="12"/>
      <c r="AK384" s="12"/>
      <c r="AL384" s="12"/>
      <c r="AM384" s="12"/>
      <c r="AN384" s="12"/>
      <c r="AO384" s="12"/>
      <c r="AP384" s="21"/>
      <c r="AQ384" s="21"/>
      <c r="AR384" s="22"/>
      <c r="AS384" s="22"/>
      <c r="AT384" s="22"/>
      <c r="AU384" s="12"/>
      <c r="AV384" s="12"/>
      <c r="AW384" s="21"/>
      <c r="AX384" s="12"/>
      <c r="AY384" s="12"/>
      <c r="AZ384" s="12"/>
      <c r="BA384" s="22"/>
      <c r="BB384" s="22"/>
      <c r="BG384" s="22"/>
    </row>
    <row r="385" spans="17:59" x14ac:dyDescent="0.3">
      <c r="Q385" s="12"/>
      <c r="R385" s="12"/>
      <c r="S385" s="12"/>
      <c r="T385" s="12"/>
      <c r="U385" s="12"/>
      <c r="V385" s="12"/>
      <c r="W385" s="12"/>
      <c r="X385" s="12"/>
      <c r="Y385" s="21"/>
      <c r="Z385" s="21"/>
      <c r="AA385" s="21"/>
      <c r="AB385" s="21"/>
      <c r="AC385" s="21"/>
      <c r="AD385" s="12"/>
      <c r="AE385" s="12"/>
      <c r="AF385" s="12"/>
      <c r="AG385" s="12"/>
      <c r="AH385" s="12"/>
      <c r="AI385" s="12"/>
      <c r="AK385" s="12"/>
      <c r="AL385" s="12"/>
      <c r="AM385" s="12"/>
      <c r="AN385" s="12"/>
      <c r="AO385" s="12"/>
      <c r="AP385" s="21"/>
      <c r="AQ385" s="21"/>
      <c r="AR385" s="22"/>
      <c r="AS385" s="22"/>
      <c r="AT385" s="22"/>
      <c r="AU385" s="12"/>
      <c r="AV385" s="12"/>
      <c r="AW385" s="21"/>
      <c r="AX385" s="12"/>
      <c r="AY385" s="12"/>
      <c r="AZ385" s="12"/>
      <c r="BA385" s="22"/>
      <c r="BB385" s="22"/>
      <c r="BG385" s="22"/>
    </row>
    <row r="386" spans="17:59" x14ac:dyDescent="0.3">
      <c r="Q386" s="12"/>
      <c r="R386" s="12"/>
      <c r="S386" s="12"/>
      <c r="T386" s="12"/>
      <c r="U386" s="12"/>
      <c r="V386" s="12"/>
      <c r="W386" s="12"/>
      <c r="X386" s="12"/>
      <c r="Y386" s="21"/>
      <c r="Z386" s="21"/>
      <c r="AA386" s="21"/>
      <c r="AB386" s="21"/>
      <c r="AC386" s="21"/>
      <c r="AD386" s="12"/>
      <c r="AE386" s="12"/>
      <c r="AF386" s="12"/>
      <c r="AG386" s="12"/>
      <c r="AH386" s="12"/>
      <c r="AI386" s="12"/>
      <c r="AK386" s="12"/>
      <c r="AL386" s="12"/>
      <c r="AM386" s="12"/>
      <c r="AN386" s="12"/>
      <c r="AO386" s="12"/>
      <c r="AP386" s="21"/>
      <c r="AQ386" s="21"/>
      <c r="AR386" s="22"/>
      <c r="AS386" s="22"/>
      <c r="AT386" s="22"/>
      <c r="AU386" s="12"/>
      <c r="AV386" s="12"/>
      <c r="AW386" s="21"/>
      <c r="AX386" s="12"/>
      <c r="AY386" s="12"/>
      <c r="AZ386" s="12"/>
      <c r="BA386" s="22"/>
      <c r="BB386" s="22"/>
      <c r="BG386" s="22"/>
    </row>
    <row r="387" spans="17:59" x14ac:dyDescent="0.3">
      <c r="Q387" s="12"/>
      <c r="R387" s="12"/>
      <c r="S387" s="12"/>
      <c r="T387" s="12"/>
      <c r="U387" s="12"/>
      <c r="V387" s="12"/>
      <c r="W387" s="12"/>
      <c r="X387" s="12"/>
      <c r="Y387" s="21"/>
      <c r="Z387" s="21"/>
      <c r="AA387" s="21"/>
      <c r="AB387" s="21"/>
      <c r="AC387" s="21"/>
      <c r="AD387" s="12"/>
      <c r="AE387" s="12"/>
      <c r="AF387" s="12"/>
      <c r="AG387" s="12"/>
      <c r="AH387" s="12"/>
      <c r="AI387" s="12"/>
      <c r="AK387" s="12"/>
      <c r="AL387" s="12"/>
      <c r="AM387" s="12"/>
      <c r="AN387" s="12"/>
      <c r="AO387" s="12"/>
      <c r="AP387" s="21"/>
      <c r="AQ387" s="21"/>
      <c r="AR387" s="22"/>
      <c r="AS387" s="22"/>
      <c r="AT387" s="22"/>
      <c r="AU387" s="12"/>
      <c r="AV387" s="12"/>
      <c r="AW387" s="21"/>
      <c r="AX387" s="12"/>
      <c r="AY387" s="12"/>
      <c r="AZ387" s="12"/>
      <c r="BA387" s="22"/>
      <c r="BB387" s="22"/>
      <c r="BG387" s="22"/>
    </row>
    <row r="388" spans="17:59" x14ac:dyDescent="0.3">
      <c r="Q388" s="12"/>
      <c r="R388" s="12"/>
      <c r="S388" s="12"/>
      <c r="T388" s="12"/>
      <c r="U388" s="12"/>
      <c r="V388" s="12"/>
      <c r="W388" s="12"/>
      <c r="X388" s="12"/>
      <c r="Y388" s="21"/>
      <c r="Z388" s="21"/>
      <c r="AA388" s="21"/>
      <c r="AB388" s="21"/>
      <c r="AC388" s="21"/>
      <c r="AD388" s="12"/>
      <c r="AE388" s="12"/>
      <c r="AF388" s="12"/>
      <c r="AG388" s="12"/>
      <c r="AH388" s="12"/>
      <c r="AI388" s="12"/>
      <c r="AK388" s="12"/>
      <c r="AL388" s="12"/>
      <c r="AM388" s="12"/>
      <c r="AN388" s="12"/>
      <c r="AO388" s="12"/>
      <c r="AP388" s="21"/>
      <c r="AQ388" s="21"/>
      <c r="AR388" s="22"/>
      <c r="AS388" s="22"/>
      <c r="AT388" s="22"/>
      <c r="AU388" s="12"/>
      <c r="AV388" s="12"/>
      <c r="AW388" s="21"/>
      <c r="AX388" s="12"/>
      <c r="AY388" s="12"/>
      <c r="AZ388" s="12"/>
      <c r="BA388" s="22"/>
      <c r="BB388" s="22"/>
      <c r="BG388" s="22"/>
    </row>
    <row r="389" spans="17:59" x14ac:dyDescent="0.3">
      <c r="Q389" s="12"/>
      <c r="R389" s="12"/>
      <c r="S389" s="12"/>
      <c r="T389" s="12"/>
      <c r="U389" s="12"/>
      <c r="V389" s="12"/>
      <c r="W389" s="12"/>
      <c r="X389" s="12"/>
      <c r="Y389" s="21"/>
      <c r="Z389" s="21"/>
      <c r="AA389" s="21"/>
      <c r="AB389" s="21"/>
      <c r="AC389" s="21"/>
      <c r="AD389" s="12"/>
      <c r="AE389" s="12"/>
      <c r="AF389" s="12"/>
      <c r="AG389" s="12"/>
      <c r="AH389" s="12"/>
      <c r="AI389" s="12"/>
      <c r="AK389" s="12"/>
      <c r="AL389" s="12"/>
      <c r="AM389" s="12"/>
      <c r="AN389" s="12"/>
      <c r="AO389" s="12"/>
      <c r="AP389" s="21"/>
      <c r="AQ389" s="21"/>
      <c r="AR389" s="22"/>
      <c r="AS389" s="22"/>
      <c r="AT389" s="22"/>
      <c r="AU389" s="12"/>
      <c r="AV389" s="12"/>
      <c r="AW389" s="21"/>
      <c r="AX389" s="12"/>
      <c r="AY389" s="12"/>
      <c r="AZ389" s="12"/>
      <c r="BA389" s="22"/>
      <c r="BB389" s="22"/>
      <c r="BG389" s="22"/>
    </row>
    <row r="390" spans="17:59" x14ac:dyDescent="0.3">
      <c r="Q390" s="12"/>
      <c r="R390" s="12"/>
      <c r="S390" s="12"/>
      <c r="T390" s="12"/>
      <c r="U390" s="12"/>
      <c r="V390" s="12"/>
      <c r="W390" s="12"/>
      <c r="X390" s="12"/>
      <c r="Y390" s="21"/>
      <c r="Z390" s="21"/>
      <c r="AA390" s="21"/>
      <c r="AB390" s="21"/>
      <c r="AC390" s="21"/>
      <c r="AD390" s="12"/>
      <c r="AE390" s="12"/>
      <c r="AF390" s="12"/>
      <c r="AG390" s="12"/>
      <c r="AH390" s="12"/>
      <c r="AI390" s="12"/>
      <c r="AK390" s="12"/>
      <c r="AL390" s="12"/>
      <c r="AM390" s="12"/>
      <c r="AN390" s="12"/>
      <c r="AO390" s="12"/>
      <c r="AP390" s="21"/>
      <c r="AQ390" s="21"/>
      <c r="AR390" s="22"/>
      <c r="AS390" s="22"/>
      <c r="AT390" s="22"/>
      <c r="AU390" s="12"/>
      <c r="AV390" s="12"/>
      <c r="AW390" s="21"/>
      <c r="AX390" s="12"/>
      <c r="AY390" s="12"/>
      <c r="AZ390" s="12"/>
      <c r="BA390" s="22"/>
      <c r="BB390" s="22"/>
      <c r="BG390" s="22"/>
    </row>
    <row r="391" spans="17:59" x14ac:dyDescent="0.3">
      <c r="Q391" s="12"/>
      <c r="R391" s="12"/>
      <c r="S391" s="12"/>
      <c r="T391" s="12"/>
      <c r="U391" s="12"/>
      <c r="V391" s="12"/>
      <c r="W391" s="12"/>
      <c r="X391" s="12"/>
      <c r="Y391" s="21"/>
      <c r="Z391" s="21"/>
      <c r="AA391" s="21"/>
      <c r="AB391" s="21"/>
      <c r="AC391" s="21"/>
      <c r="AD391" s="12"/>
      <c r="AE391" s="12"/>
      <c r="AF391" s="12"/>
      <c r="AG391" s="12"/>
      <c r="AH391" s="12"/>
      <c r="AI391" s="12"/>
      <c r="AK391" s="12"/>
      <c r="AL391" s="12"/>
      <c r="AM391" s="12"/>
      <c r="AN391" s="12"/>
      <c r="AO391" s="12"/>
      <c r="AP391" s="21"/>
      <c r="AQ391" s="21"/>
      <c r="AR391" s="22"/>
      <c r="AS391" s="22"/>
      <c r="AT391" s="22"/>
      <c r="AU391" s="12"/>
      <c r="AV391" s="12"/>
      <c r="AW391" s="21"/>
      <c r="AX391" s="12"/>
      <c r="AY391" s="12"/>
      <c r="AZ391" s="12"/>
      <c r="BA391" s="22"/>
      <c r="BB391" s="22"/>
      <c r="BG391" s="22"/>
    </row>
    <row r="392" spans="17:59" x14ac:dyDescent="0.3">
      <c r="Q392" s="12"/>
      <c r="R392" s="12"/>
      <c r="S392" s="12"/>
      <c r="T392" s="12"/>
      <c r="U392" s="12"/>
      <c r="V392" s="12"/>
      <c r="W392" s="12"/>
      <c r="X392" s="12"/>
      <c r="Y392" s="21"/>
      <c r="Z392" s="21"/>
      <c r="AA392" s="21"/>
      <c r="AB392" s="21"/>
      <c r="AC392" s="21"/>
      <c r="AD392" s="12"/>
      <c r="AE392" s="12"/>
      <c r="AF392" s="12"/>
      <c r="AG392" s="12"/>
      <c r="AH392" s="12"/>
      <c r="AI392" s="12"/>
      <c r="AK392" s="12"/>
      <c r="AL392" s="12"/>
      <c r="AM392" s="12"/>
      <c r="AN392" s="12"/>
      <c r="AO392" s="12"/>
      <c r="AP392" s="21"/>
      <c r="AQ392" s="21"/>
      <c r="AR392" s="22"/>
      <c r="AS392" s="22"/>
      <c r="AT392" s="22"/>
      <c r="AU392" s="12"/>
      <c r="AV392" s="12"/>
      <c r="AW392" s="21"/>
      <c r="AX392" s="12"/>
      <c r="AY392" s="12"/>
      <c r="AZ392" s="12"/>
      <c r="BA392" s="22"/>
      <c r="BB392" s="22"/>
      <c r="BG392" s="22"/>
    </row>
    <row r="393" spans="17:59" x14ac:dyDescent="0.3">
      <c r="Q393" s="12"/>
      <c r="R393" s="12"/>
      <c r="S393" s="12"/>
      <c r="T393" s="12"/>
      <c r="U393" s="12"/>
      <c r="V393" s="12"/>
      <c r="W393" s="12"/>
      <c r="X393" s="12"/>
      <c r="Y393" s="21"/>
      <c r="Z393" s="21"/>
      <c r="AA393" s="21"/>
      <c r="AB393" s="21"/>
      <c r="AC393" s="21"/>
      <c r="AD393" s="12"/>
      <c r="AE393" s="12"/>
      <c r="AF393" s="12"/>
      <c r="AG393" s="12"/>
      <c r="AH393" s="12"/>
      <c r="AI393" s="12"/>
      <c r="AK393" s="12"/>
      <c r="AL393" s="12"/>
      <c r="AM393" s="12"/>
      <c r="AN393" s="12"/>
      <c r="AO393" s="12"/>
      <c r="AP393" s="21"/>
      <c r="AQ393" s="21"/>
      <c r="AR393" s="22"/>
      <c r="AS393" s="22"/>
      <c r="AT393" s="22"/>
      <c r="AU393" s="12"/>
      <c r="AV393" s="12"/>
      <c r="AW393" s="21"/>
      <c r="AX393" s="12"/>
      <c r="AY393" s="12"/>
      <c r="AZ393" s="12"/>
      <c r="BA393" s="22"/>
      <c r="BB393" s="22"/>
      <c r="BG393" s="22"/>
    </row>
    <row r="394" spans="17:59" x14ac:dyDescent="0.3">
      <c r="Q394" s="12"/>
      <c r="R394" s="12"/>
      <c r="S394" s="12"/>
      <c r="T394" s="12"/>
      <c r="U394" s="12"/>
      <c r="V394" s="12"/>
      <c r="W394" s="12"/>
      <c r="X394" s="12"/>
      <c r="Y394" s="21"/>
      <c r="Z394" s="21"/>
      <c r="AA394" s="21"/>
      <c r="AB394" s="21"/>
      <c r="AC394" s="21"/>
      <c r="AD394" s="12"/>
      <c r="AE394" s="12"/>
      <c r="AF394" s="12"/>
      <c r="AG394" s="12"/>
      <c r="AH394" s="12"/>
      <c r="AI394" s="12"/>
      <c r="AK394" s="12"/>
      <c r="AL394" s="12"/>
      <c r="AM394" s="12"/>
      <c r="AN394" s="12"/>
      <c r="AO394" s="12"/>
      <c r="AP394" s="21"/>
      <c r="AQ394" s="21"/>
      <c r="AR394" s="22"/>
      <c r="AS394" s="22"/>
      <c r="AT394" s="22"/>
      <c r="AU394" s="12"/>
      <c r="AV394" s="12"/>
      <c r="AW394" s="21"/>
      <c r="AX394" s="12"/>
      <c r="AY394" s="12"/>
      <c r="AZ394" s="12"/>
      <c r="BA394" s="22"/>
      <c r="BB394" s="22"/>
      <c r="BG394" s="22"/>
    </row>
    <row r="395" spans="17:59" x14ac:dyDescent="0.3">
      <c r="Q395" s="12"/>
      <c r="R395" s="12"/>
      <c r="S395" s="12"/>
      <c r="T395" s="12"/>
      <c r="U395" s="12"/>
      <c r="V395" s="12"/>
      <c r="W395" s="12"/>
      <c r="X395" s="12"/>
      <c r="Y395" s="21"/>
      <c r="Z395" s="21"/>
      <c r="AA395" s="21"/>
      <c r="AB395" s="21"/>
      <c r="AC395" s="21"/>
      <c r="AD395" s="12"/>
      <c r="AE395" s="12"/>
      <c r="AF395" s="12"/>
      <c r="AG395" s="12"/>
      <c r="AH395" s="12"/>
      <c r="AI395" s="12"/>
      <c r="AK395" s="12"/>
      <c r="AL395" s="12"/>
      <c r="AM395" s="12"/>
      <c r="AN395" s="12"/>
      <c r="AO395" s="12"/>
      <c r="AP395" s="21"/>
      <c r="AQ395" s="21"/>
      <c r="AR395" s="22"/>
      <c r="AS395" s="22"/>
      <c r="AT395" s="22"/>
      <c r="AU395" s="12"/>
      <c r="AV395" s="12"/>
      <c r="AW395" s="21"/>
      <c r="AX395" s="12"/>
      <c r="AY395" s="12"/>
      <c r="AZ395" s="12"/>
      <c r="BA395" s="22"/>
      <c r="BB395" s="22"/>
      <c r="BG395" s="22"/>
    </row>
    <row r="396" spans="17:59" x14ac:dyDescent="0.3">
      <c r="Q396" s="12"/>
      <c r="R396" s="12"/>
      <c r="S396" s="12"/>
      <c r="T396" s="12"/>
      <c r="U396" s="12"/>
      <c r="V396" s="12"/>
      <c r="W396" s="12"/>
      <c r="X396" s="12"/>
      <c r="Y396" s="21"/>
      <c r="Z396" s="21"/>
      <c r="AA396" s="21"/>
      <c r="AB396" s="21"/>
      <c r="AC396" s="21"/>
      <c r="AD396" s="12"/>
      <c r="AE396" s="12"/>
      <c r="AF396" s="12"/>
      <c r="AG396" s="12"/>
      <c r="AH396" s="12"/>
      <c r="AI396" s="12"/>
      <c r="AK396" s="12"/>
      <c r="AL396" s="12"/>
      <c r="AM396" s="12"/>
      <c r="AN396" s="12"/>
      <c r="AO396" s="12"/>
      <c r="AP396" s="21"/>
      <c r="AQ396" s="21"/>
      <c r="AR396" s="22"/>
      <c r="AS396" s="22"/>
      <c r="AT396" s="22"/>
      <c r="AU396" s="12"/>
      <c r="AV396" s="12"/>
      <c r="AW396" s="21"/>
      <c r="AX396" s="12"/>
      <c r="AY396" s="12"/>
      <c r="AZ396" s="12"/>
      <c r="BA396" s="22"/>
      <c r="BB396" s="22"/>
      <c r="BG396" s="22"/>
    </row>
    <row r="397" spans="17:59" x14ac:dyDescent="0.3">
      <c r="Q397" s="12"/>
      <c r="R397" s="12"/>
      <c r="S397" s="12"/>
      <c r="T397" s="12"/>
      <c r="U397" s="12"/>
      <c r="V397" s="12"/>
      <c r="W397" s="12"/>
      <c r="X397" s="12"/>
      <c r="Y397" s="21"/>
      <c r="Z397" s="21"/>
      <c r="AA397" s="21"/>
      <c r="AB397" s="21"/>
      <c r="AC397" s="21"/>
      <c r="AD397" s="12"/>
      <c r="AE397" s="12"/>
      <c r="AF397" s="12"/>
      <c r="AG397" s="12"/>
      <c r="AH397" s="12"/>
      <c r="AI397" s="12"/>
      <c r="AK397" s="12"/>
      <c r="AL397" s="12"/>
      <c r="AM397" s="12"/>
      <c r="AN397" s="12"/>
      <c r="AO397" s="12"/>
      <c r="AP397" s="21"/>
      <c r="AQ397" s="21"/>
      <c r="AR397" s="22"/>
      <c r="AS397" s="22"/>
      <c r="AT397" s="22"/>
      <c r="AU397" s="12"/>
      <c r="AV397" s="12"/>
      <c r="AW397" s="21"/>
      <c r="AX397" s="12"/>
      <c r="AY397" s="12"/>
      <c r="AZ397" s="12"/>
      <c r="BA397" s="22"/>
      <c r="BB397" s="22"/>
      <c r="BG397" s="22"/>
    </row>
    <row r="398" spans="17:59" x14ac:dyDescent="0.3">
      <c r="Q398" s="12"/>
      <c r="R398" s="12"/>
      <c r="S398" s="12"/>
      <c r="T398" s="12"/>
      <c r="U398" s="12"/>
      <c r="V398" s="12"/>
      <c r="W398" s="12"/>
      <c r="X398" s="12"/>
      <c r="Y398" s="21"/>
      <c r="Z398" s="21"/>
      <c r="AA398" s="21"/>
      <c r="AB398" s="21"/>
      <c r="AC398" s="21"/>
      <c r="AD398" s="12"/>
      <c r="AE398" s="12"/>
      <c r="AF398" s="12"/>
      <c r="AG398" s="12"/>
      <c r="AH398" s="12"/>
      <c r="AI398" s="12"/>
      <c r="AK398" s="12"/>
      <c r="AL398" s="12"/>
      <c r="AM398" s="12"/>
      <c r="AN398" s="12"/>
      <c r="AO398" s="12"/>
      <c r="AP398" s="21"/>
      <c r="AQ398" s="21"/>
      <c r="AR398" s="22"/>
      <c r="AS398" s="22"/>
      <c r="AT398" s="22"/>
      <c r="AU398" s="12"/>
      <c r="AV398" s="12"/>
      <c r="AW398" s="21"/>
      <c r="AX398" s="12"/>
      <c r="AY398" s="12"/>
      <c r="AZ398" s="12"/>
      <c r="BA398" s="22"/>
      <c r="BB398" s="22"/>
      <c r="BG398" s="22"/>
    </row>
    <row r="399" spans="17:59" x14ac:dyDescent="0.3">
      <c r="Q399" s="12"/>
      <c r="R399" s="12"/>
      <c r="S399" s="12"/>
      <c r="T399" s="12"/>
      <c r="U399" s="12"/>
      <c r="V399" s="12"/>
      <c r="W399" s="12"/>
      <c r="X399" s="12"/>
      <c r="Y399" s="21"/>
      <c r="Z399" s="21"/>
      <c r="AA399" s="21"/>
      <c r="AB399" s="21"/>
      <c r="AC399" s="21"/>
      <c r="AD399" s="12"/>
      <c r="AE399" s="12"/>
      <c r="AF399" s="12"/>
      <c r="AG399" s="12"/>
      <c r="AH399" s="12"/>
      <c r="AI399" s="12"/>
      <c r="AK399" s="12"/>
      <c r="AL399" s="12"/>
      <c r="AM399" s="12"/>
      <c r="AN399" s="12"/>
      <c r="AO399" s="12"/>
      <c r="AP399" s="21"/>
      <c r="AQ399" s="21"/>
      <c r="AR399" s="22"/>
      <c r="AS399" s="22"/>
      <c r="AT399" s="22"/>
      <c r="AU399" s="12"/>
      <c r="AV399" s="12"/>
      <c r="AW399" s="21"/>
      <c r="AX399" s="12"/>
      <c r="AY399" s="12"/>
      <c r="AZ399" s="12"/>
      <c r="BA399" s="22"/>
      <c r="BB399" s="22"/>
      <c r="BG399" s="22"/>
    </row>
    <row r="400" spans="17:59" x14ac:dyDescent="0.3">
      <c r="Q400" s="12"/>
      <c r="R400" s="12"/>
      <c r="S400" s="12"/>
      <c r="T400" s="12"/>
      <c r="U400" s="12"/>
      <c r="V400" s="12"/>
      <c r="W400" s="12"/>
      <c r="X400" s="12"/>
      <c r="Y400" s="21"/>
      <c r="Z400" s="21"/>
      <c r="AA400" s="21"/>
      <c r="AB400" s="21"/>
      <c r="AC400" s="21"/>
      <c r="AD400" s="12"/>
      <c r="AE400" s="12"/>
      <c r="AF400" s="12"/>
      <c r="AG400" s="12"/>
      <c r="AH400" s="12"/>
      <c r="AI400" s="12"/>
      <c r="AK400" s="12"/>
      <c r="AL400" s="12"/>
      <c r="AM400" s="12"/>
      <c r="AN400" s="12"/>
      <c r="AO400" s="12"/>
      <c r="AP400" s="21"/>
      <c r="AQ400" s="21"/>
      <c r="AR400" s="22"/>
      <c r="AS400" s="22"/>
      <c r="AT400" s="22"/>
      <c r="AU400" s="12"/>
      <c r="AV400" s="12"/>
      <c r="AW400" s="21"/>
      <c r="AX400" s="12"/>
      <c r="AY400" s="12"/>
      <c r="AZ400" s="12"/>
      <c r="BA400" s="22"/>
      <c r="BB400" s="22"/>
      <c r="BG400" s="22"/>
    </row>
    <row r="401" spans="17:59" x14ac:dyDescent="0.3">
      <c r="Q401" s="12"/>
      <c r="R401" s="12"/>
      <c r="S401" s="12"/>
      <c r="T401" s="12"/>
      <c r="U401" s="12"/>
      <c r="V401" s="12"/>
      <c r="W401" s="12"/>
      <c r="X401" s="12"/>
      <c r="Y401" s="21"/>
      <c r="Z401" s="21"/>
      <c r="AA401" s="21"/>
      <c r="AB401" s="21"/>
      <c r="AC401" s="21"/>
      <c r="AD401" s="12"/>
      <c r="AE401" s="12"/>
      <c r="AF401" s="12"/>
      <c r="AG401" s="12"/>
      <c r="AH401" s="12"/>
      <c r="AI401" s="12"/>
      <c r="AK401" s="12"/>
      <c r="AL401" s="12"/>
      <c r="AM401" s="12"/>
      <c r="AN401" s="12"/>
      <c r="AO401" s="12"/>
      <c r="AP401" s="21"/>
      <c r="AQ401" s="21"/>
      <c r="AR401" s="22"/>
      <c r="AS401" s="22"/>
      <c r="AT401" s="22"/>
      <c r="AU401" s="12"/>
      <c r="AV401" s="12"/>
      <c r="AW401" s="21"/>
      <c r="AX401" s="12"/>
      <c r="AY401" s="12"/>
      <c r="AZ401" s="12"/>
      <c r="BA401" s="22"/>
      <c r="BB401" s="22"/>
      <c r="BG401" s="22"/>
    </row>
    <row r="402" spans="17:59" x14ac:dyDescent="0.3">
      <c r="Q402" s="12"/>
      <c r="R402" s="12"/>
      <c r="S402" s="12"/>
      <c r="T402" s="12"/>
      <c r="U402" s="12"/>
      <c r="V402" s="12"/>
      <c r="W402" s="12"/>
      <c r="X402" s="12"/>
      <c r="Y402" s="21"/>
      <c r="Z402" s="21"/>
      <c r="AA402" s="21"/>
      <c r="AB402" s="21"/>
      <c r="AC402" s="21"/>
      <c r="AD402" s="12"/>
      <c r="AE402" s="12"/>
      <c r="AF402" s="12"/>
      <c r="AG402" s="12"/>
      <c r="AH402" s="12"/>
      <c r="AI402" s="12"/>
      <c r="AK402" s="12"/>
      <c r="AL402" s="12"/>
      <c r="AM402" s="12"/>
      <c r="AN402" s="12"/>
      <c r="AO402" s="12"/>
      <c r="AP402" s="21"/>
      <c r="AQ402" s="21"/>
      <c r="AR402" s="22"/>
      <c r="AS402" s="22"/>
      <c r="AT402" s="22"/>
      <c r="AU402" s="12"/>
      <c r="AV402" s="12"/>
      <c r="AW402" s="21"/>
      <c r="AX402" s="12"/>
      <c r="AY402" s="12"/>
      <c r="AZ402" s="12"/>
      <c r="BA402" s="22"/>
      <c r="BB402" s="22"/>
      <c r="BG402" s="22"/>
    </row>
    <row r="403" spans="17:59" x14ac:dyDescent="0.3">
      <c r="Q403" s="12"/>
      <c r="R403" s="12"/>
      <c r="S403" s="12"/>
      <c r="T403" s="12"/>
      <c r="U403" s="12"/>
      <c r="V403" s="12"/>
      <c r="W403" s="12"/>
      <c r="X403" s="12"/>
      <c r="Y403" s="21"/>
      <c r="Z403" s="21"/>
      <c r="AA403" s="21"/>
      <c r="AB403" s="21"/>
      <c r="AC403" s="21"/>
      <c r="AD403" s="12"/>
      <c r="AE403" s="12"/>
      <c r="AF403" s="12"/>
      <c r="AG403" s="12"/>
      <c r="AH403" s="12"/>
      <c r="AI403" s="12"/>
      <c r="AK403" s="12"/>
      <c r="AL403" s="12"/>
      <c r="AM403" s="12"/>
      <c r="AN403" s="12"/>
      <c r="AO403" s="12"/>
      <c r="AP403" s="21"/>
      <c r="AQ403" s="21"/>
      <c r="AR403" s="22"/>
      <c r="AS403" s="22"/>
      <c r="AT403" s="22"/>
      <c r="AU403" s="12"/>
      <c r="AV403" s="12"/>
      <c r="AW403" s="21"/>
      <c r="AX403" s="12"/>
      <c r="AY403" s="12"/>
      <c r="AZ403" s="12"/>
      <c r="BA403" s="22"/>
      <c r="BB403" s="22"/>
      <c r="BG403" s="22"/>
    </row>
    <row r="404" spans="17:59" x14ac:dyDescent="0.3">
      <c r="Q404" s="12"/>
      <c r="R404" s="12"/>
      <c r="S404" s="12"/>
      <c r="T404" s="12"/>
      <c r="U404" s="12"/>
      <c r="V404" s="12"/>
      <c r="W404" s="12"/>
      <c r="X404" s="12"/>
      <c r="Y404" s="21"/>
      <c r="Z404" s="21"/>
      <c r="AA404" s="21"/>
      <c r="AB404" s="21"/>
      <c r="AC404" s="21"/>
      <c r="AD404" s="12"/>
      <c r="AE404" s="12"/>
      <c r="AF404" s="12"/>
      <c r="AG404" s="12"/>
      <c r="AH404" s="12"/>
      <c r="AI404" s="12"/>
      <c r="AK404" s="12"/>
      <c r="AL404" s="12"/>
      <c r="AM404" s="12"/>
      <c r="AN404" s="12"/>
      <c r="AO404" s="12"/>
      <c r="AP404" s="21"/>
      <c r="AQ404" s="21"/>
      <c r="AR404" s="22"/>
      <c r="AS404" s="22"/>
      <c r="AT404" s="22"/>
      <c r="AU404" s="12"/>
      <c r="AV404" s="12"/>
      <c r="AW404" s="21"/>
      <c r="AX404" s="12"/>
      <c r="AY404" s="12"/>
      <c r="AZ404" s="12"/>
      <c r="BA404" s="22"/>
      <c r="BB404" s="22"/>
      <c r="BG404" s="22"/>
    </row>
    <row r="405" spans="17:59" x14ac:dyDescent="0.3">
      <c r="Q405" s="12"/>
      <c r="R405" s="12"/>
      <c r="S405" s="12"/>
      <c r="T405" s="12"/>
      <c r="U405" s="12"/>
      <c r="V405" s="12"/>
      <c r="W405" s="12"/>
      <c r="X405" s="12"/>
      <c r="Y405" s="21"/>
      <c r="Z405" s="21"/>
      <c r="AA405" s="21"/>
      <c r="AB405" s="21"/>
      <c r="AC405" s="21"/>
      <c r="AD405" s="12"/>
      <c r="AE405" s="12"/>
      <c r="AF405" s="12"/>
      <c r="AG405" s="12"/>
      <c r="AH405" s="12"/>
      <c r="AI405" s="12"/>
      <c r="AK405" s="12"/>
      <c r="AL405" s="12"/>
      <c r="AM405" s="12"/>
      <c r="AN405" s="12"/>
      <c r="AO405" s="12"/>
      <c r="AP405" s="21"/>
      <c r="AQ405" s="21"/>
      <c r="AR405" s="22"/>
      <c r="AS405" s="22"/>
      <c r="AT405" s="22"/>
      <c r="AU405" s="12"/>
      <c r="AV405" s="12"/>
      <c r="AW405" s="21"/>
      <c r="AX405" s="12"/>
      <c r="AY405" s="12"/>
      <c r="AZ405" s="12"/>
      <c r="BA405" s="22"/>
      <c r="BB405" s="22"/>
      <c r="BG405" s="22"/>
    </row>
    <row r="406" spans="17:59" x14ac:dyDescent="0.3">
      <c r="Q406" s="12"/>
      <c r="R406" s="12"/>
      <c r="S406" s="12"/>
      <c r="T406" s="12"/>
      <c r="U406" s="12"/>
      <c r="V406" s="12"/>
      <c r="W406" s="12"/>
      <c r="X406" s="12"/>
      <c r="Y406" s="21"/>
      <c r="Z406" s="21"/>
      <c r="AA406" s="21"/>
      <c r="AB406" s="21"/>
      <c r="AC406" s="21"/>
      <c r="AD406" s="12"/>
      <c r="AE406" s="12"/>
      <c r="AF406" s="12"/>
      <c r="AG406" s="12"/>
      <c r="AH406" s="12"/>
      <c r="AI406" s="12"/>
      <c r="AK406" s="12"/>
      <c r="AL406" s="12"/>
      <c r="AM406" s="12"/>
      <c r="AN406" s="12"/>
      <c r="AO406" s="12"/>
      <c r="AP406" s="21"/>
      <c r="AQ406" s="21"/>
      <c r="AR406" s="22"/>
      <c r="AS406" s="22"/>
      <c r="AT406" s="22"/>
      <c r="AU406" s="12"/>
      <c r="AV406" s="12"/>
      <c r="AW406" s="21"/>
      <c r="AX406" s="12"/>
      <c r="AY406" s="12"/>
      <c r="AZ406" s="12"/>
      <c r="BA406" s="22"/>
      <c r="BB406" s="22"/>
      <c r="BG406" s="22"/>
    </row>
    <row r="407" spans="17:59" x14ac:dyDescent="0.3">
      <c r="Q407" s="12"/>
      <c r="R407" s="12"/>
      <c r="S407" s="12"/>
      <c r="T407" s="12"/>
      <c r="U407" s="12"/>
      <c r="V407" s="12"/>
      <c r="W407" s="12"/>
      <c r="X407" s="12"/>
      <c r="Y407" s="21"/>
      <c r="Z407" s="21"/>
      <c r="AA407" s="21"/>
      <c r="AB407" s="21"/>
      <c r="AC407" s="21"/>
      <c r="AD407" s="12"/>
      <c r="AE407" s="12"/>
      <c r="AF407" s="12"/>
      <c r="AG407" s="12"/>
      <c r="AH407" s="12"/>
      <c r="AI407" s="12"/>
      <c r="AK407" s="12"/>
      <c r="AL407" s="12"/>
      <c r="AM407" s="12"/>
      <c r="AN407" s="12"/>
      <c r="AO407" s="12"/>
      <c r="AP407" s="21"/>
      <c r="AQ407" s="21"/>
      <c r="AR407" s="22"/>
      <c r="AS407" s="22"/>
      <c r="AT407" s="22"/>
      <c r="AU407" s="12"/>
      <c r="AV407" s="12"/>
      <c r="AW407" s="21"/>
      <c r="AX407" s="12"/>
      <c r="AY407" s="12"/>
      <c r="AZ407" s="12"/>
      <c r="BA407" s="22"/>
      <c r="BB407" s="22"/>
      <c r="BG407" s="22"/>
    </row>
    <row r="408" spans="17:59" x14ac:dyDescent="0.3">
      <c r="Q408" s="12"/>
      <c r="R408" s="12"/>
      <c r="S408" s="12"/>
      <c r="T408" s="12"/>
      <c r="U408" s="12"/>
      <c r="V408" s="12"/>
      <c r="W408" s="12"/>
      <c r="X408" s="12"/>
      <c r="Y408" s="21"/>
      <c r="Z408" s="21"/>
      <c r="AA408" s="21"/>
      <c r="AB408" s="21"/>
      <c r="AC408" s="21"/>
      <c r="AD408" s="12"/>
      <c r="AE408" s="12"/>
      <c r="AF408" s="12"/>
      <c r="AG408" s="12"/>
      <c r="AH408" s="12"/>
      <c r="AI408" s="12"/>
      <c r="AK408" s="12"/>
      <c r="AL408" s="12"/>
      <c r="AM408" s="12"/>
      <c r="AN408" s="12"/>
      <c r="AO408" s="12"/>
      <c r="AP408" s="21"/>
      <c r="AQ408" s="21"/>
      <c r="AR408" s="22"/>
      <c r="AS408" s="22"/>
      <c r="AT408" s="22"/>
      <c r="AU408" s="12"/>
      <c r="AV408" s="12"/>
      <c r="AW408" s="21"/>
      <c r="AX408" s="12"/>
      <c r="AY408" s="12"/>
      <c r="AZ408" s="12"/>
      <c r="BA408" s="22"/>
      <c r="BB408" s="22"/>
      <c r="BG408" s="22"/>
    </row>
    <row r="409" spans="17:59" x14ac:dyDescent="0.3">
      <c r="Q409" s="12"/>
      <c r="R409" s="12"/>
      <c r="S409" s="12"/>
      <c r="T409" s="12"/>
      <c r="U409" s="12"/>
      <c r="V409" s="12"/>
      <c r="W409" s="12"/>
      <c r="X409" s="12"/>
      <c r="Y409" s="21"/>
      <c r="Z409" s="21"/>
      <c r="AA409" s="21"/>
      <c r="AB409" s="21"/>
      <c r="AC409" s="21"/>
      <c r="AD409" s="12"/>
      <c r="AE409" s="12"/>
      <c r="AF409" s="12"/>
      <c r="AG409" s="12"/>
      <c r="AH409" s="12"/>
      <c r="AI409" s="12"/>
      <c r="AK409" s="12"/>
      <c r="AL409" s="12"/>
      <c r="AM409" s="12"/>
      <c r="AN409" s="12"/>
      <c r="AO409" s="12"/>
      <c r="AP409" s="21"/>
      <c r="AQ409" s="21"/>
      <c r="AR409" s="22"/>
      <c r="AS409" s="22"/>
      <c r="AT409" s="22"/>
      <c r="AU409" s="12"/>
      <c r="AV409" s="12"/>
      <c r="AW409" s="21"/>
      <c r="AX409" s="12"/>
      <c r="AY409" s="12"/>
      <c r="AZ409" s="12"/>
      <c r="BA409" s="22"/>
      <c r="BB409" s="22"/>
      <c r="BG409" s="22"/>
    </row>
    <row r="410" spans="17:59" x14ac:dyDescent="0.3">
      <c r="Q410" s="12"/>
      <c r="R410" s="12"/>
      <c r="S410" s="12"/>
      <c r="T410" s="12"/>
      <c r="U410" s="12"/>
      <c r="V410" s="12"/>
      <c r="W410" s="12"/>
      <c r="X410" s="12"/>
      <c r="Y410" s="21"/>
      <c r="Z410" s="21"/>
      <c r="AA410" s="21"/>
      <c r="AB410" s="21"/>
      <c r="AC410" s="21"/>
      <c r="AD410" s="12"/>
      <c r="AE410" s="12"/>
      <c r="AF410" s="12"/>
      <c r="AG410" s="12"/>
      <c r="AH410" s="12"/>
      <c r="AI410" s="12"/>
      <c r="AK410" s="12"/>
      <c r="AL410" s="12"/>
      <c r="AM410" s="12"/>
      <c r="AN410" s="12"/>
      <c r="AO410" s="12"/>
      <c r="AP410" s="21"/>
      <c r="AQ410" s="21"/>
      <c r="AR410" s="22"/>
      <c r="AS410" s="22"/>
      <c r="AT410" s="22"/>
      <c r="AU410" s="12"/>
      <c r="AV410" s="12"/>
      <c r="AW410" s="21"/>
      <c r="AX410" s="12"/>
      <c r="AY410" s="12"/>
      <c r="AZ410" s="12"/>
      <c r="BA410" s="22"/>
      <c r="BB410" s="22"/>
      <c r="BG410" s="22"/>
    </row>
    <row r="411" spans="17:59" x14ac:dyDescent="0.3">
      <c r="Q411" s="12"/>
      <c r="R411" s="12"/>
      <c r="S411" s="12"/>
      <c r="T411" s="12"/>
      <c r="U411" s="12"/>
      <c r="V411" s="12"/>
      <c r="W411" s="12"/>
      <c r="X411" s="12"/>
      <c r="Y411" s="21"/>
      <c r="Z411" s="21"/>
      <c r="AA411" s="21"/>
      <c r="AB411" s="21"/>
      <c r="AC411" s="21"/>
      <c r="AD411" s="12"/>
      <c r="AE411" s="12"/>
      <c r="AF411" s="12"/>
      <c r="AG411" s="12"/>
      <c r="AH411" s="12"/>
      <c r="AI411" s="12"/>
      <c r="AK411" s="12"/>
      <c r="AL411" s="12"/>
      <c r="AM411" s="12"/>
      <c r="AN411" s="12"/>
      <c r="AO411" s="12"/>
      <c r="AP411" s="21"/>
      <c r="AQ411" s="21"/>
      <c r="AR411" s="22"/>
      <c r="AS411" s="22"/>
      <c r="AT411" s="22"/>
      <c r="AU411" s="12"/>
      <c r="AV411" s="12"/>
      <c r="AW411" s="21"/>
      <c r="AX411" s="12"/>
      <c r="AY411" s="12"/>
      <c r="AZ411" s="12"/>
      <c r="BA411" s="22"/>
      <c r="BB411" s="22"/>
      <c r="BG411" s="22"/>
    </row>
    <row r="412" spans="17:59" x14ac:dyDescent="0.3">
      <c r="Q412" s="12"/>
      <c r="R412" s="12"/>
      <c r="S412" s="12"/>
      <c r="T412" s="12"/>
      <c r="U412" s="12"/>
      <c r="V412" s="12"/>
      <c r="W412" s="12"/>
      <c r="X412" s="12"/>
      <c r="Y412" s="21"/>
      <c r="Z412" s="21"/>
      <c r="AA412" s="21"/>
      <c r="AB412" s="21"/>
      <c r="AC412" s="21"/>
      <c r="AD412" s="12"/>
      <c r="AE412" s="12"/>
      <c r="AF412" s="12"/>
      <c r="AG412" s="12"/>
      <c r="AH412" s="12"/>
      <c r="AI412" s="12"/>
      <c r="AK412" s="12"/>
      <c r="AL412" s="12"/>
      <c r="AM412" s="12"/>
      <c r="AN412" s="12"/>
      <c r="AO412" s="12"/>
      <c r="AP412" s="21"/>
      <c r="AQ412" s="21"/>
      <c r="AR412" s="22"/>
      <c r="AS412" s="22"/>
      <c r="AT412" s="22"/>
      <c r="AU412" s="12"/>
      <c r="AV412" s="12"/>
      <c r="AW412" s="21"/>
      <c r="AX412" s="12"/>
      <c r="AY412" s="12"/>
      <c r="AZ412" s="12"/>
      <c r="BA412" s="22"/>
      <c r="BB412" s="22"/>
      <c r="BG412" s="22"/>
    </row>
    <row r="413" spans="17:59" x14ac:dyDescent="0.3">
      <c r="Q413" s="12"/>
      <c r="R413" s="12"/>
      <c r="S413" s="12"/>
      <c r="T413" s="12"/>
      <c r="U413" s="12"/>
      <c r="V413" s="12"/>
      <c r="W413" s="12"/>
      <c r="X413" s="12"/>
      <c r="Y413" s="21"/>
      <c r="Z413" s="21"/>
      <c r="AA413" s="21"/>
      <c r="AB413" s="21"/>
      <c r="AC413" s="21"/>
      <c r="AD413" s="12"/>
      <c r="AE413" s="12"/>
      <c r="AF413" s="12"/>
      <c r="AG413" s="12"/>
      <c r="AH413" s="12"/>
      <c r="AI413" s="12"/>
      <c r="AK413" s="12"/>
      <c r="AL413" s="12"/>
      <c r="AM413" s="12"/>
      <c r="AN413" s="12"/>
      <c r="AO413" s="12"/>
      <c r="AP413" s="21"/>
      <c r="AQ413" s="21"/>
      <c r="AR413" s="22"/>
      <c r="AS413" s="22"/>
      <c r="AT413" s="22"/>
      <c r="AU413" s="12"/>
      <c r="AV413" s="12"/>
      <c r="AW413" s="21"/>
      <c r="AX413" s="12"/>
      <c r="AY413" s="12"/>
      <c r="AZ413" s="12"/>
      <c r="BA413" s="22"/>
      <c r="BB413" s="22"/>
      <c r="BG413" s="22"/>
    </row>
    <row r="414" spans="17:59" x14ac:dyDescent="0.3">
      <c r="Q414" s="12"/>
      <c r="R414" s="12"/>
      <c r="S414" s="12"/>
      <c r="T414" s="12"/>
      <c r="U414" s="12"/>
      <c r="V414" s="12"/>
      <c r="W414" s="12"/>
      <c r="X414" s="12"/>
      <c r="Y414" s="21"/>
      <c r="Z414" s="21"/>
      <c r="AA414" s="21"/>
      <c r="AB414" s="21"/>
      <c r="AC414" s="21"/>
      <c r="AD414" s="12"/>
      <c r="AE414" s="12"/>
      <c r="AF414" s="12"/>
      <c r="AG414" s="12"/>
      <c r="AH414" s="12"/>
      <c r="AI414" s="12"/>
      <c r="AK414" s="12"/>
      <c r="AL414" s="12"/>
      <c r="AM414" s="12"/>
      <c r="AN414" s="12"/>
      <c r="AO414" s="12"/>
      <c r="AP414" s="21"/>
      <c r="AQ414" s="21"/>
      <c r="AR414" s="22"/>
      <c r="AS414" s="22"/>
      <c r="AT414" s="22"/>
      <c r="AU414" s="12"/>
      <c r="AV414" s="12"/>
      <c r="AW414" s="21"/>
      <c r="AX414" s="12"/>
      <c r="AY414" s="12"/>
      <c r="AZ414" s="12"/>
      <c r="BA414" s="22"/>
      <c r="BB414" s="22"/>
      <c r="BG414" s="22"/>
    </row>
    <row r="415" spans="17:59" x14ac:dyDescent="0.3">
      <c r="Q415" s="12"/>
      <c r="R415" s="12"/>
      <c r="S415" s="12"/>
      <c r="T415" s="12"/>
      <c r="U415" s="12"/>
      <c r="V415" s="12"/>
      <c r="W415" s="12"/>
      <c r="X415" s="12"/>
      <c r="Y415" s="21"/>
      <c r="Z415" s="21"/>
      <c r="AA415" s="21"/>
      <c r="AB415" s="21"/>
      <c r="AC415" s="21"/>
      <c r="AD415" s="12"/>
      <c r="AE415" s="12"/>
      <c r="AF415" s="12"/>
      <c r="AG415" s="12"/>
      <c r="AH415" s="12"/>
      <c r="AI415" s="12"/>
      <c r="AK415" s="12"/>
      <c r="AL415" s="12"/>
      <c r="AM415" s="12"/>
      <c r="AN415" s="12"/>
      <c r="AO415" s="12"/>
      <c r="AP415" s="21"/>
      <c r="AQ415" s="21"/>
      <c r="AR415" s="22"/>
      <c r="AS415" s="22"/>
      <c r="AT415" s="22"/>
      <c r="AU415" s="12"/>
      <c r="AV415" s="12"/>
      <c r="AW415" s="21"/>
      <c r="AX415" s="12"/>
      <c r="AY415" s="12"/>
      <c r="AZ415" s="12"/>
      <c r="BA415" s="22"/>
      <c r="BB415" s="22"/>
      <c r="BG415" s="22"/>
    </row>
    <row r="416" spans="17:59" x14ac:dyDescent="0.3">
      <c r="Q416" s="12"/>
      <c r="R416" s="12"/>
      <c r="S416" s="12"/>
      <c r="T416" s="12"/>
      <c r="U416" s="12"/>
      <c r="V416" s="12"/>
      <c r="W416" s="12"/>
      <c r="X416" s="12"/>
      <c r="Y416" s="21"/>
      <c r="Z416" s="21"/>
      <c r="AA416" s="21"/>
      <c r="AB416" s="21"/>
      <c r="AC416" s="21"/>
      <c r="AD416" s="12"/>
      <c r="AE416" s="12"/>
      <c r="AF416" s="12"/>
      <c r="AG416" s="12"/>
      <c r="AH416" s="12"/>
      <c r="AI416" s="12"/>
      <c r="AK416" s="12"/>
      <c r="AL416" s="12"/>
      <c r="AM416" s="12"/>
      <c r="AN416" s="12"/>
      <c r="AO416" s="12"/>
      <c r="AP416" s="21"/>
      <c r="AQ416" s="21"/>
      <c r="AR416" s="22"/>
      <c r="AS416" s="22"/>
      <c r="AT416" s="22"/>
      <c r="AU416" s="12"/>
      <c r="AV416" s="12"/>
      <c r="AW416" s="21"/>
      <c r="AX416" s="12"/>
      <c r="AY416" s="12"/>
      <c r="AZ416" s="12"/>
      <c r="BA416" s="22"/>
      <c r="BB416" s="22"/>
      <c r="BG416" s="22"/>
    </row>
    <row r="417" spans="17:59" x14ac:dyDescent="0.3">
      <c r="Q417" s="12"/>
      <c r="R417" s="12"/>
      <c r="S417" s="12"/>
      <c r="T417" s="12"/>
      <c r="U417" s="12"/>
      <c r="V417" s="12"/>
      <c r="W417" s="12"/>
      <c r="X417" s="12"/>
      <c r="Y417" s="21"/>
      <c r="Z417" s="21"/>
      <c r="AA417" s="21"/>
      <c r="AB417" s="21"/>
      <c r="AC417" s="21"/>
      <c r="AD417" s="12"/>
      <c r="AE417" s="12"/>
      <c r="AF417" s="12"/>
      <c r="AG417" s="12"/>
      <c r="AH417" s="12"/>
      <c r="AI417" s="12"/>
      <c r="AK417" s="12"/>
      <c r="AL417" s="12"/>
      <c r="AM417" s="12"/>
      <c r="AN417" s="12"/>
      <c r="AO417" s="12"/>
      <c r="AP417" s="21"/>
      <c r="AQ417" s="21"/>
      <c r="AR417" s="22"/>
      <c r="AS417" s="22"/>
      <c r="AT417" s="22"/>
      <c r="AU417" s="12"/>
      <c r="AV417" s="12"/>
      <c r="AW417" s="21"/>
      <c r="AX417" s="12"/>
      <c r="AY417" s="12"/>
      <c r="AZ417" s="12"/>
      <c r="BA417" s="22"/>
      <c r="BB417" s="22"/>
      <c r="BG417" s="22"/>
    </row>
    <row r="418" spans="17:59" x14ac:dyDescent="0.3">
      <c r="Q418" s="12"/>
      <c r="R418" s="12"/>
      <c r="S418" s="12"/>
      <c r="T418" s="12"/>
      <c r="U418" s="12"/>
      <c r="V418" s="12"/>
      <c r="W418" s="12"/>
      <c r="X418" s="12"/>
      <c r="Y418" s="21"/>
      <c r="Z418" s="21"/>
      <c r="AA418" s="21"/>
      <c r="AB418" s="21"/>
      <c r="AC418" s="21"/>
      <c r="AD418" s="12"/>
      <c r="AE418" s="12"/>
      <c r="AF418" s="12"/>
      <c r="AG418" s="12"/>
      <c r="AH418" s="12"/>
      <c r="AI418" s="12"/>
      <c r="AK418" s="12"/>
      <c r="AL418" s="12"/>
      <c r="AM418" s="12"/>
      <c r="AN418" s="12"/>
      <c r="AO418" s="12"/>
      <c r="AP418" s="21"/>
      <c r="AQ418" s="21"/>
      <c r="AR418" s="22"/>
      <c r="AS418" s="22"/>
      <c r="AT418" s="22"/>
      <c r="AU418" s="12"/>
      <c r="AV418" s="12"/>
      <c r="AW418" s="21"/>
      <c r="AX418" s="12"/>
      <c r="AY418" s="12"/>
      <c r="AZ418" s="12"/>
      <c r="BA418" s="22"/>
      <c r="BB418" s="22"/>
      <c r="BG418" s="22"/>
    </row>
    <row r="419" spans="17:59" x14ac:dyDescent="0.3">
      <c r="Q419" s="12"/>
      <c r="R419" s="12"/>
      <c r="S419" s="12"/>
      <c r="T419" s="12"/>
      <c r="U419" s="12"/>
      <c r="V419" s="12"/>
      <c r="W419" s="12"/>
      <c r="X419" s="12"/>
      <c r="Y419" s="21"/>
      <c r="Z419" s="21"/>
      <c r="AA419" s="21"/>
      <c r="AB419" s="21"/>
      <c r="AC419" s="21"/>
      <c r="AD419" s="12"/>
      <c r="AE419" s="12"/>
      <c r="AF419" s="12"/>
      <c r="AG419" s="12"/>
      <c r="AH419" s="12"/>
      <c r="AI419" s="12"/>
      <c r="AK419" s="12"/>
      <c r="AL419" s="12"/>
      <c r="AM419" s="12"/>
      <c r="AN419" s="12"/>
      <c r="AO419" s="12"/>
      <c r="AP419" s="21"/>
      <c r="AQ419" s="21"/>
      <c r="AR419" s="22"/>
      <c r="AS419" s="22"/>
      <c r="AT419" s="22"/>
      <c r="AU419" s="12"/>
      <c r="AV419" s="12"/>
      <c r="AW419" s="21"/>
      <c r="AX419" s="12"/>
      <c r="AY419" s="12"/>
      <c r="AZ419" s="12"/>
      <c r="BA419" s="22"/>
      <c r="BB419" s="22"/>
      <c r="BG419" s="22"/>
    </row>
    <row r="420" spans="17:59" x14ac:dyDescent="0.3">
      <c r="Q420" s="12"/>
      <c r="R420" s="12"/>
      <c r="S420" s="12"/>
      <c r="T420" s="12"/>
      <c r="U420" s="12"/>
      <c r="V420" s="12"/>
      <c r="W420" s="12"/>
      <c r="X420" s="12"/>
      <c r="Y420" s="21"/>
      <c r="Z420" s="21"/>
      <c r="AA420" s="21"/>
      <c r="AB420" s="21"/>
      <c r="AC420" s="21"/>
      <c r="AD420" s="12"/>
      <c r="AE420" s="12"/>
      <c r="AF420" s="12"/>
      <c r="AG420" s="12"/>
      <c r="AH420" s="12"/>
      <c r="AI420" s="12"/>
      <c r="AK420" s="12"/>
      <c r="AL420" s="12"/>
      <c r="AM420" s="12"/>
      <c r="AN420" s="12"/>
      <c r="AO420" s="12"/>
      <c r="AP420" s="21"/>
      <c r="AQ420" s="21"/>
      <c r="AR420" s="22"/>
      <c r="AS420" s="22"/>
      <c r="AT420" s="22"/>
      <c r="AU420" s="12"/>
      <c r="AV420" s="12"/>
      <c r="AW420" s="21"/>
      <c r="AX420" s="12"/>
      <c r="AY420" s="12"/>
      <c r="AZ420" s="12"/>
      <c r="BA420" s="22"/>
      <c r="BB420" s="22"/>
      <c r="BG420" s="22"/>
    </row>
    <row r="421" spans="17:59" x14ac:dyDescent="0.3">
      <c r="Q421" s="12"/>
      <c r="R421" s="12"/>
      <c r="S421" s="12"/>
      <c r="T421" s="12"/>
      <c r="U421" s="12"/>
      <c r="V421" s="12"/>
      <c r="W421" s="12"/>
      <c r="X421" s="12"/>
      <c r="Y421" s="21"/>
      <c r="Z421" s="21"/>
      <c r="AA421" s="21"/>
      <c r="AB421" s="21"/>
      <c r="AC421" s="21"/>
      <c r="AD421" s="12"/>
      <c r="AE421" s="12"/>
      <c r="AF421" s="12"/>
      <c r="AG421" s="12"/>
      <c r="AH421" s="12"/>
      <c r="AI421" s="12"/>
      <c r="AK421" s="12"/>
      <c r="AL421" s="12"/>
      <c r="AM421" s="12"/>
      <c r="AN421" s="12"/>
      <c r="AO421" s="12"/>
      <c r="AP421" s="21"/>
      <c r="AQ421" s="21"/>
      <c r="AR421" s="22"/>
      <c r="AS421" s="22"/>
      <c r="AT421" s="22"/>
      <c r="AU421" s="12"/>
      <c r="AV421" s="12"/>
      <c r="AW421" s="21"/>
      <c r="AX421" s="12"/>
      <c r="AY421" s="12"/>
      <c r="AZ421" s="12"/>
      <c r="BA421" s="22"/>
      <c r="BB421" s="22"/>
      <c r="BG421" s="22"/>
    </row>
    <row r="422" spans="17:59" x14ac:dyDescent="0.3">
      <c r="Q422" s="12"/>
      <c r="R422" s="12"/>
      <c r="S422" s="12"/>
      <c r="T422" s="12"/>
      <c r="U422" s="12"/>
      <c r="V422" s="12"/>
      <c r="W422" s="12"/>
      <c r="X422" s="12"/>
      <c r="Y422" s="21"/>
      <c r="Z422" s="21"/>
      <c r="AA422" s="21"/>
      <c r="AB422" s="21"/>
      <c r="AC422" s="21"/>
      <c r="AD422" s="12"/>
      <c r="AE422" s="12"/>
      <c r="AF422" s="12"/>
      <c r="AG422" s="12"/>
      <c r="AH422" s="12"/>
      <c r="AI422" s="12"/>
      <c r="AK422" s="12"/>
      <c r="AL422" s="12"/>
      <c r="AM422" s="12"/>
      <c r="AN422" s="12"/>
      <c r="AO422" s="12"/>
      <c r="AP422" s="21"/>
      <c r="AQ422" s="21"/>
      <c r="AR422" s="22"/>
      <c r="AS422" s="22"/>
      <c r="AT422" s="22"/>
      <c r="AU422" s="12"/>
      <c r="AV422" s="12"/>
      <c r="AW422" s="21"/>
      <c r="AX422" s="12"/>
      <c r="AY422" s="12"/>
      <c r="AZ422" s="12"/>
      <c r="BA422" s="22"/>
      <c r="BB422" s="22"/>
      <c r="BG422" s="22"/>
    </row>
    <row r="423" spans="17:59" x14ac:dyDescent="0.3">
      <c r="Q423" s="12"/>
      <c r="R423" s="12"/>
      <c r="S423" s="12"/>
      <c r="T423" s="12"/>
      <c r="U423" s="12"/>
      <c r="V423" s="12"/>
      <c r="W423" s="12"/>
      <c r="X423" s="12"/>
      <c r="Y423" s="21"/>
      <c r="Z423" s="21"/>
      <c r="AA423" s="21"/>
      <c r="AB423" s="21"/>
      <c r="AC423" s="21"/>
      <c r="AD423" s="12"/>
      <c r="AE423" s="12"/>
      <c r="AF423" s="12"/>
      <c r="AG423" s="12"/>
      <c r="AH423" s="12"/>
      <c r="AI423" s="12"/>
      <c r="AK423" s="12"/>
      <c r="AL423" s="12"/>
      <c r="AM423" s="12"/>
      <c r="AN423" s="12"/>
      <c r="AO423" s="12"/>
      <c r="AP423" s="21"/>
      <c r="AQ423" s="21"/>
      <c r="AR423" s="22"/>
      <c r="AS423" s="22"/>
      <c r="AT423" s="22"/>
      <c r="AU423" s="12"/>
      <c r="AV423" s="12"/>
      <c r="AW423" s="21"/>
      <c r="AX423" s="12"/>
      <c r="AY423" s="12"/>
      <c r="AZ423" s="12"/>
      <c r="BA423" s="22"/>
      <c r="BB423" s="22"/>
      <c r="BG423" s="22"/>
    </row>
    <row r="424" spans="17:59" x14ac:dyDescent="0.3">
      <c r="Q424" s="12"/>
      <c r="R424" s="12"/>
      <c r="S424" s="12"/>
      <c r="T424" s="12"/>
      <c r="U424" s="12"/>
      <c r="V424" s="12"/>
      <c r="W424" s="12"/>
      <c r="X424" s="12"/>
      <c r="Y424" s="21"/>
      <c r="Z424" s="21"/>
      <c r="AA424" s="21"/>
      <c r="AB424" s="21"/>
      <c r="AC424" s="21"/>
      <c r="AD424" s="12"/>
      <c r="AE424" s="12"/>
      <c r="AF424" s="12"/>
      <c r="AG424" s="12"/>
      <c r="AH424" s="12"/>
      <c r="AI424" s="12"/>
      <c r="AK424" s="12"/>
      <c r="AL424" s="12"/>
      <c r="AM424" s="12"/>
      <c r="AN424" s="12"/>
      <c r="AO424" s="12"/>
      <c r="AP424" s="21"/>
      <c r="AQ424" s="21"/>
      <c r="AR424" s="22"/>
      <c r="AS424" s="22"/>
      <c r="AT424" s="22"/>
      <c r="AU424" s="12"/>
      <c r="AV424" s="12"/>
      <c r="AW424" s="21"/>
      <c r="AX424" s="12"/>
      <c r="AY424" s="12"/>
      <c r="AZ424" s="12"/>
      <c r="BA424" s="22"/>
      <c r="BB424" s="22"/>
      <c r="BG424" s="22"/>
    </row>
    <row r="425" spans="17:59" x14ac:dyDescent="0.3">
      <c r="Q425" s="12"/>
      <c r="R425" s="12"/>
      <c r="S425" s="12"/>
      <c r="T425" s="12"/>
      <c r="U425" s="12"/>
      <c r="V425" s="12"/>
      <c r="W425" s="12"/>
      <c r="X425" s="12"/>
      <c r="Y425" s="21"/>
      <c r="Z425" s="21"/>
      <c r="AA425" s="21"/>
      <c r="AB425" s="21"/>
      <c r="AC425" s="21"/>
      <c r="AD425" s="12"/>
      <c r="AE425" s="12"/>
      <c r="AF425" s="12"/>
      <c r="AG425" s="12"/>
      <c r="AH425" s="12"/>
      <c r="AI425" s="12"/>
      <c r="AK425" s="12"/>
      <c r="AL425" s="12"/>
      <c r="AM425" s="12"/>
      <c r="AN425" s="12"/>
      <c r="AO425" s="12"/>
      <c r="AP425" s="21"/>
      <c r="AQ425" s="21"/>
      <c r="AR425" s="22"/>
      <c r="AS425" s="22"/>
      <c r="AT425" s="22"/>
      <c r="AU425" s="12"/>
      <c r="AV425" s="12"/>
      <c r="AW425" s="21"/>
      <c r="AX425" s="12"/>
      <c r="AY425" s="12"/>
      <c r="AZ425" s="12"/>
      <c r="BA425" s="22"/>
      <c r="BB425" s="22"/>
      <c r="BG425" s="22"/>
    </row>
    <row r="426" spans="17:59" x14ac:dyDescent="0.3">
      <c r="Q426" s="12"/>
      <c r="R426" s="12"/>
      <c r="S426" s="12"/>
      <c r="T426" s="12"/>
      <c r="U426" s="12"/>
      <c r="V426" s="12"/>
      <c r="W426" s="12"/>
      <c r="X426" s="12"/>
      <c r="Y426" s="21"/>
      <c r="Z426" s="21"/>
      <c r="AA426" s="21"/>
      <c r="AB426" s="21"/>
      <c r="AC426" s="21"/>
      <c r="AD426" s="12"/>
      <c r="AE426" s="12"/>
      <c r="AF426" s="12"/>
      <c r="AG426" s="12"/>
      <c r="AH426" s="12"/>
      <c r="AI426" s="12"/>
      <c r="AK426" s="12"/>
      <c r="AL426" s="12"/>
      <c r="AM426" s="12"/>
      <c r="AN426" s="12"/>
      <c r="AO426" s="12"/>
      <c r="AP426" s="21"/>
      <c r="AQ426" s="21"/>
      <c r="AR426" s="22"/>
      <c r="AS426" s="22"/>
      <c r="AT426" s="22"/>
      <c r="AU426" s="12"/>
      <c r="AV426" s="12"/>
      <c r="AW426" s="21"/>
      <c r="AX426" s="12"/>
      <c r="AY426" s="12"/>
      <c r="AZ426" s="12"/>
      <c r="BA426" s="22"/>
      <c r="BB426" s="22"/>
      <c r="BG426" s="22"/>
    </row>
    <row r="427" spans="17:59" x14ac:dyDescent="0.3">
      <c r="Q427" s="12"/>
      <c r="R427" s="12"/>
      <c r="S427" s="12"/>
      <c r="T427" s="12"/>
      <c r="U427" s="12"/>
      <c r="V427" s="12"/>
      <c r="W427" s="12"/>
      <c r="X427" s="12"/>
      <c r="Y427" s="21"/>
      <c r="Z427" s="21"/>
      <c r="AA427" s="21"/>
      <c r="AB427" s="21"/>
      <c r="AC427" s="21"/>
      <c r="AD427" s="12"/>
      <c r="AE427" s="12"/>
      <c r="AF427" s="12"/>
      <c r="AG427" s="12"/>
      <c r="AH427" s="12"/>
      <c r="AI427" s="12"/>
      <c r="AK427" s="12"/>
      <c r="AL427" s="12"/>
      <c r="AM427" s="12"/>
      <c r="AN427" s="12"/>
      <c r="AO427" s="12"/>
      <c r="AP427" s="21"/>
      <c r="AQ427" s="21"/>
      <c r="AR427" s="22"/>
      <c r="AS427" s="22"/>
      <c r="AT427" s="22"/>
      <c r="AU427" s="12"/>
      <c r="AV427" s="12"/>
      <c r="AW427" s="21"/>
      <c r="AX427" s="12"/>
      <c r="AY427" s="12"/>
      <c r="AZ427" s="12"/>
      <c r="BA427" s="22"/>
      <c r="BB427" s="22"/>
      <c r="BG427" s="22"/>
    </row>
    <row r="428" spans="17:59" x14ac:dyDescent="0.3">
      <c r="Q428" s="12"/>
      <c r="R428" s="12"/>
      <c r="S428" s="12"/>
      <c r="T428" s="12"/>
      <c r="U428" s="12"/>
      <c r="V428" s="12"/>
      <c r="W428" s="12"/>
      <c r="X428" s="12"/>
      <c r="Y428" s="21"/>
      <c r="Z428" s="21"/>
      <c r="AA428" s="21"/>
      <c r="AB428" s="21"/>
      <c r="AC428" s="21"/>
      <c r="AD428" s="12"/>
      <c r="AE428" s="12"/>
      <c r="AF428" s="12"/>
      <c r="AG428" s="12"/>
      <c r="AH428" s="12"/>
      <c r="AI428" s="12"/>
      <c r="AK428" s="12"/>
      <c r="AL428" s="12"/>
      <c r="AM428" s="12"/>
      <c r="AN428" s="12"/>
      <c r="AO428" s="12"/>
      <c r="AP428" s="21"/>
      <c r="AQ428" s="21"/>
      <c r="AR428" s="22"/>
      <c r="AS428" s="22"/>
      <c r="AT428" s="22"/>
      <c r="AU428" s="12"/>
      <c r="AV428" s="12"/>
      <c r="AW428" s="21"/>
      <c r="AX428" s="12"/>
      <c r="AY428" s="12"/>
      <c r="AZ428" s="12"/>
      <c r="BA428" s="22"/>
      <c r="BB428" s="22"/>
      <c r="BG428" s="22"/>
    </row>
    <row r="429" spans="17:59" x14ac:dyDescent="0.3">
      <c r="Q429" s="12"/>
      <c r="R429" s="12"/>
      <c r="S429" s="12"/>
      <c r="T429" s="12"/>
      <c r="U429" s="12"/>
      <c r="V429" s="12"/>
      <c r="W429" s="12"/>
      <c r="X429" s="12"/>
      <c r="Y429" s="21"/>
      <c r="Z429" s="21"/>
      <c r="AA429" s="21"/>
      <c r="AB429" s="21"/>
      <c r="AC429" s="21"/>
      <c r="AD429" s="12"/>
      <c r="AE429" s="12"/>
      <c r="AF429" s="12"/>
      <c r="AG429" s="12"/>
      <c r="AH429" s="12"/>
      <c r="AI429" s="12"/>
      <c r="AK429" s="12"/>
      <c r="AL429" s="12"/>
      <c r="AM429" s="12"/>
      <c r="AN429" s="12"/>
      <c r="AO429" s="12"/>
      <c r="AP429" s="21"/>
      <c r="AQ429" s="21"/>
      <c r="AR429" s="22"/>
      <c r="AS429" s="22"/>
      <c r="AT429" s="22"/>
      <c r="AU429" s="12"/>
      <c r="AV429" s="12"/>
      <c r="AW429" s="21"/>
      <c r="AX429" s="12"/>
      <c r="AY429" s="12"/>
      <c r="AZ429" s="12"/>
      <c r="BA429" s="22"/>
      <c r="BB429" s="22"/>
      <c r="BG429" s="22"/>
    </row>
    <row r="430" spans="17:59" x14ac:dyDescent="0.3">
      <c r="Q430" s="12"/>
      <c r="R430" s="12"/>
      <c r="S430" s="12"/>
      <c r="T430" s="12"/>
      <c r="U430" s="12"/>
      <c r="V430" s="12"/>
      <c r="W430" s="12"/>
      <c r="X430" s="12"/>
      <c r="Y430" s="21"/>
      <c r="Z430" s="21"/>
      <c r="AA430" s="21"/>
      <c r="AB430" s="21"/>
      <c r="AC430" s="21"/>
      <c r="AD430" s="12"/>
      <c r="AE430" s="12"/>
      <c r="AF430" s="12"/>
      <c r="AG430" s="12"/>
      <c r="AH430" s="12"/>
      <c r="AI430" s="12"/>
      <c r="AK430" s="12"/>
      <c r="AL430" s="12"/>
      <c r="AM430" s="12"/>
      <c r="AN430" s="12"/>
      <c r="AO430" s="12"/>
      <c r="AP430" s="21"/>
      <c r="AQ430" s="21"/>
      <c r="AR430" s="22"/>
      <c r="AS430" s="22"/>
      <c r="AT430" s="22"/>
      <c r="AU430" s="12"/>
      <c r="AV430" s="12"/>
      <c r="AW430" s="21"/>
      <c r="AX430" s="12"/>
      <c r="AY430" s="12"/>
      <c r="AZ430" s="12"/>
      <c r="BA430" s="22"/>
      <c r="BB430" s="22"/>
      <c r="BG430" s="22"/>
    </row>
    <row r="431" spans="17:59" x14ac:dyDescent="0.3">
      <c r="Q431" s="12"/>
      <c r="R431" s="12"/>
      <c r="S431" s="12"/>
      <c r="T431" s="12"/>
      <c r="U431" s="12"/>
      <c r="V431" s="12"/>
      <c r="W431" s="12"/>
      <c r="X431" s="12"/>
      <c r="Y431" s="21"/>
      <c r="Z431" s="21"/>
      <c r="AA431" s="21"/>
      <c r="AB431" s="21"/>
      <c r="AC431" s="21"/>
      <c r="AD431" s="12"/>
      <c r="AE431" s="12"/>
      <c r="AF431" s="12"/>
      <c r="AG431" s="12"/>
      <c r="AH431" s="12"/>
      <c r="AI431" s="12"/>
      <c r="AK431" s="12"/>
      <c r="AL431" s="12"/>
      <c r="AM431" s="12"/>
      <c r="AN431" s="12"/>
      <c r="AO431" s="12"/>
      <c r="AP431" s="21"/>
      <c r="AQ431" s="21"/>
      <c r="AR431" s="22"/>
      <c r="AS431" s="22"/>
      <c r="AT431" s="22"/>
      <c r="AU431" s="12"/>
      <c r="AV431" s="12"/>
      <c r="AW431" s="21"/>
      <c r="AX431" s="12"/>
      <c r="AY431" s="12"/>
      <c r="AZ431" s="12"/>
      <c r="BA431" s="22"/>
      <c r="BB431" s="22"/>
      <c r="BG431" s="22"/>
    </row>
    <row r="432" spans="17:59" x14ac:dyDescent="0.3">
      <c r="Q432" s="12"/>
      <c r="R432" s="12"/>
      <c r="S432" s="12"/>
      <c r="T432" s="12"/>
      <c r="U432" s="12"/>
      <c r="V432" s="12"/>
      <c r="W432" s="12"/>
      <c r="X432" s="12"/>
      <c r="Y432" s="21"/>
      <c r="Z432" s="21"/>
      <c r="AA432" s="21"/>
      <c r="AB432" s="21"/>
      <c r="AC432" s="21"/>
      <c r="AD432" s="12"/>
      <c r="AE432" s="12"/>
      <c r="AF432" s="12"/>
      <c r="AG432" s="12"/>
      <c r="AH432" s="12"/>
      <c r="AI432" s="12"/>
      <c r="AK432" s="12"/>
      <c r="AL432" s="12"/>
      <c r="AM432" s="12"/>
      <c r="AN432" s="12"/>
      <c r="AO432" s="12"/>
      <c r="AP432" s="21"/>
      <c r="AQ432" s="21"/>
      <c r="AR432" s="22"/>
      <c r="AS432" s="22"/>
      <c r="AT432" s="22"/>
      <c r="AU432" s="12"/>
      <c r="AV432" s="12"/>
      <c r="AW432" s="21"/>
      <c r="AX432" s="12"/>
      <c r="AY432" s="12"/>
      <c r="AZ432" s="12"/>
      <c r="BA432" s="22"/>
      <c r="BB432" s="22"/>
      <c r="BG432" s="22"/>
    </row>
    <row r="433" spans="17:59" x14ac:dyDescent="0.3">
      <c r="Q433" s="12"/>
      <c r="R433" s="12"/>
      <c r="S433" s="12"/>
      <c r="T433" s="12"/>
      <c r="U433" s="12"/>
      <c r="V433" s="12"/>
      <c r="W433" s="12"/>
      <c r="X433" s="12"/>
      <c r="Y433" s="21"/>
      <c r="Z433" s="21"/>
      <c r="AA433" s="21"/>
      <c r="AB433" s="21"/>
      <c r="AC433" s="21"/>
      <c r="AD433" s="12"/>
      <c r="AE433" s="12"/>
      <c r="AF433" s="12"/>
      <c r="AG433" s="12"/>
      <c r="AH433" s="12"/>
      <c r="AI433" s="12"/>
      <c r="AK433" s="12"/>
      <c r="AL433" s="12"/>
      <c r="AM433" s="12"/>
      <c r="AN433" s="12"/>
      <c r="AO433" s="12"/>
      <c r="AP433" s="21"/>
      <c r="AQ433" s="21"/>
      <c r="AR433" s="22"/>
      <c r="AS433" s="22"/>
      <c r="AT433" s="22"/>
      <c r="AU433" s="12"/>
      <c r="AV433" s="12"/>
      <c r="AW433" s="21"/>
      <c r="AX433" s="12"/>
      <c r="AY433" s="12"/>
      <c r="AZ433" s="12"/>
      <c r="BA433" s="22"/>
      <c r="BB433" s="22"/>
      <c r="BG433" s="22"/>
    </row>
    <row r="434" spans="17:59" x14ac:dyDescent="0.3">
      <c r="Q434" s="12"/>
      <c r="R434" s="12"/>
      <c r="S434" s="12"/>
      <c r="T434" s="12"/>
      <c r="U434" s="12"/>
      <c r="V434" s="12"/>
      <c r="W434" s="12"/>
      <c r="X434" s="12"/>
      <c r="Y434" s="21"/>
      <c r="Z434" s="21"/>
      <c r="AA434" s="21"/>
      <c r="AB434" s="21"/>
      <c r="AC434" s="21"/>
      <c r="AD434" s="12"/>
      <c r="AE434" s="12"/>
      <c r="AF434" s="12"/>
      <c r="AG434" s="12"/>
      <c r="AH434" s="12"/>
      <c r="AI434" s="12"/>
      <c r="AK434" s="12"/>
      <c r="AL434" s="12"/>
      <c r="AM434" s="12"/>
      <c r="AN434" s="12"/>
      <c r="AO434" s="12"/>
      <c r="AP434" s="21"/>
      <c r="AQ434" s="21"/>
      <c r="AR434" s="22"/>
      <c r="AS434" s="22"/>
      <c r="AT434" s="22"/>
      <c r="AU434" s="12"/>
      <c r="AV434" s="12"/>
      <c r="AW434" s="21"/>
      <c r="AX434" s="12"/>
      <c r="AY434" s="12"/>
      <c r="AZ434" s="12"/>
      <c r="BA434" s="22"/>
      <c r="BB434" s="22"/>
      <c r="BG434" s="22"/>
    </row>
    <row r="435" spans="17:59" x14ac:dyDescent="0.3">
      <c r="Q435" s="12"/>
      <c r="R435" s="12"/>
      <c r="S435" s="12"/>
      <c r="T435" s="12"/>
      <c r="U435" s="12"/>
      <c r="V435" s="12"/>
      <c r="W435" s="12"/>
      <c r="X435" s="12"/>
      <c r="Y435" s="21"/>
      <c r="Z435" s="21"/>
      <c r="AA435" s="21"/>
      <c r="AB435" s="21"/>
      <c r="AC435" s="21"/>
      <c r="AD435" s="12"/>
      <c r="AE435" s="12"/>
      <c r="AF435" s="12"/>
      <c r="AG435" s="12"/>
      <c r="AH435" s="12"/>
      <c r="AI435" s="12"/>
      <c r="AK435" s="12"/>
      <c r="AL435" s="12"/>
      <c r="AM435" s="12"/>
      <c r="AN435" s="12"/>
      <c r="AO435" s="12"/>
      <c r="AP435" s="21"/>
      <c r="AQ435" s="21"/>
      <c r="AR435" s="22"/>
      <c r="AS435" s="22"/>
      <c r="AT435" s="22"/>
      <c r="AU435" s="12"/>
      <c r="AV435" s="12"/>
      <c r="AW435" s="21"/>
      <c r="AX435" s="12"/>
      <c r="AY435" s="12"/>
      <c r="AZ435" s="12"/>
      <c r="BA435" s="22"/>
      <c r="BB435" s="22"/>
      <c r="BG435" s="22"/>
    </row>
    <row r="436" spans="17:59" x14ac:dyDescent="0.3">
      <c r="Q436" s="12"/>
      <c r="R436" s="12"/>
      <c r="S436" s="12"/>
      <c r="T436" s="12"/>
      <c r="U436" s="12"/>
      <c r="V436" s="12"/>
      <c r="W436" s="12"/>
      <c r="X436" s="12"/>
      <c r="Y436" s="21"/>
      <c r="Z436" s="21"/>
      <c r="AA436" s="21"/>
      <c r="AB436" s="21"/>
      <c r="AC436" s="21"/>
      <c r="AD436" s="12"/>
      <c r="AE436" s="12"/>
      <c r="AF436" s="12"/>
      <c r="AG436" s="12"/>
      <c r="AH436" s="12"/>
      <c r="AI436" s="12"/>
      <c r="AK436" s="12"/>
      <c r="AL436" s="12"/>
      <c r="AM436" s="12"/>
      <c r="AN436" s="12"/>
      <c r="AO436" s="12"/>
      <c r="AP436" s="21"/>
      <c r="AQ436" s="21"/>
      <c r="AR436" s="22"/>
      <c r="AS436" s="22"/>
      <c r="AT436" s="22"/>
      <c r="AU436" s="12"/>
      <c r="AV436" s="12"/>
      <c r="AW436" s="21"/>
      <c r="AX436" s="12"/>
      <c r="AY436" s="12"/>
      <c r="AZ436" s="12"/>
      <c r="BA436" s="22"/>
      <c r="BB436" s="22"/>
      <c r="BG436" s="22"/>
    </row>
    <row r="437" spans="17:59" x14ac:dyDescent="0.3">
      <c r="Q437" s="12"/>
      <c r="R437" s="12"/>
      <c r="S437" s="12"/>
      <c r="T437" s="12"/>
      <c r="U437" s="12"/>
      <c r="V437" s="12"/>
      <c r="W437" s="12"/>
      <c r="X437" s="12"/>
      <c r="Y437" s="21"/>
      <c r="Z437" s="21"/>
      <c r="AA437" s="21"/>
      <c r="AB437" s="21"/>
      <c r="AC437" s="21"/>
      <c r="AD437" s="12"/>
      <c r="AE437" s="12"/>
      <c r="AF437" s="12"/>
      <c r="AG437" s="12"/>
      <c r="AH437" s="12"/>
      <c r="AI437" s="12"/>
      <c r="AK437" s="12"/>
      <c r="AL437" s="12"/>
      <c r="AM437" s="12"/>
      <c r="AN437" s="12"/>
      <c r="AO437" s="12"/>
      <c r="AP437" s="21"/>
      <c r="AQ437" s="21"/>
      <c r="AR437" s="22"/>
      <c r="AS437" s="22"/>
      <c r="AT437" s="22"/>
      <c r="AU437" s="12"/>
      <c r="AV437" s="12"/>
      <c r="AW437" s="21"/>
      <c r="AX437" s="12"/>
      <c r="AY437" s="12"/>
      <c r="AZ437" s="12"/>
      <c r="BA437" s="22"/>
      <c r="BB437" s="22"/>
      <c r="BG437" s="22"/>
    </row>
    <row r="438" spans="17:59" x14ac:dyDescent="0.3">
      <c r="Q438" s="12"/>
      <c r="R438" s="12"/>
      <c r="S438" s="12"/>
      <c r="T438" s="12"/>
      <c r="U438" s="12"/>
      <c r="V438" s="12"/>
      <c r="W438" s="12"/>
      <c r="X438" s="12"/>
      <c r="Y438" s="21"/>
      <c r="Z438" s="21"/>
      <c r="AA438" s="21"/>
      <c r="AB438" s="21"/>
      <c r="AC438" s="21"/>
      <c r="AD438" s="12"/>
      <c r="AE438" s="12"/>
      <c r="AF438" s="12"/>
      <c r="AG438" s="12"/>
      <c r="AH438" s="12"/>
      <c r="AI438" s="12"/>
      <c r="AK438" s="12"/>
      <c r="AL438" s="12"/>
      <c r="AM438" s="12"/>
      <c r="AN438" s="12"/>
      <c r="AO438" s="12"/>
      <c r="AP438" s="21"/>
      <c r="AQ438" s="21"/>
      <c r="AR438" s="22"/>
      <c r="AS438" s="22"/>
      <c r="AT438" s="22"/>
      <c r="AU438" s="12"/>
      <c r="AV438" s="12"/>
      <c r="AW438" s="21"/>
      <c r="AX438" s="12"/>
      <c r="AY438" s="12"/>
      <c r="AZ438" s="12"/>
      <c r="BA438" s="22"/>
      <c r="BB438" s="22"/>
      <c r="BG438" s="22"/>
    </row>
    <row r="439" spans="17:59" x14ac:dyDescent="0.3">
      <c r="Q439" s="12"/>
      <c r="R439" s="12"/>
      <c r="S439" s="12"/>
      <c r="T439" s="12"/>
      <c r="U439" s="12"/>
      <c r="V439" s="12"/>
      <c r="W439" s="12"/>
      <c r="X439" s="12"/>
      <c r="Y439" s="21"/>
      <c r="Z439" s="21"/>
      <c r="AA439" s="21"/>
      <c r="AB439" s="21"/>
      <c r="AC439" s="21"/>
      <c r="AD439" s="12"/>
      <c r="AE439" s="12"/>
      <c r="AF439" s="12"/>
      <c r="AG439" s="12"/>
      <c r="AH439" s="12"/>
      <c r="AI439" s="12"/>
      <c r="AK439" s="12"/>
      <c r="AL439" s="12"/>
      <c r="AM439" s="12"/>
      <c r="AN439" s="12"/>
      <c r="AO439" s="12"/>
      <c r="AP439" s="21"/>
      <c r="AQ439" s="21"/>
      <c r="AR439" s="22"/>
      <c r="AS439" s="22"/>
      <c r="AT439" s="22"/>
      <c r="AU439" s="12"/>
      <c r="AV439" s="12"/>
      <c r="AW439" s="21"/>
      <c r="AX439" s="12"/>
      <c r="AY439" s="12"/>
      <c r="AZ439" s="12"/>
      <c r="BA439" s="22"/>
      <c r="BB439" s="22"/>
      <c r="BG439" s="22"/>
    </row>
    <row r="440" spans="17:59" x14ac:dyDescent="0.3">
      <c r="Q440" s="12"/>
      <c r="R440" s="12"/>
      <c r="S440" s="12"/>
      <c r="T440" s="12"/>
      <c r="U440" s="12"/>
      <c r="V440" s="12"/>
      <c r="W440" s="12"/>
      <c r="X440" s="12"/>
      <c r="Y440" s="21"/>
      <c r="Z440" s="21"/>
      <c r="AA440" s="21"/>
      <c r="AB440" s="21"/>
      <c r="AC440" s="21"/>
      <c r="AD440" s="12"/>
      <c r="AE440" s="12"/>
      <c r="AF440" s="12"/>
      <c r="AG440" s="12"/>
      <c r="AH440" s="12"/>
      <c r="AI440" s="12"/>
      <c r="AK440" s="12"/>
      <c r="AL440" s="12"/>
      <c r="AM440" s="12"/>
      <c r="AN440" s="12"/>
      <c r="AO440" s="12"/>
      <c r="AP440" s="21"/>
      <c r="AQ440" s="21"/>
      <c r="AR440" s="22"/>
      <c r="AS440" s="22"/>
      <c r="AT440" s="22"/>
      <c r="AU440" s="12"/>
      <c r="AV440" s="12"/>
      <c r="AW440" s="21"/>
      <c r="AX440" s="12"/>
      <c r="AY440" s="12"/>
      <c r="AZ440" s="12"/>
      <c r="BA440" s="22"/>
      <c r="BB440" s="22"/>
      <c r="BG440" s="22"/>
    </row>
    <row r="441" spans="17:59" x14ac:dyDescent="0.3">
      <c r="Q441" s="12"/>
      <c r="R441" s="12"/>
      <c r="S441" s="12"/>
      <c r="T441" s="12"/>
      <c r="U441" s="12"/>
      <c r="V441" s="12"/>
      <c r="W441" s="12"/>
      <c r="X441" s="12"/>
      <c r="Y441" s="21"/>
      <c r="Z441" s="21"/>
      <c r="AA441" s="21"/>
      <c r="AB441" s="21"/>
      <c r="AC441" s="21"/>
      <c r="AD441" s="12"/>
      <c r="AE441" s="12"/>
      <c r="AF441" s="12"/>
      <c r="AG441" s="12"/>
      <c r="AH441" s="12"/>
      <c r="AI441" s="12"/>
      <c r="AK441" s="12"/>
      <c r="AL441" s="12"/>
      <c r="AM441" s="12"/>
      <c r="AN441" s="12"/>
      <c r="AO441" s="12"/>
      <c r="AP441" s="21"/>
      <c r="AQ441" s="21"/>
      <c r="AR441" s="22"/>
      <c r="AS441" s="22"/>
      <c r="AT441" s="22"/>
      <c r="AU441" s="12"/>
      <c r="AV441" s="12"/>
      <c r="AW441" s="21"/>
      <c r="AX441" s="12"/>
      <c r="AY441" s="12"/>
      <c r="AZ441" s="12"/>
      <c r="BA441" s="22"/>
      <c r="BB441" s="22"/>
      <c r="BG441" s="22"/>
    </row>
    <row r="442" spans="17:59" x14ac:dyDescent="0.3">
      <c r="Q442" s="12"/>
      <c r="R442" s="12"/>
      <c r="S442" s="12"/>
      <c r="T442" s="12"/>
      <c r="U442" s="12"/>
      <c r="V442" s="12"/>
      <c r="W442" s="12"/>
      <c r="X442" s="12"/>
      <c r="Y442" s="21"/>
      <c r="Z442" s="21"/>
      <c r="AA442" s="21"/>
      <c r="AB442" s="21"/>
      <c r="AC442" s="21"/>
      <c r="AD442" s="12"/>
      <c r="AE442" s="12"/>
      <c r="AF442" s="12"/>
      <c r="AG442" s="12"/>
      <c r="AH442" s="12"/>
      <c r="AI442" s="12"/>
      <c r="AK442" s="12"/>
      <c r="AL442" s="12"/>
      <c r="AM442" s="12"/>
      <c r="AN442" s="12"/>
      <c r="AO442" s="12"/>
      <c r="AP442" s="21"/>
      <c r="AQ442" s="21"/>
      <c r="AR442" s="22"/>
      <c r="AS442" s="22"/>
      <c r="AT442" s="22"/>
      <c r="AU442" s="12"/>
      <c r="AV442" s="12"/>
      <c r="AW442" s="21"/>
      <c r="AX442" s="12"/>
      <c r="AY442" s="12"/>
      <c r="AZ442" s="12"/>
      <c r="BA442" s="22"/>
      <c r="BB442" s="22"/>
      <c r="BG442" s="22"/>
    </row>
    <row r="443" spans="17:59" x14ac:dyDescent="0.3">
      <c r="Q443" s="12"/>
      <c r="R443" s="12"/>
      <c r="S443" s="12"/>
      <c r="T443" s="12"/>
      <c r="U443" s="12"/>
      <c r="V443" s="12"/>
      <c r="W443" s="12"/>
      <c r="X443" s="12"/>
      <c r="Y443" s="21"/>
      <c r="Z443" s="21"/>
      <c r="AA443" s="21"/>
      <c r="AB443" s="21"/>
      <c r="AC443" s="21"/>
      <c r="AD443" s="12"/>
      <c r="AE443" s="12"/>
      <c r="AF443" s="12"/>
      <c r="AG443" s="12"/>
      <c r="AH443" s="12"/>
      <c r="AI443" s="12"/>
      <c r="AK443" s="12"/>
      <c r="AL443" s="12"/>
      <c r="AM443" s="12"/>
      <c r="AN443" s="12"/>
      <c r="AO443" s="12"/>
      <c r="AP443" s="21"/>
      <c r="AQ443" s="21"/>
      <c r="AR443" s="22"/>
      <c r="AS443" s="22"/>
      <c r="AT443" s="22"/>
      <c r="AU443" s="12"/>
      <c r="AV443" s="12"/>
      <c r="AW443" s="21"/>
      <c r="AX443" s="12"/>
      <c r="AY443" s="12"/>
      <c r="AZ443" s="12"/>
      <c r="BA443" s="22"/>
      <c r="BB443" s="22"/>
      <c r="BG443" s="22"/>
    </row>
    <row r="444" spans="17:59" x14ac:dyDescent="0.3">
      <c r="Q444" s="12"/>
      <c r="R444" s="12"/>
      <c r="S444" s="12"/>
      <c r="T444" s="12"/>
      <c r="U444" s="12"/>
      <c r="V444" s="12"/>
      <c r="W444" s="12"/>
      <c r="X444" s="12"/>
      <c r="Y444" s="21"/>
      <c r="Z444" s="21"/>
      <c r="AA444" s="21"/>
      <c r="AB444" s="21"/>
      <c r="AC444" s="21"/>
      <c r="AD444" s="12"/>
      <c r="AE444" s="12"/>
      <c r="AF444" s="12"/>
      <c r="AG444" s="12"/>
      <c r="AH444" s="12"/>
      <c r="AI444" s="12"/>
      <c r="AK444" s="12"/>
      <c r="AL444" s="12"/>
      <c r="AM444" s="12"/>
      <c r="AN444" s="12"/>
      <c r="AO444" s="12"/>
      <c r="AP444" s="21"/>
      <c r="AQ444" s="21"/>
      <c r="AR444" s="22"/>
      <c r="AS444" s="22"/>
      <c r="AT444" s="22"/>
      <c r="AU444" s="12"/>
      <c r="AV444" s="12"/>
      <c r="AW444" s="21"/>
      <c r="AX444" s="12"/>
      <c r="AY444" s="12"/>
      <c r="AZ444" s="12"/>
      <c r="BA444" s="22"/>
      <c r="BB444" s="22"/>
      <c r="BG444" s="22"/>
    </row>
    <row r="445" spans="17:59" x14ac:dyDescent="0.3">
      <c r="Q445" s="12"/>
      <c r="R445" s="12"/>
      <c r="S445" s="12"/>
      <c r="T445" s="12"/>
      <c r="U445" s="12"/>
      <c r="V445" s="12"/>
      <c r="W445" s="12"/>
      <c r="X445" s="12"/>
      <c r="Y445" s="21"/>
      <c r="Z445" s="21"/>
      <c r="AA445" s="21"/>
      <c r="AB445" s="21"/>
      <c r="AC445" s="21"/>
      <c r="AD445" s="12"/>
      <c r="AE445" s="12"/>
      <c r="AF445" s="12"/>
      <c r="AG445" s="12"/>
      <c r="AH445" s="12"/>
      <c r="AI445" s="12"/>
      <c r="AK445" s="12"/>
      <c r="AL445" s="12"/>
      <c r="AM445" s="12"/>
      <c r="AN445" s="12"/>
      <c r="AO445" s="12"/>
      <c r="AP445" s="21"/>
      <c r="AQ445" s="21"/>
      <c r="AR445" s="22"/>
      <c r="AS445" s="22"/>
      <c r="AT445" s="22"/>
      <c r="AU445" s="12"/>
      <c r="AV445" s="12"/>
      <c r="AW445" s="21"/>
      <c r="AX445" s="12"/>
      <c r="AY445" s="12"/>
      <c r="AZ445" s="12"/>
      <c r="BA445" s="22"/>
      <c r="BB445" s="22"/>
      <c r="BG445" s="22"/>
    </row>
    <row r="446" spans="17:59" x14ac:dyDescent="0.3">
      <c r="Q446" s="12"/>
      <c r="R446" s="12"/>
      <c r="S446" s="12"/>
      <c r="T446" s="12"/>
      <c r="U446" s="12"/>
      <c r="V446" s="12"/>
      <c r="W446" s="12"/>
      <c r="X446" s="12"/>
      <c r="Y446" s="21"/>
      <c r="Z446" s="21"/>
      <c r="AA446" s="21"/>
      <c r="AB446" s="21"/>
      <c r="AC446" s="21"/>
      <c r="AD446" s="12"/>
      <c r="AE446" s="12"/>
      <c r="AF446" s="12"/>
      <c r="AG446" s="12"/>
      <c r="AH446" s="12"/>
      <c r="AI446" s="12"/>
      <c r="AK446" s="12"/>
      <c r="AL446" s="12"/>
      <c r="AM446" s="12"/>
      <c r="AN446" s="12"/>
      <c r="AO446" s="12"/>
      <c r="AP446" s="21"/>
      <c r="AQ446" s="21"/>
      <c r="AR446" s="22"/>
      <c r="AS446" s="22"/>
      <c r="AT446" s="22"/>
      <c r="AU446" s="12"/>
      <c r="AV446" s="12"/>
      <c r="AW446" s="21"/>
      <c r="AX446" s="12"/>
      <c r="AY446" s="12"/>
      <c r="AZ446" s="12"/>
      <c r="BA446" s="22"/>
      <c r="BB446" s="22"/>
      <c r="BG446" s="22"/>
    </row>
    <row r="447" spans="17:59" x14ac:dyDescent="0.3">
      <c r="Q447" s="12"/>
      <c r="R447" s="12"/>
      <c r="S447" s="12"/>
      <c r="T447" s="12"/>
      <c r="U447" s="12"/>
      <c r="V447" s="12"/>
      <c r="W447" s="12"/>
      <c r="X447" s="12"/>
      <c r="Y447" s="21"/>
      <c r="Z447" s="21"/>
      <c r="AA447" s="21"/>
      <c r="AB447" s="21"/>
      <c r="AC447" s="21"/>
      <c r="AD447" s="12"/>
      <c r="AE447" s="12"/>
      <c r="AF447" s="12"/>
      <c r="AG447" s="12"/>
      <c r="AH447" s="12"/>
      <c r="AI447" s="12"/>
      <c r="AK447" s="12"/>
      <c r="AL447" s="12"/>
      <c r="AM447" s="12"/>
      <c r="AN447" s="12"/>
      <c r="AO447" s="12"/>
      <c r="AP447" s="21"/>
      <c r="AQ447" s="21"/>
      <c r="AR447" s="22"/>
      <c r="AS447" s="22"/>
      <c r="AT447" s="22"/>
      <c r="AU447" s="12"/>
      <c r="AV447" s="12"/>
      <c r="AW447" s="21"/>
      <c r="AX447" s="12"/>
      <c r="AY447" s="12"/>
      <c r="AZ447" s="12"/>
      <c r="BA447" s="22"/>
      <c r="BB447" s="22"/>
      <c r="BG447" s="22"/>
    </row>
    <row r="448" spans="17:59" x14ac:dyDescent="0.3">
      <c r="Q448" s="12"/>
      <c r="R448" s="12"/>
      <c r="S448" s="12"/>
      <c r="T448" s="12"/>
      <c r="U448" s="12"/>
      <c r="V448" s="12"/>
      <c r="W448" s="12"/>
      <c r="X448" s="12"/>
      <c r="Y448" s="21"/>
      <c r="Z448" s="21"/>
      <c r="AA448" s="21"/>
      <c r="AB448" s="21"/>
      <c r="AC448" s="21"/>
      <c r="AD448" s="12"/>
      <c r="AE448" s="12"/>
      <c r="AF448" s="12"/>
      <c r="AG448" s="12"/>
      <c r="AH448" s="12"/>
      <c r="AI448" s="12"/>
      <c r="AK448" s="12"/>
      <c r="AL448" s="12"/>
      <c r="AM448" s="12"/>
      <c r="AN448" s="12"/>
      <c r="AO448" s="12"/>
      <c r="AP448" s="21"/>
      <c r="AQ448" s="21"/>
      <c r="AR448" s="22"/>
      <c r="AS448" s="22"/>
      <c r="AT448" s="22"/>
      <c r="AU448" s="12"/>
      <c r="AV448" s="12"/>
      <c r="AW448" s="21"/>
      <c r="AX448" s="12"/>
      <c r="AY448" s="12"/>
      <c r="AZ448" s="12"/>
      <c r="BA448" s="22"/>
      <c r="BB448" s="22"/>
      <c r="BG448" s="22"/>
    </row>
    <row r="449" spans="17:59" x14ac:dyDescent="0.3">
      <c r="Q449" s="12"/>
      <c r="R449" s="12"/>
      <c r="S449" s="12"/>
      <c r="T449" s="12"/>
      <c r="U449" s="12"/>
      <c r="V449" s="12"/>
      <c r="W449" s="12"/>
      <c r="X449" s="12"/>
      <c r="Y449" s="21"/>
      <c r="Z449" s="21"/>
      <c r="AA449" s="21"/>
      <c r="AB449" s="21"/>
      <c r="AC449" s="21"/>
      <c r="AD449" s="12"/>
      <c r="AE449" s="12"/>
      <c r="AF449" s="12"/>
      <c r="AG449" s="12"/>
      <c r="AH449" s="12"/>
      <c r="AI449" s="12"/>
      <c r="AK449" s="12"/>
      <c r="AL449" s="12"/>
      <c r="AM449" s="12"/>
      <c r="AN449" s="12"/>
      <c r="AO449" s="12"/>
      <c r="AP449" s="21"/>
      <c r="AQ449" s="21"/>
      <c r="AR449" s="22"/>
      <c r="AS449" s="22"/>
      <c r="AT449" s="22"/>
      <c r="AU449" s="12"/>
      <c r="AV449" s="12"/>
      <c r="AW449" s="21"/>
      <c r="AX449" s="12"/>
      <c r="AY449" s="12"/>
      <c r="AZ449" s="12"/>
      <c r="BA449" s="22"/>
      <c r="BB449" s="22"/>
      <c r="BG449" s="22"/>
    </row>
    <row r="450" spans="17:59" x14ac:dyDescent="0.3">
      <c r="Q450" s="12"/>
      <c r="R450" s="12"/>
      <c r="S450" s="12"/>
      <c r="T450" s="12"/>
      <c r="U450" s="12"/>
      <c r="V450" s="12"/>
      <c r="W450" s="12"/>
      <c r="X450" s="12"/>
      <c r="Y450" s="21"/>
      <c r="Z450" s="21"/>
      <c r="AA450" s="21"/>
      <c r="AB450" s="21"/>
      <c r="AC450" s="21"/>
      <c r="AD450" s="12"/>
      <c r="AE450" s="12"/>
      <c r="AF450" s="12"/>
      <c r="AG450" s="12"/>
      <c r="AH450" s="12"/>
      <c r="AI450" s="12"/>
      <c r="AK450" s="12"/>
      <c r="AL450" s="12"/>
      <c r="AM450" s="12"/>
      <c r="AN450" s="12"/>
      <c r="AO450" s="12"/>
      <c r="AP450" s="21"/>
      <c r="AQ450" s="21"/>
      <c r="AR450" s="22"/>
      <c r="AS450" s="22"/>
      <c r="AT450" s="22"/>
      <c r="AU450" s="12"/>
      <c r="AV450" s="12"/>
      <c r="AW450" s="21"/>
      <c r="AX450" s="12"/>
      <c r="AY450" s="12"/>
      <c r="AZ450" s="12"/>
      <c r="BA450" s="22"/>
      <c r="BB450" s="22"/>
      <c r="BG450" s="22"/>
    </row>
    <row r="451" spans="17:59" x14ac:dyDescent="0.3">
      <c r="Q451" s="12"/>
      <c r="R451" s="12"/>
      <c r="S451" s="12"/>
      <c r="T451" s="12"/>
      <c r="U451" s="12"/>
      <c r="V451" s="12"/>
      <c r="W451" s="12"/>
      <c r="X451" s="12"/>
      <c r="Y451" s="21"/>
      <c r="Z451" s="21"/>
      <c r="AA451" s="21"/>
      <c r="AB451" s="21"/>
      <c r="AC451" s="21"/>
      <c r="AD451" s="12"/>
      <c r="AE451" s="12"/>
      <c r="AF451" s="12"/>
      <c r="AG451" s="12"/>
      <c r="AH451" s="12"/>
      <c r="AI451" s="12"/>
      <c r="AK451" s="12"/>
      <c r="AL451" s="12"/>
      <c r="AM451" s="12"/>
      <c r="AN451" s="12"/>
      <c r="AO451" s="12"/>
      <c r="AP451" s="21"/>
      <c r="AQ451" s="21"/>
      <c r="AR451" s="22"/>
      <c r="AS451" s="22"/>
      <c r="AT451" s="22"/>
      <c r="AU451" s="12"/>
      <c r="AV451" s="12"/>
      <c r="AW451" s="21"/>
      <c r="AX451" s="12"/>
      <c r="AY451" s="12"/>
      <c r="AZ451" s="12"/>
      <c r="BA451" s="22"/>
      <c r="BB451" s="22"/>
      <c r="BG451" s="22"/>
    </row>
    <row r="452" spans="17:59" x14ac:dyDescent="0.3">
      <c r="Q452" s="12"/>
      <c r="R452" s="12"/>
      <c r="S452" s="12"/>
      <c r="T452" s="12"/>
      <c r="U452" s="12"/>
      <c r="V452" s="12"/>
      <c r="W452" s="12"/>
      <c r="X452" s="12"/>
      <c r="Y452" s="21"/>
      <c r="Z452" s="21"/>
      <c r="AA452" s="21"/>
      <c r="AB452" s="21"/>
      <c r="AC452" s="21"/>
      <c r="AD452" s="12"/>
      <c r="AE452" s="12"/>
      <c r="AF452" s="12"/>
      <c r="AG452" s="12"/>
      <c r="AH452" s="12"/>
      <c r="AI452" s="12"/>
      <c r="AK452" s="12"/>
      <c r="AL452" s="12"/>
      <c r="AM452" s="12"/>
      <c r="AN452" s="12"/>
      <c r="AO452" s="12"/>
      <c r="AP452" s="21"/>
      <c r="AQ452" s="21"/>
      <c r="AR452" s="22"/>
      <c r="AS452" s="22"/>
      <c r="AT452" s="22"/>
      <c r="AU452" s="12"/>
      <c r="AV452" s="12"/>
      <c r="AW452" s="21"/>
      <c r="AX452" s="12"/>
      <c r="AY452" s="12"/>
      <c r="AZ452" s="12"/>
      <c r="BA452" s="22"/>
      <c r="BB452" s="22"/>
      <c r="BG452" s="22"/>
    </row>
    <row r="453" spans="17:59" x14ac:dyDescent="0.3">
      <c r="Q453" s="12"/>
      <c r="R453" s="12"/>
      <c r="S453" s="12"/>
      <c r="T453" s="12"/>
      <c r="U453" s="12"/>
      <c r="V453" s="12"/>
      <c r="W453" s="12"/>
      <c r="X453" s="12"/>
      <c r="Y453" s="21"/>
      <c r="Z453" s="21"/>
      <c r="AA453" s="21"/>
      <c r="AB453" s="21"/>
      <c r="AC453" s="21"/>
      <c r="AD453" s="12"/>
      <c r="AE453" s="12"/>
      <c r="AF453" s="12"/>
      <c r="AG453" s="12"/>
      <c r="AH453" s="12"/>
      <c r="AI453" s="12"/>
      <c r="AK453" s="12"/>
      <c r="AL453" s="12"/>
      <c r="AM453" s="12"/>
      <c r="AN453" s="12"/>
      <c r="AO453" s="12"/>
      <c r="AP453" s="21"/>
      <c r="AQ453" s="21"/>
      <c r="AR453" s="22"/>
      <c r="AS453" s="22"/>
      <c r="AT453" s="22"/>
      <c r="AU453" s="12"/>
      <c r="AV453" s="12"/>
      <c r="AW453" s="21"/>
      <c r="AX453" s="12"/>
      <c r="AY453" s="12"/>
      <c r="AZ453" s="12"/>
      <c r="BA453" s="22"/>
      <c r="BB453" s="22"/>
      <c r="BG453" s="22"/>
    </row>
    <row r="454" spans="17:59" x14ac:dyDescent="0.3">
      <c r="Q454" s="12"/>
      <c r="R454" s="12"/>
      <c r="S454" s="12"/>
      <c r="T454" s="12"/>
      <c r="U454" s="12"/>
      <c r="V454" s="12"/>
      <c r="W454" s="12"/>
      <c r="X454" s="12"/>
      <c r="Y454" s="21"/>
      <c r="Z454" s="21"/>
      <c r="AA454" s="21"/>
      <c r="AB454" s="21"/>
      <c r="AC454" s="21"/>
      <c r="AD454" s="12"/>
      <c r="AE454" s="12"/>
      <c r="AF454" s="12"/>
      <c r="AG454" s="12"/>
      <c r="AH454" s="12"/>
      <c r="AI454" s="12"/>
      <c r="AK454" s="12"/>
      <c r="AL454" s="12"/>
      <c r="AM454" s="12"/>
      <c r="AN454" s="12"/>
      <c r="AO454" s="12"/>
      <c r="AP454" s="21"/>
      <c r="AQ454" s="21"/>
      <c r="AR454" s="22"/>
      <c r="AS454" s="22"/>
      <c r="AT454" s="22"/>
      <c r="AU454" s="12"/>
      <c r="AV454" s="12"/>
      <c r="AW454" s="21"/>
      <c r="AX454" s="12"/>
      <c r="AY454" s="12"/>
      <c r="AZ454" s="12"/>
      <c r="BA454" s="22"/>
      <c r="BB454" s="22"/>
      <c r="BG454" s="22"/>
    </row>
    <row r="455" spans="17:59" x14ac:dyDescent="0.3">
      <c r="Q455" s="12"/>
      <c r="R455" s="12"/>
      <c r="S455" s="12"/>
      <c r="T455" s="12"/>
      <c r="U455" s="12"/>
      <c r="V455" s="12"/>
      <c r="W455" s="12"/>
      <c r="X455" s="12"/>
      <c r="Y455" s="21"/>
      <c r="Z455" s="21"/>
      <c r="AA455" s="21"/>
      <c r="AB455" s="21"/>
      <c r="AC455" s="21"/>
      <c r="AD455" s="12"/>
      <c r="AE455" s="12"/>
      <c r="AF455" s="12"/>
      <c r="AG455" s="12"/>
      <c r="AH455" s="12"/>
      <c r="AI455" s="12"/>
      <c r="AK455" s="12"/>
      <c r="AL455" s="12"/>
      <c r="AM455" s="12"/>
      <c r="AN455" s="12"/>
      <c r="AO455" s="12"/>
      <c r="AP455" s="21"/>
      <c r="AQ455" s="21"/>
      <c r="AR455" s="22"/>
      <c r="AS455" s="22"/>
      <c r="AT455" s="22"/>
      <c r="AU455" s="12"/>
      <c r="AV455" s="12"/>
      <c r="AW455" s="21"/>
      <c r="AX455" s="12"/>
      <c r="AY455" s="12"/>
      <c r="AZ455" s="12"/>
      <c r="BA455" s="22"/>
      <c r="BB455" s="22"/>
      <c r="BG455" s="22"/>
    </row>
    <row r="456" spans="17:59" x14ac:dyDescent="0.3">
      <c r="Q456" s="12"/>
      <c r="R456" s="12"/>
      <c r="S456" s="12"/>
      <c r="T456" s="12"/>
      <c r="U456" s="12"/>
      <c r="V456" s="12"/>
      <c r="W456" s="12"/>
      <c r="X456" s="12"/>
      <c r="Y456" s="21"/>
      <c r="Z456" s="21"/>
      <c r="AA456" s="21"/>
      <c r="AB456" s="21"/>
      <c r="AC456" s="21"/>
      <c r="AD456" s="12"/>
      <c r="AE456" s="12"/>
      <c r="AF456" s="12"/>
      <c r="AG456" s="12"/>
      <c r="AH456" s="12"/>
      <c r="AI456" s="12"/>
      <c r="AK456" s="12"/>
      <c r="AL456" s="12"/>
      <c r="AM456" s="12"/>
      <c r="AN456" s="12"/>
      <c r="AO456" s="12"/>
      <c r="AP456" s="21"/>
      <c r="AQ456" s="21"/>
      <c r="AR456" s="22"/>
      <c r="AS456" s="22"/>
      <c r="AT456" s="22"/>
      <c r="AU456" s="12"/>
      <c r="AV456" s="12"/>
      <c r="AW456" s="21"/>
      <c r="AX456" s="12"/>
      <c r="AY456" s="12"/>
      <c r="AZ456" s="12"/>
      <c r="BA456" s="22"/>
      <c r="BB456" s="22"/>
      <c r="BG456" s="22"/>
    </row>
    <row r="457" spans="17:59" x14ac:dyDescent="0.3">
      <c r="Q457" s="12"/>
      <c r="R457" s="12"/>
      <c r="S457" s="12"/>
      <c r="T457" s="12"/>
      <c r="U457" s="12"/>
      <c r="V457" s="12"/>
      <c r="W457" s="12"/>
      <c r="X457" s="12"/>
      <c r="Y457" s="21"/>
      <c r="Z457" s="21"/>
      <c r="AA457" s="21"/>
      <c r="AB457" s="21"/>
      <c r="AC457" s="21"/>
      <c r="AD457" s="12"/>
      <c r="AE457" s="12"/>
      <c r="AF457" s="12"/>
      <c r="AG457" s="12"/>
      <c r="AH457" s="12"/>
      <c r="AI457" s="12"/>
      <c r="AK457" s="12"/>
      <c r="AL457" s="12"/>
      <c r="AM457" s="12"/>
      <c r="AN457" s="12"/>
      <c r="AO457" s="12"/>
      <c r="AP457" s="21"/>
      <c r="AQ457" s="21"/>
      <c r="AR457" s="22"/>
      <c r="AS457" s="22"/>
      <c r="AT457" s="22"/>
      <c r="AU457" s="12"/>
      <c r="AV457" s="12"/>
      <c r="AW457" s="21"/>
      <c r="AX457" s="12"/>
      <c r="AY457" s="12"/>
      <c r="AZ457" s="12"/>
      <c r="BA457" s="22"/>
      <c r="BB457" s="22"/>
      <c r="BG457" s="22"/>
    </row>
    <row r="458" spans="17:59" x14ac:dyDescent="0.3">
      <c r="Q458" s="12"/>
      <c r="R458" s="12"/>
      <c r="S458" s="12"/>
      <c r="T458" s="12"/>
      <c r="U458" s="12"/>
      <c r="V458" s="12"/>
      <c r="W458" s="12"/>
      <c r="X458" s="12"/>
      <c r="Y458" s="21"/>
      <c r="Z458" s="21"/>
      <c r="AA458" s="21"/>
      <c r="AB458" s="21"/>
      <c r="AC458" s="21"/>
      <c r="AD458" s="12"/>
      <c r="AE458" s="12"/>
      <c r="AF458" s="12"/>
      <c r="AG458" s="12"/>
      <c r="AH458" s="12"/>
      <c r="AI458" s="12"/>
      <c r="AK458" s="12"/>
      <c r="AL458" s="12"/>
      <c r="AM458" s="12"/>
      <c r="AN458" s="12"/>
      <c r="AO458" s="12"/>
      <c r="AP458" s="21"/>
      <c r="AQ458" s="21"/>
      <c r="AR458" s="22"/>
      <c r="AS458" s="22"/>
      <c r="AT458" s="22"/>
      <c r="AU458" s="12"/>
      <c r="AV458" s="12"/>
      <c r="AW458" s="21"/>
      <c r="AX458" s="12"/>
      <c r="AY458" s="12"/>
      <c r="AZ458" s="12"/>
      <c r="BA458" s="22"/>
      <c r="BB458" s="22"/>
      <c r="BG458" s="22"/>
    </row>
    <row r="459" spans="17:59" x14ac:dyDescent="0.3">
      <c r="Q459" s="12"/>
      <c r="R459" s="12"/>
      <c r="S459" s="12"/>
      <c r="T459" s="12"/>
      <c r="U459" s="12"/>
      <c r="V459" s="12"/>
      <c r="W459" s="12"/>
      <c r="X459" s="12"/>
      <c r="Y459" s="21"/>
      <c r="Z459" s="21"/>
      <c r="AA459" s="21"/>
      <c r="AB459" s="21"/>
      <c r="AC459" s="21"/>
      <c r="AD459" s="12"/>
      <c r="AE459" s="12"/>
      <c r="AF459" s="12"/>
      <c r="AG459" s="12"/>
      <c r="AH459" s="12"/>
      <c r="AI459" s="12"/>
      <c r="AK459" s="12"/>
      <c r="AL459" s="12"/>
      <c r="AM459" s="12"/>
      <c r="AN459" s="12"/>
      <c r="AO459" s="12"/>
      <c r="AP459" s="21"/>
      <c r="AQ459" s="21"/>
      <c r="AR459" s="22"/>
      <c r="AS459" s="22"/>
      <c r="AT459" s="22"/>
      <c r="AU459" s="12"/>
      <c r="AV459" s="12"/>
      <c r="AW459" s="21"/>
      <c r="AX459" s="12"/>
      <c r="AY459" s="12"/>
      <c r="AZ459" s="12"/>
      <c r="BA459" s="22"/>
      <c r="BB459" s="22"/>
      <c r="BG459" s="22"/>
    </row>
    <row r="460" spans="17:59" x14ac:dyDescent="0.3">
      <c r="Q460" s="12"/>
      <c r="R460" s="12"/>
      <c r="S460" s="12"/>
      <c r="T460" s="12"/>
      <c r="U460" s="12"/>
      <c r="V460" s="12"/>
      <c r="W460" s="12"/>
      <c r="X460" s="12"/>
      <c r="Y460" s="21"/>
      <c r="Z460" s="21"/>
      <c r="AA460" s="21"/>
      <c r="AB460" s="21"/>
      <c r="AC460" s="21"/>
      <c r="AD460" s="12"/>
      <c r="AE460" s="12"/>
      <c r="AF460" s="12"/>
      <c r="AG460" s="12"/>
      <c r="AH460" s="12"/>
      <c r="AI460" s="12"/>
      <c r="AK460" s="12"/>
      <c r="AL460" s="12"/>
      <c r="AM460" s="12"/>
      <c r="AN460" s="12"/>
      <c r="AO460" s="12"/>
      <c r="AP460" s="21"/>
      <c r="AQ460" s="21"/>
      <c r="AR460" s="22"/>
      <c r="AS460" s="22"/>
      <c r="AT460" s="22"/>
      <c r="AU460" s="12"/>
      <c r="AV460" s="12"/>
      <c r="AW460" s="21"/>
      <c r="AX460" s="12"/>
      <c r="AY460" s="12"/>
      <c r="AZ460" s="12"/>
      <c r="BA460" s="22"/>
      <c r="BB460" s="22"/>
      <c r="BG460" s="22"/>
    </row>
    <row r="461" spans="17:59" x14ac:dyDescent="0.3">
      <c r="Q461" s="12"/>
      <c r="R461" s="12"/>
      <c r="S461" s="12"/>
      <c r="T461" s="12"/>
      <c r="U461" s="12"/>
      <c r="V461" s="12"/>
      <c r="W461" s="12"/>
      <c r="X461" s="12"/>
      <c r="Y461" s="21"/>
      <c r="Z461" s="21"/>
      <c r="AA461" s="21"/>
      <c r="AB461" s="21"/>
      <c r="AC461" s="21"/>
      <c r="AD461" s="12"/>
      <c r="AE461" s="12"/>
      <c r="AF461" s="12"/>
      <c r="AG461" s="12"/>
      <c r="AH461" s="12"/>
      <c r="AI461" s="12"/>
      <c r="AK461" s="12"/>
      <c r="AL461" s="12"/>
      <c r="AM461" s="12"/>
      <c r="AN461" s="12"/>
      <c r="AO461" s="12"/>
      <c r="AP461" s="21"/>
      <c r="AQ461" s="21"/>
      <c r="AR461" s="22"/>
      <c r="AS461" s="22"/>
      <c r="AT461" s="22"/>
      <c r="AU461" s="12"/>
      <c r="AV461" s="12"/>
      <c r="AW461" s="21"/>
      <c r="AX461" s="12"/>
      <c r="AY461" s="12"/>
      <c r="AZ461" s="12"/>
      <c r="BA461" s="22"/>
      <c r="BB461" s="22"/>
      <c r="BG461" s="22"/>
    </row>
    <row r="462" spans="17:59" x14ac:dyDescent="0.3">
      <c r="Q462" s="12"/>
      <c r="R462" s="12"/>
      <c r="S462" s="12"/>
      <c r="T462" s="12"/>
      <c r="U462" s="12"/>
      <c r="V462" s="12"/>
      <c r="W462" s="12"/>
      <c r="X462" s="12"/>
      <c r="Y462" s="21"/>
      <c r="Z462" s="21"/>
      <c r="AA462" s="21"/>
      <c r="AB462" s="21"/>
      <c r="AC462" s="21"/>
      <c r="AD462" s="12"/>
      <c r="AE462" s="12"/>
      <c r="AF462" s="12"/>
      <c r="AG462" s="12"/>
      <c r="AH462" s="12"/>
      <c r="AI462" s="12"/>
      <c r="AK462" s="12"/>
      <c r="AL462" s="12"/>
      <c r="AM462" s="12"/>
      <c r="AN462" s="12"/>
      <c r="AO462" s="12"/>
      <c r="AP462" s="21"/>
      <c r="AQ462" s="21"/>
      <c r="AR462" s="22"/>
      <c r="AS462" s="22"/>
      <c r="AT462" s="22"/>
      <c r="AU462" s="12"/>
      <c r="AV462" s="12"/>
      <c r="AW462" s="21"/>
      <c r="AX462" s="12"/>
      <c r="AY462" s="12"/>
      <c r="AZ462" s="12"/>
      <c r="BA462" s="22"/>
      <c r="BB462" s="22"/>
      <c r="BG462" s="22"/>
    </row>
    <row r="463" spans="17:59" x14ac:dyDescent="0.3">
      <c r="Q463" s="12"/>
      <c r="R463" s="12"/>
      <c r="S463" s="12"/>
      <c r="T463" s="12"/>
      <c r="U463" s="12"/>
      <c r="V463" s="12"/>
      <c r="W463" s="12"/>
      <c r="X463" s="12"/>
      <c r="Y463" s="21"/>
      <c r="Z463" s="21"/>
      <c r="AA463" s="21"/>
      <c r="AB463" s="21"/>
      <c r="AC463" s="21"/>
      <c r="AD463" s="12"/>
      <c r="AE463" s="12"/>
      <c r="AF463" s="12"/>
      <c r="AG463" s="12"/>
      <c r="AH463" s="12"/>
      <c r="AI463" s="12"/>
      <c r="AK463" s="12"/>
      <c r="AL463" s="12"/>
      <c r="AM463" s="12"/>
      <c r="AN463" s="12"/>
      <c r="AO463" s="12"/>
      <c r="AP463" s="21"/>
      <c r="AQ463" s="21"/>
      <c r="AR463" s="22"/>
      <c r="AS463" s="22"/>
      <c r="AT463" s="22"/>
      <c r="AU463" s="12"/>
      <c r="AV463" s="12"/>
      <c r="AW463" s="21"/>
      <c r="AX463" s="12"/>
      <c r="AY463" s="12"/>
      <c r="AZ463" s="12"/>
      <c r="BA463" s="22"/>
      <c r="BB463" s="22"/>
      <c r="BG463" s="22"/>
    </row>
    <row r="464" spans="17:59" x14ac:dyDescent="0.3">
      <c r="Q464" s="12"/>
      <c r="R464" s="12"/>
      <c r="S464" s="12"/>
      <c r="T464" s="12"/>
      <c r="U464" s="12"/>
      <c r="V464" s="12"/>
      <c r="W464" s="12"/>
      <c r="X464" s="12"/>
      <c r="Y464" s="21"/>
      <c r="Z464" s="21"/>
      <c r="AA464" s="21"/>
      <c r="AB464" s="21"/>
      <c r="AC464" s="21"/>
      <c r="AD464" s="12"/>
      <c r="AE464" s="12"/>
      <c r="AF464" s="12"/>
      <c r="AG464" s="12"/>
      <c r="AH464" s="12"/>
      <c r="AI464" s="12"/>
      <c r="AK464" s="12"/>
      <c r="AL464" s="12"/>
      <c r="AM464" s="12"/>
      <c r="AN464" s="12"/>
      <c r="AO464" s="12"/>
      <c r="AP464" s="21"/>
      <c r="AQ464" s="21"/>
      <c r="AR464" s="22"/>
      <c r="AS464" s="22"/>
      <c r="AT464" s="22"/>
      <c r="AU464" s="12"/>
      <c r="AV464" s="12"/>
      <c r="AW464" s="21"/>
      <c r="AX464" s="12"/>
      <c r="AY464" s="12"/>
      <c r="AZ464" s="12"/>
      <c r="BA464" s="22"/>
      <c r="BB464" s="22"/>
      <c r="BG464" s="22"/>
    </row>
    <row r="465" spans="17:59" x14ac:dyDescent="0.3">
      <c r="Q465" s="12"/>
      <c r="R465" s="12"/>
      <c r="S465" s="12"/>
      <c r="T465" s="12"/>
      <c r="U465" s="12"/>
      <c r="V465" s="12"/>
      <c r="W465" s="12"/>
      <c r="X465" s="12"/>
      <c r="Y465" s="21"/>
      <c r="Z465" s="21"/>
      <c r="AA465" s="21"/>
      <c r="AB465" s="21"/>
      <c r="AC465" s="21"/>
      <c r="AD465" s="12"/>
      <c r="AE465" s="12"/>
      <c r="AF465" s="12"/>
      <c r="AG465" s="12"/>
      <c r="AH465" s="12"/>
      <c r="AI465" s="12"/>
      <c r="AK465" s="12"/>
      <c r="AL465" s="12"/>
      <c r="AM465" s="12"/>
      <c r="AN465" s="12"/>
      <c r="AO465" s="12"/>
      <c r="AP465" s="21"/>
      <c r="AQ465" s="21"/>
      <c r="AR465" s="22"/>
      <c r="AS465" s="22"/>
      <c r="AT465" s="22"/>
      <c r="AU465" s="12"/>
      <c r="AV465" s="12"/>
      <c r="AW465" s="21"/>
      <c r="AX465" s="12"/>
      <c r="AY465" s="12"/>
      <c r="AZ465" s="12"/>
      <c r="BA465" s="22"/>
      <c r="BB465" s="22"/>
      <c r="BG465" s="22"/>
    </row>
    <row r="466" spans="17:59" x14ac:dyDescent="0.3">
      <c r="Q466" s="12"/>
      <c r="R466" s="12"/>
      <c r="S466" s="12"/>
      <c r="T466" s="12"/>
      <c r="U466" s="12"/>
      <c r="V466" s="12"/>
      <c r="W466" s="12"/>
      <c r="X466" s="12"/>
      <c r="Y466" s="21"/>
      <c r="Z466" s="21"/>
      <c r="AA466" s="21"/>
      <c r="AB466" s="21"/>
      <c r="AC466" s="21"/>
      <c r="AD466" s="12"/>
      <c r="AE466" s="12"/>
      <c r="AF466" s="12"/>
      <c r="AG466" s="12"/>
      <c r="AH466" s="12"/>
      <c r="AI466" s="12"/>
      <c r="AK466" s="12"/>
      <c r="AL466" s="12"/>
      <c r="AM466" s="12"/>
      <c r="AN466" s="12"/>
      <c r="AO466" s="12"/>
      <c r="AP466" s="21"/>
      <c r="AQ466" s="21"/>
      <c r="AR466" s="22"/>
      <c r="AS466" s="22"/>
      <c r="AT466" s="22"/>
      <c r="AU466" s="12"/>
      <c r="AV466" s="12"/>
      <c r="AW466" s="21"/>
      <c r="AX466" s="12"/>
      <c r="AY466" s="12"/>
      <c r="AZ466" s="12"/>
      <c r="BA466" s="22"/>
      <c r="BB466" s="22"/>
      <c r="BG466" s="22"/>
    </row>
    <row r="467" spans="17:59" x14ac:dyDescent="0.3">
      <c r="Q467" s="12"/>
      <c r="R467" s="12"/>
      <c r="S467" s="12"/>
      <c r="T467" s="12"/>
      <c r="U467" s="12"/>
      <c r="V467" s="12"/>
      <c r="W467" s="12"/>
      <c r="X467" s="12"/>
      <c r="Y467" s="21"/>
      <c r="Z467" s="21"/>
      <c r="AA467" s="21"/>
      <c r="AB467" s="21"/>
      <c r="AC467" s="21"/>
      <c r="AD467" s="12"/>
      <c r="AE467" s="12"/>
      <c r="AF467" s="12"/>
      <c r="AG467" s="12"/>
      <c r="AH467" s="12"/>
      <c r="AI467" s="12"/>
      <c r="AK467" s="12"/>
      <c r="AL467" s="12"/>
      <c r="AM467" s="12"/>
      <c r="AN467" s="12"/>
      <c r="AO467" s="12"/>
      <c r="AP467" s="21"/>
      <c r="AQ467" s="21"/>
      <c r="AR467" s="22"/>
      <c r="AS467" s="22"/>
      <c r="AT467" s="22"/>
      <c r="AU467" s="12"/>
      <c r="AV467" s="12"/>
      <c r="AW467" s="21"/>
      <c r="AX467" s="12"/>
      <c r="AY467" s="12"/>
      <c r="AZ467" s="12"/>
      <c r="BA467" s="22"/>
      <c r="BB467" s="22"/>
      <c r="BG467" s="22"/>
    </row>
    <row r="468" spans="17:59" x14ac:dyDescent="0.3">
      <c r="Q468" s="12"/>
      <c r="R468" s="12"/>
      <c r="S468" s="12"/>
      <c r="T468" s="12"/>
      <c r="U468" s="12"/>
      <c r="V468" s="12"/>
      <c r="W468" s="12"/>
      <c r="X468" s="12"/>
      <c r="Y468" s="21"/>
      <c r="Z468" s="21"/>
      <c r="AA468" s="21"/>
      <c r="AB468" s="21"/>
      <c r="AC468" s="21"/>
      <c r="AD468" s="12"/>
      <c r="AE468" s="12"/>
      <c r="AF468" s="12"/>
      <c r="AG468" s="12"/>
      <c r="AH468" s="12"/>
      <c r="AI468" s="12"/>
      <c r="AK468" s="12"/>
      <c r="AL468" s="12"/>
      <c r="AM468" s="12"/>
      <c r="AN468" s="12"/>
      <c r="AO468" s="12"/>
      <c r="AP468" s="21"/>
      <c r="AQ468" s="21"/>
      <c r="AR468" s="22"/>
      <c r="AS468" s="22"/>
      <c r="AT468" s="22"/>
      <c r="AU468" s="12"/>
      <c r="AV468" s="12"/>
      <c r="AW468" s="21"/>
      <c r="AX468" s="12"/>
      <c r="AY468" s="12"/>
      <c r="AZ468" s="12"/>
      <c r="BA468" s="22"/>
      <c r="BB468" s="22"/>
      <c r="BG468" s="22"/>
    </row>
    <row r="469" spans="17:59" x14ac:dyDescent="0.3">
      <c r="Q469" s="12"/>
      <c r="R469" s="12"/>
      <c r="S469" s="12"/>
      <c r="T469" s="12"/>
      <c r="U469" s="12"/>
      <c r="V469" s="12"/>
      <c r="W469" s="12"/>
      <c r="X469" s="12"/>
      <c r="Y469" s="21"/>
      <c r="Z469" s="21"/>
      <c r="AA469" s="21"/>
      <c r="AB469" s="21"/>
      <c r="AC469" s="21"/>
      <c r="AD469" s="12"/>
      <c r="AE469" s="12"/>
      <c r="AF469" s="12"/>
      <c r="AG469" s="12"/>
      <c r="AH469" s="12"/>
      <c r="AI469" s="12"/>
      <c r="AK469" s="12"/>
      <c r="AL469" s="12"/>
      <c r="AM469" s="12"/>
      <c r="AN469" s="12"/>
      <c r="AO469" s="12"/>
      <c r="AP469" s="21"/>
      <c r="AQ469" s="21"/>
      <c r="AR469" s="22"/>
      <c r="AS469" s="22"/>
      <c r="AT469" s="22"/>
      <c r="AU469" s="12"/>
      <c r="AV469" s="12"/>
      <c r="AW469" s="21"/>
      <c r="AX469" s="12"/>
      <c r="AY469" s="12"/>
      <c r="AZ469" s="12"/>
      <c r="BA469" s="22"/>
      <c r="BB469" s="22"/>
      <c r="BG469" s="22"/>
    </row>
    <row r="470" spans="17:59" x14ac:dyDescent="0.3">
      <c r="Q470" s="12"/>
      <c r="R470" s="12"/>
      <c r="S470" s="12"/>
      <c r="T470" s="12"/>
      <c r="U470" s="12"/>
      <c r="V470" s="12"/>
      <c r="W470" s="12"/>
      <c r="X470" s="12"/>
      <c r="Y470" s="21"/>
      <c r="Z470" s="21"/>
      <c r="AA470" s="21"/>
      <c r="AB470" s="21"/>
      <c r="AC470" s="21"/>
      <c r="AD470" s="12"/>
      <c r="AE470" s="12"/>
      <c r="AF470" s="12"/>
      <c r="AG470" s="12"/>
      <c r="AH470" s="12"/>
      <c r="AI470" s="12"/>
      <c r="AK470" s="12"/>
      <c r="AL470" s="12"/>
      <c r="AM470" s="12"/>
      <c r="AN470" s="12"/>
      <c r="AO470" s="12"/>
      <c r="AP470" s="21"/>
      <c r="AQ470" s="21"/>
      <c r="AR470" s="22"/>
      <c r="AS470" s="22"/>
      <c r="AT470" s="22"/>
      <c r="AU470" s="12"/>
      <c r="AV470" s="12"/>
      <c r="AW470" s="21"/>
      <c r="AX470" s="12"/>
      <c r="AY470" s="12"/>
      <c r="AZ470" s="12"/>
      <c r="BA470" s="22"/>
      <c r="BB470" s="22"/>
      <c r="BG470" s="22"/>
    </row>
    <row r="471" spans="17:59" x14ac:dyDescent="0.3">
      <c r="Q471" s="12"/>
      <c r="R471" s="12"/>
      <c r="S471" s="12"/>
      <c r="T471" s="12"/>
      <c r="U471" s="12"/>
      <c r="V471" s="12"/>
      <c r="W471" s="12"/>
      <c r="X471" s="12"/>
      <c r="Y471" s="21"/>
      <c r="Z471" s="21"/>
      <c r="AA471" s="21"/>
      <c r="AB471" s="21"/>
      <c r="AC471" s="21"/>
      <c r="AD471" s="12"/>
      <c r="AE471" s="12"/>
      <c r="AF471" s="12"/>
      <c r="AG471" s="12"/>
      <c r="AH471" s="12"/>
      <c r="AI471" s="12"/>
      <c r="AK471" s="12"/>
      <c r="AL471" s="12"/>
      <c r="AM471" s="12"/>
      <c r="AN471" s="12"/>
      <c r="AO471" s="12"/>
      <c r="AP471" s="21"/>
      <c r="AQ471" s="21"/>
      <c r="AR471" s="22"/>
      <c r="AS471" s="22"/>
      <c r="AT471" s="22"/>
      <c r="AU471" s="12"/>
      <c r="AV471" s="12"/>
      <c r="AW471" s="21"/>
      <c r="AX471" s="12"/>
      <c r="AY471" s="12"/>
      <c r="AZ471" s="12"/>
      <c r="BA471" s="22"/>
      <c r="BB471" s="22"/>
      <c r="BG471" s="22"/>
    </row>
    <row r="472" spans="17:59" x14ac:dyDescent="0.3">
      <c r="Q472" s="12"/>
      <c r="R472" s="12"/>
      <c r="S472" s="12"/>
      <c r="T472" s="12"/>
      <c r="U472" s="12"/>
      <c r="V472" s="12"/>
      <c r="W472" s="12"/>
      <c r="X472" s="12"/>
      <c r="Y472" s="21"/>
      <c r="Z472" s="21"/>
      <c r="AA472" s="21"/>
      <c r="AB472" s="21"/>
      <c r="AC472" s="21"/>
      <c r="AD472" s="12"/>
      <c r="AE472" s="12"/>
      <c r="AF472" s="12"/>
      <c r="AG472" s="12"/>
      <c r="AH472" s="12"/>
      <c r="AI472" s="12"/>
      <c r="AK472" s="12"/>
      <c r="AL472" s="12"/>
      <c r="AM472" s="12"/>
      <c r="AN472" s="12"/>
      <c r="AO472" s="12"/>
      <c r="AP472" s="21"/>
      <c r="AQ472" s="21"/>
      <c r="AR472" s="22"/>
      <c r="AS472" s="22"/>
      <c r="AT472" s="22"/>
      <c r="AU472" s="12"/>
      <c r="AV472" s="12"/>
      <c r="AW472" s="21"/>
      <c r="AX472" s="12"/>
      <c r="AY472" s="12"/>
      <c r="AZ472" s="12"/>
      <c r="BA472" s="22"/>
      <c r="BB472" s="22"/>
      <c r="BG472" s="22"/>
    </row>
    <row r="473" spans="17:59" x14ac:dyDescent="0.3">
      <c r="Q473" s="12"/>
      <c r="R473" s="12"/>
      <c r="S473" s="12"/>
      <c r="T473" s="12"/>
      <c r="U473" s="12"/>
      <c r="V473" s="12"/>
      <c r="W473" s="12"/>
      <c r="X473" s="12"/>
      <c r="Y473" s="21"/>
      <c r="Z473" s="21"/>
      <c r="AA473" s="21"/>
      <c r="AB473" s="21"/>
      <c r="AC473" s="21"/>
      <c r="AD473" s="12"/>
      <c r="AE473" s="12"/>
      <c r="AF473" s="12"/>
      <c r="AG473" s="12"/>
      <c r="AH473" s="12"/>
      <c r="AI473" s="12"/>
      <c r="AK473" s="12"/>
      <c r="AL473" s="12"/>
      <c r="AM473" s="12"/>
      <c r="AN473" s="12"/>
      <c r="AO473" s="12"/>
      <c r="AP473" s="21"/>
      <c r="AQ473" s="21"/>
      <c r="AR473" s="22"/>
      <c r="AS473" s="22"/>
      <c r="AT473" s="22"/>
      <c r="AU473" s="12"/>
      <c r="AV473" s="12"/>
      <c r="AW473" s="21"/>
      <c r="AX473" s="12"/>
      <c r="AY473" s="12"/>
      <c r="AZ473" s="12"/>
      <c r="BA473" s="22"/>
      <c r="BB473" s="22"/>
      <c r="BG473" s="22"/>
    </row>
    <row r="474" spans="17:59" x14ac:dyDescent="0.3">
      <c r="Q474" s="12"/>
      <c r="R474" s="12"/>
      <c r="S474" s="12"/>
      <c r="T474" s="12"/>
      <c r="U474" s="12"/>
      <c r="V474" s="12"/>
      <c r="W474" s="12"/>
      <c r="X474" s="12"/>
      <c r="Y474" s="21"/>
      <c r="Z474" s="21"/>
      <c r="AA474" s="21"/>
      <c r="AB474" s="21"/>
      <c r="AC474" s="21"/>
      <c r="AD474" s="12"/>
      <c r="AE474" s="12"/>
      <c r="AF474" s="12"/>
      <c r="AG474" s="12"/>
      <c r="AH474" s="12"/>
      <c r="AI474" s="12"/>
      <c r="AK474" s="12"/>
      <c r="AL474" s="12"/>
      <c r="AM474" s="12"/>
      <c r="AN474" s="12"/>
      <c r="AO474" s="12"/>
      <c r="AP474" s="21"/>
      <c r="AQ474" s="21"/>
      <c r="AR474" s="22"/>
      <c r="AS474" s="22"/>
      <c r="AT474" s="22"/>
      <c r="AU474" s="12"/>
      <c r="AV474" s="12"/>
      <c r="AW474" s="21"/>
      <c r="AX474" s="12"/>
      <c r="AY474" s="12"/>
      <c r="AZ474" s="12"/>
      <c r="BA474" s="22"/>
      <c r="BB474" s="22"/>
      <c r="BG474" s="22"/>
    </row>
    <row r="475" spans="17:59" x14ac:dyDescent="0.3">
      <c r="Q475" s="12"/>
      <c r="R475" s="12"/>
      <c r="S475" s="12"/>
      <c r="T475" s="12"/>
      <c r="U475" s="12"/>
      <c r="V475" s="12"/>
      <c r="W475" s="12"/>
      <c r="X475" s="12"/>
      <c r="Y475" s="21"/>
      <c r="Z475" s="21"/>
      <c r="AA475" s="21"/>
      <c r="AB475" s="21"/>
      <c r="AC475" s="21"/>
      <c r="AD475" s="12"/>
      <c r="AE475" s="12"/>
      <c r="AF475" s="12"/>
      <c r="AG475" s="12"/>
      <c r="AH475" s="12"/>
      <c r="AI475" s="12"/>
      <c r="AK475" s="12"/>
      <c r="AL475" s="12"/>
      <c r="AM475" s="12"/>
      <c r="AN475" s="12"/>
      <c r="AO475" s="12"/>
      <c r="AP475" s="21"/>
      <c r="AQ475" s="21"/>
      <c r="AR475" s="22"/>
      <c r="AS475" s="22"/>
      <c r="AT475" s="22"/>
      <c r="AU475" s="12"/>
      <c r="AV475" s="12"/>
      <c r="AW475" s="21"/>
      <c r="AX475" s="12"/>
      <c r="AY475" s="12"/>
      <c r="AZ475" s="12"/>
      <c r="BA475" s="22"/>
      <c r="BB475" s="22"/>
      <c r="BG475" s="22"/>
    </row>
    <row r="476" spans="17:59" x14ac:dyDescent="0.3">
      <c r="Q476" s="12"/>
      <c r="R476" s="12"/>
      <c r="S476" s="12"/>
      <c r="T476" s="12"/>
      <c r="U476" s="12"/>
      <c r="V476" s="12"/>
      <c r="W476" s="12"/>
      <c r="X476" s="12"/>
      <c r="Y476" s="21"/>
      <c r="Z476" s="21"/>
      <c r="AA476" s="21"/>
      <c r="AB476" s="21"/>
      <c r="AC476" s="21"/>
      <c r="AD476" s="12"/>
      <c r="AE476" s="12"/>
      <c r="AF476" s="12"/>
      <c r="AG476" s="12"/>
      <c r="AH476" s="12"/>
      <c r="AI476" s="12"/>
      <c r="AK476" s="12"/>
      <c r="AL476" s="12"/>
      <c r="AM476" s="12"/>
      <c r="AN476" s="12"/>
      <c r="AO476" s="12"/>
      <c r="AP476" s="21"/>
      <c r="AQ476" s="21"/>
      <c r="AR476" s="22"/>
      <c r="AS476" s="22"/>
      <c r="AT476" s="22"/>
      <c r="AU476" s="12"/>
      <c r="AV476" s="12"/>
      <c r="AW476" s="21"/>
      <c r="AX476" s="12"/>
      <c r="AY476" s="12"/>
      <c r="AZ476" s="12"/>
      <c r="BA476" s="22"/>
      <c r="BB476" s="22"/>
      <c r="BG476" s="22"/>
    </row>
    <row r="477" spans="17:59" x14ac:dyDescent="0.3">
      <c r="Q477" s="12"/>
      <c r="R477" s="12"/>
      <c r="S477" s="12"/>
      <c r="T477" s="12"/>
      <c r="U477" s="12"/>
      <c r="V477" s="12"/>
      <c r="W477" s="12"/>
      <c r="X477" s="12"/>
      <c r="Y477" s="21"/>
      <c r="Z477" s="21"/>
      <c r="AA477" s="21"/>
      <c r="AB477" s="21"/>
      <c r="AC477" s="21"/>
      <c r="AD477" s="12"/>
      <c r="AE477" s="12"/>
      <c r="AF477" s="12"/>
      <c r="AG477" s="12"/>
      <c r="AH477" s="12"/>
      <c r="AI477" s="12"/>
      <c r="AK477" s="12"/>
      <c r="AL477" s="12"/>
      <c r="AM477" s="12"/>
      <c r="AN477" s="12"/>
      <c r="AO477" s="12"/>
      <c r="AP477" s="21"/>
      <c r="AQ477" s="21"/>
      <c r="AR477" s="22"/>
      <c r="AS477" s="22"/>
      <c r="AT477" s="22"/>
      <c r="AU477" s="12"/>
      <c r="AV477" s="12"/>
      <c r="AW477" s="21"/>
      <c r="AX477" s="12"/>
      <c r="AY477" s="12"/>
      <c r="AZ477" s="12"/>
      <c r="BA477" s="22"/>
      <c r="BB477" s="22"/>
      <c r="BG477" s="22"/>
    </row>
    <row r="478" spans="17:59" x14ac:dyDescent="0.3">
      <c r="Q478" s="12"/>
      <c r="R478" s="12"/>
      <c r="S478" s="12"/>
      <c r="T478" s="12"/>
      <c r="U478" s="12"/>
      <c r="V478" s="12"/>
      <c r="W478" s="12"/>
      <c r="X478" s="12"/>
      <c r="Y478" s="21"/>
      <c r="Z478" s="21"/>
      <c r="AA478" s="21"/>
      <c r="AB478" s="21"/>
      <c r="AC478" s="21"/>
      <c r="AD478" s="12"/>
      <c r="AE478" s="12"/>
      <c r="AF478" s="12"/>
      <c r="AG478" s="12"/>
      <c r="AH478" s="12"/>
      <c r="AI478" s="12"/>
      <c r="AK478" s="12"/>
      <c r="AL478" s="12"/>
      <c r="AM478" s="12"/>
      <c r="AN478" s="12"/>
      <c r="AO478" s="12"/>
      <c r="AP478" s="21"/>
      <c r="AQ478" s="21"/>
      <c r="AR478" s="22"/>
      <c r="AS478" s="22"/>
      <c r="AT478" s="22"/>
      <c r="AU478" s="12"/>
      <c r="AV478" s="12"/>
      <c r="AW478" s="21"/>
      <c r="AX478" s="12"/>
      <c r="AY478" s="12"/>
      <c r="AZ478" s="12"/>
      <c r="BA478" s="22"/>
      <c r="BB478" s="22"/>
      <c r="BG478" s="22"/>
    </row>
    <row r="479" spans="17:59" x14ac:dyDescent="0.3">
      <c r="Q479" s="12"/>
      <c r="R479" s="12"/>
      <c r="S479" s="12"/>
      <c r="T479" s="12"/>
      <c r="U479" s="12"/>
      <c r="V479" s="12"/>
      <c r="W479" s="12"/>
      <c r="X479" s="12"/>
      <c r="Y479" s="21"/>
      <c r="Z479" s="21"/>
      <c r="AA479" s="21"/>
      <c r="AB479" s="21"/>
      <c r="AC479" s="21"/>
      <c r="AD479" s="12"/>
      <c r="AE479" s="12"/>
      <c r="AF479" s="12"/>
      <c r="AG479" s="12"/>
      <c r="AH479" s="12"/>
      <c r="AI479" s="12"/>
      <c r="AK479" s="12"/>
      <c r="AL479" s="12"/>
      <c r="AM479" s="12"/>
      <c r="AN479" s="12"/>
      <c r="AO479" s="12"/>
      <c r="AP479" s="21"/>
      <c r="AQ479" s="21"/>
      <c r="AR479" s="22"/>
      <c r="AS479" s="22"/>
      <c r="AT479" s="22"/>
      <c r="AU479" s="12"/>
      <c r="AV479" s="12"/>
      <c r="AW479" s="21"/>
      <c r="AX479" s="12"/>
      <c r="AY479" s="12"/>
      <c r="AZ479" s="12"/>
      <c r="BA479" s="22"/>
      <c r="BB479" s="22"/>
      <c r="BG479" s="22"/>
    </row>
    <row r="480" spans="17:59" x14ac:dyDescent="0.3">
      <c r="Q480" s="12"/>
      <c r="R480" s="12"/>
      <c r="S480" s="12"/>
      <c r="T480" s="12"/>
      <c r="U480" s="12"/>
      <c r="V480" s="12"/>
      <c r="W480" s="12"/>
      <c r="X480" s="12"/>
      <c r="Y480" s="21"/>
      <c r="Z480" s="21"/>
      <c r="AA480" s="21"/>
      <c r="AB480" s="21"/>
      <c r="AC480" s="21"/>
      <c r="AD480" s="12"/>
      <c r="AE480" s="12"/>
      <c r="AF480" s="12"/>
      <c r="AG480" s="12"/>
      <c r="AH480" s="12"/>
      <c r="AI480" s="12"/>
      <c r="AK480" s="12"/>
      <c r="AL480" s="12"/>
      <c r="AM480" s="12"/>
      <c r="AN480" s="12"/>
      <c r="AO480" s="12"/>
      <c r="AP480" s="21"/>
      <c r="AQ480" s="21"/>
      <c r="AR480" s="22"/>
      <c r="AS480" s="22"/>
      <c r="AT480" s="22"/>
      <c r="AU480" s="12"/>
      <c r="AV480" s="12"/>
      <c r="AW480" s="21"/>
      <c r="AX480" s="12"/>
      <c r="AY480" s="12"/>
      <c r="AZ480" s="12"/>
      <c r="BA480" s="22"/>
      <c r="BB480" s="22"/>
      <c r="BG480" s="22"/>
    </row>
    <row r="481" spans="17:59" x14ac:dyDescent="0.3">
      <c r="Q481" s="12"/>
      <c r="R481" s="12"/>
      <c r="S481" s="12"/>
      <c r="T481" s="12"/>
      <c r="U481" s="12"/>
      <c r="V481" s="12"/>
      <c r="W481" s="12"/>
      <c r="X481" s="12"/>
      <c r="Y481" s="21"/>
      <c r="Z481" s="21"/>
      <c r="AA481" s="21"/>
      <c r="AB481" s="21"/>
      <c r="AC481" s="21"/>
      <c r="AD481" s="12"/>
      <c r="AE481" s="12"/>
      <c r="AF481" s="12"/>
      <c r="AG481" s="12"/>
      <c r="AH481" s="12"/>
      <c r="AI481" s="12"/>
      <c r="AK481" s="12"/>
      <c r="AL481" s="12"/>
      <c r="AM481" s="12"/>
      <c r="AN481" s="12"/>
      <c r="AO481" s="12"/>
      <c r="AP481" s="21"/>
      <c r="AQ481" s="21"/>
      <c r="AR481" s="22"/>
      <c r="AS481" s="22"/>
      <c r="AT481" s="22"/>
      <c r="AU481" s="12"/>
      <c r="AV481" s="12"/>
      <c r="AW481" s="21"/>
      <c r="AX481" s="12"/>
      <c r="AY481" s="12"/>
      <c r="AZ481" s="12"/>
      <c r="BA481" s="22"/>
      <c r="BB481" s="22"/>
      <c r="BG481" s="22"/>
    </row>
    <row r="482" spans="17:59" x14ac:dyDescent="0.3">
      <c r="Q482" s="12"/>
      <c r="R482" s="12"/>
      <c r="S482" s="12"/>
      <c r="T482" s="12"/>
      <c r="U482" s="12"/>
      <c r="V482" s="12"/>
      <c r="W482" s="12"/>
      <c r="X482" s="12"/>
      <c r="Y482" s="21"/>
      <c r="Z482" s="21"/>
      <c r="AA482" s="21"/>
      <c r="AB482" s="21"/>
      <c r="AC482" s="21"/>
      <c r="AD482" s="12"/>
      <c r="AE482" s="12"/>
      <c r="AF482" s="12"/>
      <c r="AG482" s="12"/>
      <c r="AH482" s="12"/>
      <c r="AI482" s="12"/>
      <c r="AK482" s="12"/>
      <c r="AL482" s="12"/>
      <c r="AM482" s="12"/>
      <c r="AN482" s="12"/>
      <c r="AO482" s="12"/>
      <c r="AP482" s="21"/>
      <c r="AQ482" s="21"/>
      <c r="AR482" s="22"/>
      <c r="AS482" s="22"/>
      <c r="AT482" s="22"/>
      <c r="AU482" s="12"/>
      <c r="AV482" s="12"/>
      <c r="AW482" s="21"/>
      <c r="AX482" s="12"/>
      <c r="AY482" s="12"/>
      <c r="AZ482" s="12"/>
      <c r="BA482" s="22"/>
      <c r="BB482" s="22"/>
      <c r="BG482" s="22"/>
    </row>
    <row r="483" spans="17:59" x14ac:dyDescent="0.3">
      <c r="Q483" s="12"/>
      <c r="R483" s="12"/>
      <c r="S483" s="12"/>
      <c r="T483" s="12"/>
      <c r="U483" s="12"/>
      <c r="V483" s="12"/>
      <c r="W483" s="12"/>
      <c r="X483" s="12"/>
      <c r="Y483" s="21"/>
      <c r="Z483" s="21"/>
      <c r="AA483" s="21"/>
      <c r="AB483" s="21"/>
      <c r="AC483" s="21"/>
      <c r="AD483" s="12"/>
      <c r="AE483" s="12"/>
      <c r="AF483" s="12"/>
      <c r="AG483" s="12"/>
      <c r="AH483" s="12"/>
      <c r="AI483" s="12"/>
      <c r="AK483" s="12"/>
      <c r="AL483" s="12"/>
      <c r="AM483" s="12"/>
      <c r="AN483" s="12"/>
      <c r="AO483" s="12"/>
      <c r="AP483" s="21"/>
      <c r="AQ483" s="21"/>
      <c r="AR483" s="22"/>
      <c r="AS483" s="22"/>
      <c r="AT483" s="22"/>
      <c r="AU483" s="12"/>
      <c r="AV483" s="12"/>
      <c r="AW483" s="21"/>
      <c r="AX483" s="12"/>
      <c r="AY483" s="12"/>
      <c r="AZ483" s="12"/>
      <c r="BA483" s="22"/>
      <c r="BB483" s="22"/>
      <c r="BG483" s="22"/>
    </row>
    <row r="484" spans="17:59" x14ac:dyDescent="0.3">
      <c r="Q484" s="12"/>
      <c r="R484" s="12"/>
      <c r="S484" s="12"/>
      <c r="T484" s="12"/>
      <c r="U484" s="12"/>
      <c r="V484" s="12"/>
      <c r="W484" s="12"/>
      <c r="X484" s="12"/>
      <c r="Y484" s="21"/>
      <c r="Z484" s="21"/>
      <c r="AA484" s="21"/>
      <c r="AB484" s="21"/>
      <c r="AC484" s="21"/>
      <c r="AD484" s="12"/>
      <c r="AE484" s="12"/>
      <c r="AF484" s="12"/>
      <c r="AG484" s="12"/>
      <c r="AH484" s="12"/>
      <c r="AI484" s="12"/>
      <c r="AK484" s="12"/>
      <c r="AL484" s="12"/>
      <c r="AM484" s="12"/>
      <c r="AN484" s="12"/>
      <c r="AO484" s="12"/>
      <c r="AP484" s="21"/>
      <c r="AQ484" s="21"/>
      <c r="AR484" s="22"/>
      <c r="AS484" s="22"/>
      <c r="AT484" s="22"/>
      <c r="AU484" s="12"/>
      <c r="AV484" s="12"/>
      <c r="AW484" s="21"/>
      <c r="AX484" s="12"/>
      <c r="AY484" s="12"/>
      <c r="AZ484" s="12"/>
      <c r="BA484" s="22"/>
      <c r="BB484" s="22"/>
      <c r="BG484" s="22"/>
    </row>
    <row r="485" spans="17:59" x14ac:dyDescent="0.3">
      <c r="Q485" s="12"/>
      <c r="R485" s="12"/>
      <c r="S485" s="12"/>
      <c r="T485" s="12"/>
      <c r="U485" s="12"/>
      <c r="V485" s="12"/>
      <c r="W485" s="12"/>
      <c r="X485" s="12"/>
      <c r="Y485" s="21"/>
      <c r="Z485" s="21"/>
      <c r="AA485" s="21"/>
      <c r="AB485" s="21"/>
      <c r="AC485" s="21"/>
      <c r="AD485" s="12"/>
      <c r="AE485" s="12"/>
      <c r="AF485" s="12"/>
      <c r="AG485" s="12"/>
      <c r="AH485" s="12"/>
      <c r="AI485" s="12"/>
      <c r="AK485" s="12"/>
      <c r="AL485" s="12"/>
      <c r="AM485" s="12"/>
      <c r="AN485" s="12"/>
      <c r="AO485" s="12"/>
      <c r="AP485" s="21"/>
      <c r="AQ485" s="21"/>
      <c r="AR485" s="22"/>
      <c r="AS485" s="22"/>
      <c r="AT485" s="22"/>
      <c r="AU485" s="12"/>
      <c r="AV485" s="12"/>
      <c r="AW485" s="21"/>
      <c r="AX485" s="12"/>
      <c r="AY485" s="12"/>
      <c r="AZ485" s="12"/>
      <c r="BA485" s="22"/>
      <c r="BB485" s="22"/>
      <c r="BG485" s="22"/>
    </row>
    <row r="486" spans="17:59" x14ac:dyDescent="0.3">
      <c r="Q486" s="12"/>
      <c r="R486" s="12"/>
      <c r="S486" s="12"/>
      <c r="T486" s="12"/>
      <c r="U486" s="12"/>
      <c r="V486" s="12"/>
      <c r="W486" s="12"/>
      <c r="X486" s="12"/>
      <c r="Y486" s="21"/>
      <c r="Z486" s="21"/>
      <c r="AA486" s="21"/>
      <c r="AB486" s="21"/>
      <c r="AC486" s="21"/>
      <c r="AD486" s="12"/>
      <c r="AE486" s="12"/>
      <c r="AF486" s="12"/>
      <c r="AG486" s="12"/>
      <c r="AH486" s="12"/>
      <c r="AI486" s="12"/>
      <c r="AK486" s="12"/>
      <c r="AL486" s="12"/>
      <c r="AM486" s="12"/>
      <c r="AN486" s="12"/>
      <c r="AO486" s="12"/>
      <c r="AP486" s="21"/>
      <c r="AQ486" s="21"/>
      <c r="AR486" s="22"/>
      <c r="AS486" s="22"/>
      <c r="AT486" s="22"/>
      <c r="AU486" s="12"/>
      <c r="AV486" s="12"/>
      <c r="AW486" s="21"/>
      <c r="AX486" s="12"/>
      <c r="AY486" s="12"/>
      <c r="AZ486" s="12"/>
      <c r="BA486" s="22"/>
      <c r="BB486" s="22"/>
      <c r="BG486" s="22"/>
    </row>
    <row r="487" spans="17:59" x14ac:dyDescent="0.3">
      <c r="Q487" s="12"/>
      <c r="R487" s="12"/>
      <c r="S487" s="12"/>
      <c r="T487" s="12"/>
      <c r="U487" s="12"/>
      <c r="V487" s="12"/>
      <c r="W487" s="12"/>
      <c r="X487" s="12"/>
      <c r="Y487" s="21"/>
      <c r="Z487" s="21"/>
      <c r="AA487" s="21"/>
      <c r="AB487" s="21"/>
      <c r="AC487" s="21"/>
      <c r="AD487" s="12"/>
      <c r="AE487" s="12"/>
      <c r="AF487" s="12"/>
      <c r="AG487" s="12"/>
      <c r="AH487" s="12"/>
      <c r="AI487" s="12"/>
      <c r="AK487" s="12"/>
      <c r="AL487" s="12"/>
      <c r="AM487" s="12"/>
      <c r="AN487" s="12"/>
      <c r="AO487" s="12"/>
      <c r="AP487" s="21"/>
      <c r="AQ487" s="21"/>
      <c r="AR487" s="22"/>
      <c r="AS487" s="22"/>
      <c r="AT487" s="22"/>
      <c r="AU487" s="12"/>
      <c r="AV487" s="12"/>
      <c r="AW487" s="21"/>
      <c r="AX487" s="12"/>
      <c r="AY487" s="12"/>
      <c r="AZ487" s="12"/>
      <c r="BA487" s="22"/>
      <c r="BB487" s="22"/>
      <c r="BG487" s="22"/>
    </row>
    <row r="488" spans="17:59" x14ac:dyDescent="0.3">
      <c r="Q488" s="12"/>
      <c r="R488" s="12"/>
      <c r="S488" s="12"/>
      <c r="T488" s="12"/>
      <c r="U488" s="12"/>
      <c r="V488" s="12"/>
      <c r="W488" s="12"/>
      <c r="X488" s="12"/>
      <c r="Y488" s="21"/>
      <c r="Z488" s="21"/>
      <c r="AA488" s="21"/>
      <c r="AB488" s="21"/>
      <c r="AC488" s="21"/>
      <c r="AD488" s="12"/>
      <c r="AE488" s="12"/>
      <c r="AF488" s="12"/>
      <c r="AG488" s="12"/>
      <c r="AH488" s="12"/>
      <c r="AI488" s="12"/>
      <c r="AK488" s="12"/>
      <c r="AL488" s="12"/>
      <c r="AM488" s="12"/>
      <c r="AN488" s="12"/>
      <c r="AO488" s="12"/>
      <c r="AP488" s="21"/>
      <c r="AQ488" s="21"/>
      <c r="AR488" s="22"/>
      <c r="AS488" s="22"/>
      <c r="AT488" s="22"/>
      <c r="AU488" s="12"/>
      <c r="AV488" s="12"/>
      <c r="AW488" s="21"/>
      <c r="AX488" s="12"/>
      <c r="AY488" s="12"/>
      <c r="AZ488" s="12"/>
      <c r="BA488" s="22"/>
      <c r="BB488" s="22"/>
      <c r="BG488" s="22"/>
    </row>
    <row r="489" spans="17:59" x14ac:dyDescent="0.3">
      <c r="Q489" s="12"/>
      <c r="R489" s="12"/>
      <c r="S489" s="12"/>
      <c r="T489" s="12"/>
      <c r="U489" s="12"/>
      <c r="V489" s="12"/>
      <c r="W489" s="12"/>
      <c r="X489" s="12"/>
      <c r="Y489" s="21"/>
      <c r="Z489" s="21"/>
      <c r="AA489" s="21"/>
      <c r="AB489" s="21"/>
      <c r="AC489" s="21"/>
      <c r="AD489" s="12"/>
      <c r="AE489" s="12"/>
      <c r="AF489" s="12"/>
      <c r="AG489" s="12"/>
      <c r="AH489" s="12"/>
      <c r="AI489" s="12"/>
      <c r="AK489" s="12"/>
      <c r="AL489" s="12"/>
      <c r="AM489" s="12"/>
      <c r="AN489" s="12"/>
      <c r="AO489" s="12"/>
      <c r="AP489" s="21"/>
      <c r="AQ489" s="21"/>
      <c r="AR489" s="22"/>
      <c r="AS489" s="22"/>
      <c r="AT489" s="22"/>
      <c r="AU489" s="12"/>
      <c r="AV489" s="12"/>
      <c r="AW489" s="21"/>
      <c r="AX489" s="12"/>
      <c r="AY489" s="12"/>
      <c r="AZ489" s="12"/>
      <c r="BA489" s="22"/>
      <c r="BB489" s="22"/>
      <c r="BG489" s="22"/>
    </row>
    <row r="490" spans="17:59" x14ac:dyDescent="0.3">
      <c r="Q490" s="12"/>
      <c r="R490" s="12"/>
      <c r="S490" s="12"/>
      <c r="T490" s="12"/>
      <c r="U490" s="12"/>
      <c r="V490" s="12"/>
      <c r="W490" s="12"/>
      <c r="X490" s="12"/>
      <c r="Y490" s="21"/>
      <c r="Z490" s="21"/>
      <c r="AA490" s="21"/>
      <c r="AB490" s="21"/>
      <c r="AC490" s="21"/>
      <c r="AD490" s="12"/>
      <c r="AE490" s="12"/>
      <c r="AF490" s="12"/>
      <c r="AG490" s="12"/>
      <c r="AH490" s="12"/>
      <c r="AI490" s="12"/>
      <c r="AK490" s="12"/>
      <c r="AL490" s="12"/>
      <c r="AM490" s="12"/>
      <c r="AN490" s="12"/>
      <c r="AO490" s="12"/>
      <c r="AP490" s="21"/>
      <c r="AQ490" s="21"/>
      <c r="AR490" s="22"/>
      <c r="AS490" s="22"/>
      <c r="AT490" s="22"/>
      <c r="AU490" s="12"/>
      <c r="AV490" s="12"/>
      <c r="AW490" s="21"/>
      <c r="AX490" s="12"/>
      <c r="AY490" s="12"/>
      <c r="AZ490" s="12"/>
      <c r="BA490" s="22"/>
      <c r="BB490" s="22"/>
      <c r="BG490" s="22"/>
    </row>
    <row r="491" spans="17:59" x14ac:dyDescent="0.3">
      <c r="Q491" s="12"/>
      <c r="R491" s="12"/>
      <c r="S491" s="12"/>
      <c r="T491" s="12"/>
      <c r="U491" s="12"/>
      <c r="V491" s="12"/>
      <c r="W491" s="12"/>
      <c r="X491" s="12"/>
      <c r="Y491" s="21"/>
      <c r="Z491" s="21"/>
      <c r="AA491" s="21"/>
      <c r="AB491" s="21"/>
      <c r="AC491" s="21"/>
      <c r="AD491" s="12"/>
      <c r="AE491" s="12"/>
      <c r="AF491" s="12"/>
      <c r="AG491" s="12"/>
      <c r="AH491" s="12"/>
      <c r="AI491" s="12"/>
      <c r="AK491" s="12"/>
      <c r="AL491" s="12"/>
      <c r="AM491" s="12"/>
      <c r="AN491" s="12"/>
      <c r="AO491" s="12"/>
      <c r="AP491" s="21"/>
      <c r="AQ491" s="21"/>
      <c r="AR491" s="22"/>
      <c r="AS491" s="22"/>
      <c r="AT491" s="22"/>
      <c r="AU491" s="12"/>
      <c r="AV491" s="12"/>
      <c r="AW491" s="21"/>
      <c r="AX491" s="12"/>
      <c r="AY491" s="12"/>
      <c r="AZ491" s="12"/>
      <c r="BA491" s="22"/>
      <c r="BB491" s="22"/>
      <c r="BG491" s="22"/>
    </row>
    <row r="492" spans="17:59" x14ac:dyDescent="0.3">
      <c r="Q492" s="12"/>
      <c r="R492" s="12"/>
      <c r="S492" s="12"/>
      <c r="T492" s="12"/>
      <c r="U492" s="12"/>
      <c r="V492" s="12"/>
      <c r="W492" s="12"/>
      <c r="X492" s="12"/>
      <c r="Y492" s="21"/>
      <c r="Z492" s="21"/>
      <c r="AA492" s="21"/>
      <c r="AB492" s="21"/>
      <c r="AC492" s="21"/>
      <c r="AD492" s="12"/>
      <c r="AE492" s="12"/>
      <c r="AF492" s="12"/>
      <c r="AG492" s="12"/>
      <c r="AH492" s="12"/>
      <c r="AI492" s="12"/>
      <c r="AK492" s="12"/>
      <c r="AL492" s="12"/>
      <c r="AM492" s="12"/>
      <c r="AN492" s="12"/>
      <c r="AO492" s="12"/>
      <c r="AP492" s="21"/>
      <c r="AQ492" s="21"/>
      <c r="AR492" s="22"/>
      <c r="AS492" s="22"/>
      <c r="AT492" s="22"/>
      <c r="AU492" s="12"/>
      <c r="AV492" s="12"/>
      <c r="AW492" s="21"/>
      <c r="AX492" s="12"/>
      <c r="AY492" s="12"/>
      <c r="AZ492" s="12"/>
      <c r="BA492" s="22"/>
      <c r="BB492" s="22"/>
      <c r="BG492" s="22"/>
    </row>
    <row r="493" spans="17:59" x14ac:dyDescent="0.3">
      <c r="Q493" s="12"/>
      <c r="R493" s="12"/>
      <c r="S493" s="12"/>
      <c r="T493" s="12"/>
      <c r="U493" s="12"/>
      <c r="V493" s="12"/>
      <c r="W493" s="12"/>
      <c r="X493" s="12"/>
      <c r="Y493" s="21"/>
      <c r="Z493" s="21"/>
      <c r="AA493" s="21"/>
      <c r="AB493" s="21"/>
      <c r="AC493" s="21"/>
      <c r="AD493" s="12"/>
      <c r="AE493" s="12"/>
      <c r="AF493" s="12"/>
      <c r="AG493" s="12"/>
      <c r="AH493" s="12"/>
      <c r="AI493" s="12"/>
      <c r="AK493" s="12"/>
      <c r="AL493" s="12"/>
      <c r="AM493" s="12"/>
      <c r="AN493" s="12"/>
      <c r="AO493" s="12"/>
      <c r="AP493" s="21"/>
      <c r="AQ493" s="21"/>
      <c r="AR493" s="22"/>
      <c r="AS493" s="22"/>
      <c r="AT493" s="22"/>
      <c r="AU493" s="12"/>
      <c r="AV493" s="12"/>
      <c r="AW493" s="21"/>
      <c r="AX493" s="12"/>
      <c r="AY493" s="12"/>
      <c r="AZ493" s="12"/>
      <c r="BA493" s="22"/>
      <c r="BB493" s="22"/>
      <c r="BG493" s="22"/>
    </row>
    <row r="494" spans="17:59" x14ac:dyDescent="0.3">
      <c r="Q494" s="12"/>
      <c r="R494" s="12"/>
      <c r="S494" s="12"/>
      <c r="T494" s="12"/>
      <c r="U494" s="12"/>
      <c r="V494" s="12"/>
      <c r="W494" s="12"/>
      <c r="X494" s="12"/>
      <c r="Y494" s="21"/>
      <c r="Z494" s="21"/>
      <c r="AA494" s="21"/>
      <c r="AB494" s="21"/>
      <c r="AC494" s="21"/>
      <c r="AD494" s="12"/>
      <c r="AE494" s="12"/>
      <c r="AF494" s="12"/>
      <c r="AG494" s="12"/>
      <c r="AH494" s="12"/>
      <c r="AI494" s="12"/>
      <c r="AK494" s="12"/>
      <c r="AL494" s="12"/>
      <c r="AM494" s="12"/>
      <c r="AN494" s="12"/>
      <c r="AO494" s="12"/>
      <c r="AP494" s="21"/>
      <c r="AQ494" s="21"/>
      <c r="AR494" s="22"/>
      <c r="AS494" s="22"/>
      <c r="AT494" s="22"/>
      <c r="AU494" s="12"/>
      <c r="AV494" s="12"/>
      <c r="AW494" s="21"/>
      <c r="AX494" s="12"/>
      <c r="AY494" s="12"/>
      <c r="AZ494" s="12"/>
      <c r="BA494" s="22"/>
      <c r="BB494" s="22"/>
      <c r="BG494" s="22"/>
    </row>
    <row r="495" spans="17:59" x14ac:dyDescent="0.3">
      <c r="Q495" s="12"/>
      <c r="R495" s="12"/>
      <c r="S495" s="12"/>
      <c r="T495" s="12"/>
      <c r="U495" s="12"/>
      <c r="V495" s="12"/>
      <c r="W495" s="12"/>
      <c r="X495" s="12"/>
      <c r="Y495" s="21"/>
      <c r="Z495" s="21"/>
      <c r="AA495" s="21"/>
      <c r="AB495" s="21"/>
      <c r="AC495" s="21"/>
      <c r="AD495" s="12"/>
      <c r="AE495" s="12"/>
      <c r="AF495" s="12"/>
      <c r="AG495" s="12"/>
      <c r="AH495" s="12"/>
      <c r="AI495" s="12"/>
      <c r="AK495" s="12"/>
      <c r="AL495" s="12"/>
      <c r="AM495" s="12"/>
      <c r="AN495" s="12"/>
      <c r="AO495" s="12"/>
      <c r="AP495" s="21"/>
      <c r="AQ495" s="21"/>
      <c r="AR495" s="22"/>
      <c r="AS495" s="22"/>
      <c r="AT495" s="22"/>
      <c r="AU495" s="12"/>
      <c r="AV495" s="12"/>
      <c r="AW495" s="21"/>
      <c r="AX495" s="12"/>
      <c r="AY495" s="12"/>
      <c r="AZ495" s="12"/>
      <c r="BA495" s="22"/>
      <c r="BB495" s="22"/>
      <c r="BG495" s="22"/>
    </row>
    <row r="496" spans="17:59" x14ac:dyDescent="0.3">
      <c r="Q496" s="12"/>
      <c r="R496" s="12"/>
      <c r="S496" s="12"/>
      <c r="T496" s="12"/>
      <c r="U496" s="12"/>
      <c r="V496" s="12"/>
      <c r="W496" s="12"/>
      <c r="X496" s="12"/>
      <c r="Y496" s="21"/>
      <c r="Z496" s="21"/>
      <c r="AA496" s="21"/>
      <c r="AB496" s="21"/>
      <c r="AC496" s="21"/>
      <c r="AD496" s="12"/>
      <c r="AE496" s="12"/>
      <c r="AF496" s="12"/>
      <c r="AG496" s="12"/>
      <c r="AH496" s="12"/>
      <c r="AI496" s="12"/>
      <c r="AK496" s="12"/>
      <c r="AL496" s="12"/>
      <c r="AM496" s="12"/>
      <c r="AN496" s="12"/>
      <c r="AO496" s="12"/>
      <c r="AP496" s="21"/>
      <c r="AQ496" s="21"/>
      <c r="AR496" s="22"/>
      <c r="AS496" s="22"/>
      <c r="AT496" s="22"/>
      <c r="AU496" s="12"/>
      <c r="AV496" s="12"/>
      <c r="AW496" s="21"/>
      <c r="AX496" s="12"/>
      <c r="AY496" s="12"/>
      <c r="AZ496" s="12"/>
      <c r="BA496" s="22"/>
      <c r="BB496" s="22"/>
      <c r="BG496" s="22"/>
    </row>
    <row r="497" spans="17:59" x14ac:dyDescent="0.3">
      <c r="Q497" s="12"/>
      <c r="R497" s="12"/>
      <c r="S497" s="12"/>
      <c r="T497" s="12"/>
      <c r="U497" s="12"/>
      <c r="V497" s="12"/>
      <c r="W497" s="12"/>
      <c r="X497" s="12"/>
      <c r="Y497" s="21"/>
      <c r="Z497" s="21"/>
      <c r="AA497" s="21"/>
      <c r="AB497" s="21"/>
      <c r="AC497" s="21"/>
      <c r="AD497" s="12"/>
      <c r="AE497" s="12"/>
      <c r="AF497" s="12"/>
      <c r="AG497" s="12"/>
      <c r="AH497" s="12"/>
      <c r="AI497" s="12"/>
      <c r="AK497" s="12"/>
      <c r="AL497" s="12"/>
      <c r="AM497" s="12"/>
      <c r="AN497" s="12"/>
      <c r="AO497" s="12"/>
      <c r="AP497" s="21"/>
      <c r="AQ497" s="21"/>
      <c r="AR497" s="22"/>
      <c r="AS497" s="22"/>
      <c r="AT497" s="22"/>
      <c r="AU497" s="12"/>
      <c r="AV497" s="12"/>
      <c r="AW497" s="21"/>
      <c r="AX497" s="12"/>
      <c r="AY497" s="12"/>
      <c r="AZ497" s="12"/>
      <c r="BA497" s="22"/>
      <c r="BB497" s="22"/>
      <c r="BG497" s="22"/>
    </row>
    <row r="498" spans="17:59" x14ac:dyDescent="0.3">
      <c r="Q498" s="12"/>
      <c r="R498" s="12"/>
      <c r="S498" s="12"/>
      <c r="T498" s="12"/>
      <c r="U498" s="12"/>
      <c r="V498" s="12"/>
      <c r="W498" s="12"/>
      <c r="X498" s="12"/>
      <c r="Y498" s="21"/>
      <c r="Z498" s="21"/>
      <c r="AA498" s="21"/>
      <c r="AB498" s="21"/>
      <c r="AC498" s="21"/>
      <c r="AD498" s="12"/>
      <c r="AE498" s="12"/>
      <c r="AF498" s="12"/>
      <c r="AG498" s="12"/>
      <c r="AH498" s="12"/>
      <c r="AI498" s="12"/>
      <c r="AK498" s="12"/>
      <c r="AL498" s="12"/>
      <c r="AM498" s="12"/>
      <c r="AN498" s="12"/>
      <c r="AO498" s="12"/>
      <c r="AP498" s="21"/>
      <c r="AQ498" s="21"/>
      <c r="AR498" s="22"/>
      <c r="AS498" s="22"/>
      <c r="AT498" s="22"/>
      <c r="AU498" s="12"/>
      <c r="AV498" s="12"/>
      <c r="AW498" s="21"/>
      <c r="AX498" s="12"/>
      <c r="AY498" s="12"/>
      <c r="AZ498" s="12"/>
      <c r="BA498" s="22"/>
      <c r="BB498" s="22"/>
      <c r="BG498" s="22"/>
    </row>
    <row r="499" spans="17:59" x14ac:dyDescent="0.3">
      <c r="Q499" s="12"/>
      <c r="R499" s="12"/>
      <c r="S499" s="12"/>
      <c r="T499" s="12"/>
      <c r="U499" s="12"/>
      <c r="V499" s="12"/>
      <c r="W499" s="12"/>
      <c r="X499" s="12"/>
      <c r="Y499" s="21"/>
      <c r="Z499" s="21"/>
      <c r="AA499" s="21"/>
      <c r="AB499" s="21"/>
      <c r="AC499" s="21"/>
      <c r="AD499" s="12"/>
      <c r="AE499" s="12"/>
      <c r="AF499" s="12"/>
      <c r="AG499" s="12"/>
      <c r="AH499" s="12"/>
      <c r="AI499" s="12"/>
      <c r="AK499" s="12"/>
      <c r="AL499" s="12"/>
      <c r="AM499" s="12"/>
      <c r="AN499" s="12"/>
      <c r="AO499" s="12"/>
      <c r="AP499" s="21"/>
      <c r="AQ499" s="21"/>
      <c r="AR499" s="22"/>
      <c r="AS499" s="22"/>
      <c r="AT499" s="22"/>
      <c r="AU499" s="12"/>
      <c r="AV499" s="12"/>
      <c r="AW499" s="21"/>
      <c r="AX499" s="12"/>
      <c r="AY499" s="12"/>
      <c r="AZ499" s="12"/>
      <c r="BA499" s="22"/>
      <c r="BB499" s="22"/>
      <c r="BG499" s="22"/>
    </row>
    <row r="500" spans="17:59" x14ac:dyDescent="0.3">
      <c r="Q500" s="12"/>
      <c r="R500" s="12"/>
      <c r="S500" s="12"/>
      <c r="T500" s="12"/>
      <c r="U500" s="12"/>
      <c r="V500" s="12"/>
      <c r="W500" s="12"/>
      <c r="X500" s="12"/>
      <c r="Y500" s="21"/>
      <c r="Z500" s="21"/>
      <c r="AA500" s="21"/>
      <c r="AB500" s="21"/>
      <c r="AC500" s="21"/>
      <c r="AD500" s="12"/>
      <c r="AE500" s="12"/>
      <c r="AF500" s="12"/>
      <c r="AG500" s="12"/>
      <c r="AH500" s="12"/>
      <c r="AI500" s="12"/>
      <c r="AK500" s="12"/>
      <c r="AL500" s="12"/>
      <c r="AM500" s="12"/>
      <c r="AN500" s="12"/>
      <c r="AO500" s="12"/>
      <c r="AP500" s="21"/>
      <c r="AQ500" s="21"/>
      <c r="AR500" s="22"/>
      <c r="AS500" s="22"/>
      <c r="AT500" s="22"/>
      <c r="AU500" s="12"/>
      <c r="AV500" s="12"/>
      <c r="AW500" s="21"/>
      <c r="AX500" s="12"/>
      <c r="AY500" s="12"/>
      <c r="AZ500" s="12"/>
      <c r="BA500" s="22"/>
      <c r="BB500" s="22"/>
      <c r="BG500" s="22"/>
    </row>
    <row r="501" spans="17:59" x14ac:dyDescent="0.3">
      <c r="Q501" s="12"/>
      <c r="R501" s="12"/>
      <c r="S501" s="12"/>
      <c r="T501" s="12"/>
      <c r="U501" s="12"/>
      <c r="V501" s="12"/>
      <c r="W501" s="12"/>
      <c r="X501" s="12"/>
      <c r="Y501" s="21"/>
      <c r="Z501" s="21"/>
      <c r="AA501" s="21"/>
      <c r="AB501" s="21"/>
      <c r="AC501" s="21"/>
      <c r="AD501" s="12"/>
      <c r="AE501" s="12"/>
      <c r="AF501" s="12"/>
      <c r="AG501" s="12"/>
      <c r="AH501" s="12"/>
      <c r="AI501" s="12"/>
      <c r="AK501" s="12"/>
      <c r="AL501" s="12"/>
      <c r="AM501" s="12"/>
      <c r="AN501" s="12"/>
      <c r="AO501" s="12"/>
      <c r="AP501" s="21"/>
      <c r="AQ501" s="21"/>
      <c r="AR501" s="22"/>
      <c r="AS501" s="22"/>
      <c r="AT501" s="22"/>
      <c r="AU501" s="12"/>
      <c r="AV501" s="12"/>
      <c r="AW501" s="21"/>
      <c r="AX501" s="12"/>
      <c r="AY501" s="12"/>
      <c r="AZ501" s="12"/>
      <c r="BA501" s="22"/>
      <c r="BB501" s="22"/>
      <c r="BG501" s="22"/>
    </row>
    <row r="502" spans="17:59" x14ac:dyDescent="0.3">
      <c r="Q502" s="12"/>
      <c r="R502" s="12"/>
      <c r="S502" s="12"/>
      <c r="T502" s="12"/>
      <c r="U502" s="12"/>
      <c r="V502" s="12"/>
      <c r="W502" s="12"/>
      <c r="X502" s="12"/>
      <c r="Y502" s="21"/>
      <c r="Z502" s="21"/>
      <c r="AA502" s="21"/>
      <c r="AB502" s="21"/>
      <c r="AC502" s="21"/>
      <c r="AD502" s="12"/>
      <c r="AE502" s="12"/>
      <c r="AF502" s="12"/>
      <c r="AG502" s="12"/>
      <c r="AH502" s="12"/>
      <c r="AI502" s="12"/>
      <c r="AK502" s="12"/>
      <c r="AL502" s="12"/>
      <c r="AM502" s="12"/>
      <c r="AN502" s="12"/>
      <c r="AO502" s="12"/>
      <c r="AP502" s="21"/>
      <c r="AQ502" s="21"/>
      <c r="AR502" s="22"/>
      <c r="AS502" s="22"/>
      <c r="AT502" s="22"/>
      <c r="AU502" s="12"/>
      <c r="AV502" s="12"/>
      <c r="AW502" s="21"/>
      <c r="AX502" s="12"/>
      <c r="AY502" s="12"/>
      <c r="AZ502" s="12"/>
      <c r="BA502" s="22"/>
      <c r="BB502" s="22"/>
      <c r="BG502" s="22"/>
    </row>
    <row r="503" spans="17:59" x14ac:dyDescent="0.3">
      <c r="Q503" s="12"/>
      <c r="R503" s="12"/>
      <c r="S503" s="12"/>
      <c r="T503" s="12"/>
      <c r="U503" s="12"/>
      <c r="V503" s="12"/>
      <c r="W503" s="12"/>
      <c r="X503" s="12"/>
      <c r="Y503" s="21"/>
      <c r="Z503" s="21"/>
      <c r="AA503" s="21"/>
      <c r="AB503" s="21"/>
      <c r="AC503" s="21"/>
      <c r="AD503" s="12"/>
      <c r="AE503" s="12"/>
      <c r="AF503" s="12"/>
      <c r="AG503" s="12"/>
      <c r="AH503" s="12"/>
      <c r="AI503" s="12"/>
      <c r="AK503" s="12"/>
      <c r="AL503" s="12"/>
      <c r="AM503" s="12"/>
      <c r="AN503" s="12"/>
      <c r="AO503" s="12"/>
      <c r="AP503" s="21"/>
      <c r="AQ503" s="21"/>
      <c r="AR503" s="22"/>
      <c r="AS503" s="22"/>
      <c r="AT503" s="22"/>
      <c r="AU503" s="12"/>
      <c r="AV503" s="12"/>
      <c r="AW503" s="21"/>
      <c r="AX503" s="12"/>
      <c r="AY503" s="12"/>
      <c r="AZ503" s="12"/>
      <c r="BA503" s="22"/>
      <c r="BB503" s="22"/>
      <c r="BG503" s="22"/>
    </row>
    <row r="504" spans="17:59" x14ac:dyDescent="0.3">
      <c r="Q504" s="12"/>
      <c r="R504" s="12"/>
      <c r="S504" s="12"/>
      <c r="T504" s="12"/>
      <c r="U504" s="12"/>
      <c r="V504" s="12"/>
      <c r="W504" s="12"/>
      <c r="X504" s="12"/>
      <c r="Y504" s="21"/>
      <c r="Z504" s="21"/>
      <c r="AA504" s="21"/>
      <c r="AB504" s="21"/>
      <c r="AC504" s="21"/>
      <c r="AD504" s="12"/>
      <c r="AE504" s="12"/>
      <c r="AF504" s="12"/>
      <c r="AG504" s="12"/>
      <c r="AH504" s="12"/>
      <c r="AI504" s="12"/>
      <c r="AK504" s="12"/>
      <c r="AL504" s="12"/>
      <c r="AM504" s="12"/>
      <c r="AN504" s="12"/>
      <c r="AO504" s="12"/>
      <c r="AP504" s="21"/>
      <c r="AQ504" s="21"/>
      <c r="AR504" s="22"/>
      <c r="AS504" s="22"/>
      <c r="AT504" s="22"/>
      <c r="AU504" s="12"/>
      <c r="AV504" s="12"/>
      <c r="AW504" s="21"/>
      <c r="AX504" s="12"/>
      <c r="AY504" s="12"/>
      <c r="AZ504" s="12"/>
      <c r="BA504" s="22"/>
      <c r="BB504" s="22"/>
      <c r="BG504" s="22"/>
    </row>
    <row r="505" spans="17:59" x14ac:dyDescent="0.3">
      <c r="Q505" s="12"/>
      <c r="R505" s="12"/>
      <c r="S505" s="12"/>
      <c r="T505" s="12"/>
      <c r="U505" s="12"/>
      <c r="V505" s="12"/>
      <c r="W505" s="12"/>
      <c r="X505" s="12"/>
      <c r="Y505" s="21"/>
      <c r="Z505" s="21"/>
      <c r="AA505" s="21"/>
      <c r="AB505" s="21"/>
      <c r="AC505" s="21"/>
      <c r="AD505" s="12"/>
      <c r="AE505" s="12"/>
      <c r="AF505" s="12"/>
      <c r="AG505" s="12"/>
      <c r="AH505" s="12"/>
      <c r="AI505" s="12"/>
      <c r="AK505" s="12"/>
      <c r="AL505" s="12"/>
      <c r="AM505" s="12"/>
      <c r="AN505" s="12"/>
      <c r="AO505" s="12"/>
      <c r="AP505" s="21"/>
      <c r="AQ505" s="21"/>
      <c r="AR505" s="22"/>
      <c r="AS505" s="22"/>
      <c r="AT505" s="22"/>
      <c r="AU505" s="12"/>
      <c r="AV505" s="12"/>
      <c r="AW505" s="21"/>
      <c r="AX505" s="12"/>
      <c r="AY505" s="12"/>
      <c r="AZ505" s="12"/>
      <c r="BA505" s="22"/>
      <c r="BB505" s="22"/>
      <c r="BG505" s="22"/>
    </row>
    <row r="506" spans="17:59" x14ac:dyDescent="0.3">
      <c r="Q506" s="12"/>
      <c r="R506" s="12"/>
      <c r="S506" s="12"/>
      <c r="T506" s="12"/>
      <c r="U506" s="12"/>
      <c r="V506" s="12"/>
      <c r="W506" s="12"/>
      <c r="X506" s="12"/>
      <c r="Y506" s="21"/>
      <c r="Z506" s="21"/>
      <c r="AA506" s="21"/>
      <c r="AB506" s="21"/>
      <c r="AC506" s="21"/>
      <c r="AD506" s="12"/>
      <c r="AE506" s="12"/>
      <c r="AF506" s="12"/>
      <c r="AG506" s="12"/>
      <c r="AH506" s="12"/>
      <c r="AI506" s="12"/>
      <c r="AK506" s="12"/>
      <c r="AL506" s="12"/>
      <c r="AM506" s="12"/>
      <c r="AN506" s="12"/>
      <c r="AO506" s="12"/>
      <c r="AP506" s="21"/>
      <c r="AQ506" s="21"/>
      <c r="AR506" s="22"/>
      <c r="AS506" s="22"/>
      <c r="AT506" s="22"/>
      <c r="AU506" s="12"/>
      <c r="AV506" s="12"/>
      <c r="AW506" s="21"/>
      <c r="AX506" s="12"/>
      <c r="AY506" s="12"/>
      <c r="AZ506" s="12"/>
      <c r="BA506" s="22"/>
      <c r="BB506" s="22"/>
      <c r="BG506" s="22"/>
    </row>
    <row r="507" spans="17:59" x14ac:dyDescent="0.3">
      <c r="Q507" s="12"/>
      <c r="R507" s="12"/>
      <c r="S507" s="12"/>
      <c r="T507" s="12"/>
      <c r="U507" s="12"/>
      <c r="V507" s="12"/>
      <c r="W507" s="12"/>
      <c r="X507" s="12"/>
      <c r="Y507" s="21"/>
      <c r="Z507" s="21"/>
      <c r="AA507" s="21"/>
      <c r="AB507" s="21"/>
      <c r="AC507" s="21"/>
      <c r="AD507" s="12"/>
      <c r="AE507" s="12"/>
      <c r="AF507" s="12"/>
      <c r="AG507" s="12"/>
      <c r="AH507" s="12"/>
      <c r="AI507" s="12"/>
      <c r="AK507" s="12"/>
      <c r="AL507" s="12"/>
      <c r="AM507" s="12"/>
      <c r="AN507" s="12"/>
      <c r="AO507" s="12"/>
      <c r="AP507" s="21"/>
      <c r="AQ507" s="21"/>
      <c r="AR507" s="22"/>
      <c r="AS507" s="22"/>
      <c r="AT507" s="22"/>
      <c r="AU507" s="12"/>
      <c r="AV507" s="12"/>
      <c r="AW507" s="21"/>
      <c r="AX507" s="12"/>
      <c r="AY507" s="12"/>
      <c r="AZ507" s="12"/>
      <c r="BA507" s="22"/>
      <c r="BB507" s="22"/>
      <c r="BG507" s="22"/>
    </row>
    <row r="508" spans="17:59" x14ac:dyDescent="0.3">
      <c r="Q508" s="12"/>
      <c r="R508" s="12"/>
      <c r="S508" s="12"/>
      <c r="T508" s="12"/>
      <c r="U508" s="12"/>
      <c r="V508" s="12"/>
      <c r="W508" s="12"/>
      <c r="X508" s="12"/>
      <c r="Y508" s="21"/>
      <c r="Z508" s="21"/>
      <c r="AA508" s="21"/>
      <c r="AB508" s="21"/>
      <c r="AC508" s="21"/>
      <c r="AD508" s="12"/>
      <c r="AE508" s="12"/>
      <c r="AF508" s="12"/>
      <c r="AG508" s="12"/>
      <c r="AH508" s="12"/>
      <c r="AI508" s="12"/>
      <c r="AK508" s="12"/>
      <c r="AL508" s="12"/>
      <c r="AM508" s="12"/>
      <c r="AN508" s="12"/>
      <c r="AO508" s="12"/>
      <c r="AP508" s="21"/>
      <c r="AQ508" s="21"/>
      <c r="AR508" s="22"/>
      <c r="AS508" s="22"/>
      <c r="AT508" s="22"/>
      <c r="AU508" s="12"/>
      <c r="AV508" s="12"/>
      <c r="AW508" s="21"/>
      <c r="AX508" s="12"/>
      <c r="AY508" s="12"/>
      <c r="AZ508" s="12"/>
      <c r="BA508" s="22"/>
      <c r="BB508" s="22"/>
      <c r="BG508" s="22"/>
    </row>
    <row r="509" spans="17:59" x14ac:dyDescent="0.3">
      <c r="Q509" s="12"/>
      <c r="R509" s="12"/>
      <c r="S509" s="12"/>
      <c r="T509" s="12"/>
      <c r="U509" s="12"/>
      <c r="V509" s="12"/>
      <c r="W509" s="12"/>
      <c r="X509" s="12"/>
      <c r="Y509" s="21"/>
      <c r="Z509" s="21"/>
      <c r="AA509" s="21"/>
      <c r="AB509" s="21"/>
      <c r="AC509" s="21"/>
      <c r="AD509" s="12"/>
      <c r="AE509" s="12"/>
      <c r="AF509" s="12"/>
      <c r="AG509" s="12"/>
      <c r="AH509" s="12"/>
      <c r="AI509" s="12"/>
      <c r="AK509" s="12"/>
      <c r="AL509" s="12"/>
      <c r="AM509" s="12"/>
      <c r="AN509" s="12"/>
      <c r="AO509" s="12"/>
      <c r="AP509" s="21"/>
      <c r="AQ509" s="21"/>
      <c r="AR509" s="22"/>
      <c r="AS509" s="22"/>
      <c r="AT509" s="22"/>
      <c r="AU509" s="12"/>
      <c r="AV509" s="12"/>
      <c r="AW509" s="21"/>
      <c r="AX509" s="12"/>
      <c r="AY509" s="12"/>
      <c r="AZ509" s="12"/>
      <c r="BA509" s="22"/>
      <c r="BB509" s="22"/>
      <c r="BG509" s="22"/>
    </row>
    <row r="510" spans="17:59" x14ac:dyDescent="0.3">
      <c r="Q510" s="12"/>
      <c r="R510" s="12"/>
      <c r="S510" s="12"/>
      <c r="T510" s="12"/>
      <c r="U510" s="12"/>
      <c r="V510" s="12"/>
      <c r="W510" s="12"/>
      <c r="X510" s="12"/>
      <c r="Y510" s="21"/>
      <c r="Z510" s="21"/>
      <c r="AA510" s="21"/>
      <c r="AB510" s="21"/>
      <c r="AC510" s="21"/>
      <c r="AD510" s="12"/>
      <c r="AE510" s="12"/>
      <c r="AF510" s="12"/>
      <c r="AG510" s="12"/>
      <c r="AH510" s="12"/>
      <c r="AI510" s="12"/>
      <c r="AK510" s="12"/>
      <c r="AL510" s="12"/>
      <c r="AM510" s="12"/>
      <c r="AN510" s="12"/>
      <c r="AO510" s="12"/>
      <c r="AP510" s="21"/>
      <c r="AQ510" s="21"/>
      <c r="AR510" s="22"/>
      <c r="AS510" s="22"/>
      <c r="AT510" s="22"/>
      <c r="AU510" s="12"/>
      <c r="AV510" s="12"/>
      <c r="AW510" s="21"/>
      <c r="AX510" s="12"/>
      <c r="AY510" s="12"/>
      <c r="AZ510" s="12"/>
      <c r="BA510" s="22"/>
      <c r="BB510" s="22"/>
      <c r="BG510" s="22"/>
    </row>
    <row r="511" spans="17:59" x14ac:dyDescent="0.3">
      <c r="Q511" s="12"/>
      <c r="R511" s="12"/>
      <c r="S511" s="12"/>
      <c r="T511" s="12"/>
      <c r="U511" s="12"/>
      <c r="V511" s="12"/>
      <c r="W511" s="12"/>
      <c r="X511" s="12"/>
      <c r="Y511" s="21"/>
      <c r="Z511" s="21"/>
      <c r="AA511" s="21"/>
      <c r="AB511" s="21"/>
      <c r="AC511" s="21"/>
      <c r="AD511" s="12"/>
      <c r="AE511" s="12"/>
      <c r="AF511" s="12"/>
      <c r="AG511" s="12"/>
      <c r="AH511" s="12"/>
      <c r="AI511" s="12"/>
      <c r="AK511" s="12"/>
      <c r="AL511" s="12"/>
      <c r="AM511" s="12"/>
      <c r="AN511" s="12"/>
      <c r="AO511" s="12"/>
      <c r="AP511" s="21"/>
      <c r="AQ511" s="21"/>
      <c r="AR511" s="22"/>
      <c r="AS511" s="22"/>
      <c r="AT511" s="22"/>
      <c r="AU511" s="12"/>
      <c r="AV511" s="12"/>
      <c r="AW511" s="21"/>
      <c r="AX511" s="12"/>
      <c r="AY511" s="12"/>
      <c r="AZ511" s="12"/>
      <c r="BA511" s="22"/>
      <c r="BB511" s="22"/>
      <c r="BG511" s="22"/>
    </row>
    <row r="512" spans="17:59" x14ac:dyDescent="0.3">
      <c r="Q512" s="12"/>
      <c r="R512" s="12"/>
      <c r="S512" s="12"/>
      <c r="T512" s="12"/>
      <c r="U512" s="12"/>
      <c r="V512" s="12"/>
      <c r="W512" s="12"/>
      <c r="X512" s="12"/>
      <c r="Y512" s="21"/>
      <c r="Z512" s="21"/>
      <c r="AA512" s="21"/>
      <c r="AB512" s="21"/>
      <c r="AC512" s="21"/>
      <c r="AD512" s="12"/>
      <c r="AE512" s="12"/>
      <c r="AF512" s="12"/>
      <c r="AG512" s="12"/>
      <c r="AH512" s="12"/>
      <c r="AI512" s="12"/>
      <c r="AK512" s="12"/>
      <c r="AL512" s="12"/>
      <c r="AM512" s="12"/>
      <c r="AN512" s="12"/>
      <c r="AO512" s="12"/>
      <c r="AP512" s="21"/>
      <c r="AQ512" s="21"/>
      <c r="AR512" s="22"/>
      <c r="AS512" s="22"/>
      <c r="AT512" s="22"/>
      <c r="AU512" s="12"/>
      <c r="AV512" s="12"/>
      <c r="AW512" s="21"/>
      <c r="AX512" s="12"/>
      <c r="AY512" s="12"/>
      <c r="AZ512" s="12"/>
      <c r="BA512" s="22"/>
      <c r="BB512" s="22"/>
      <c r="BG512" s="22"/>
    </row>
    <row r="513" spans="17:59" x14ac:dyDescent="0.3">
      <c r="Q513" s="12"/>
      <c r="R513" s="12"/>
      <c r="S513" s="12"/>
      <c r="T513" s="12"/>
      <c r="U513" s="12"/>
      <c r="V513" s="12"/>
      <c r="W513" s="12"/>
      <c r="X513" s="12"/>
      <c r="Y513" s="21"/>
      <c r="Z513" s="21"/>
      <c r="AA513" s="21"/>
      <c r="AB513" s="21"/>
      <c r="AC513" s="21"/>
      <c r="AD513" s="12"/>
      <c r="AE513" s="12"/>
      <c r="AF513" s="12"/>
      <c r="AG513" s="12"/>
      <c r="AH513" s="12"/>
      <c r="AI513" s="12"/>
      <c r="AK513" s="12"/>
      <c r="AL513" s="12"/>
      <c r="AM513" s="12"/>
      <c r="AN513" s="12"/>
      <c r="AO513" s="12"/>
      <c r="AP513" s="21"/>
      <c r="AQ513" s="21"/>
      <c r="AR513" s="22"/>
      <c r="AS513" s="22"/>
      <c r="AT513" s="22"/>
      <c r="AU513" s="12"/>
      <c r="AV513" s="12"/>
      <c r="AW513" s="21"/>
      <c r="AX513" s="12"/>
      <c r="AY513" s="12"/>
      <c r="AZ513" s="12"/>
      <c r="BA513" s="22"/>
      <c r="BB513" s="22"/>
      <c r="BG513" s="22"/>
    </row>
    <row r="514" spans="17:59" x14ac:dyDescent="0.3">
      <c r="Q514" s="12"/>
      <c r="R514" s="12"/>
      <c r="S514" s="12"/>
      <c r="T514" s="12"/>
      <c r="U514" s="12"/>
      <c r="V514" s="12"/>
      <c r="W514" s="12"/>
      <c r="X514" s="12"/>
      <c r="Y514" s="21"/>
      <c r="Z514" s="21"/>
      <c r="AA514" s="21"/>
      <c r="AB514" s="21"/>
      <c r="AC514" s="21"/>
      <c r="AD514" s="12"/>
      <c r="AE514" s="12"/>
      <c r="AF514" s="12"/>
      <c r="AG514" s="12"/>
      <c r="AH514" s="12"/>
      <c r="AI514" s="12"/>
      <c r="AK514" s="12"/>
      <c r="AL514" s="12"/>
      <c r="AM514" s="12"/>
      <c r="AN514" s="12"/>
      <c r="AO514" s="12"/>
      <c r="AP514" s="21"/>
      <c r="AQ514" s="21"/>
      <c r="AR514" s="22"/>
      <c r="AS514" s="22"/>
      <c r="AT514" s="22"/>
      <c r="AU514" s="12"/>
      <c r="AV514" s="12"/>
      <c r="AW514" s="21"/>
      <c r="AX514" s="12"/>
      <c r="AY514" s="12"/>
      <c r="AZ514" s="12"/>
      <c r="BA514" s="22"/>
      <c r="BB514" s="22"/>
      <c r="BG514" s="22"/>
    </row>
    <row r="515" spans="17:59" x14ac:dyDescent="0.3">
      <c r="Q515" s="12"/>
      <c r="R515" s="12"/>
      <c r="S515" s="12"/>
      <c r="T515" s="12"/>
      <c r="U515" s="12"/>
      <c r="V515" s="12"/>
      <c r="W515" s="12"/>
      <c r="X515" s="12"/>
      <c r="Y515" s="21"/>
      <c r="Z515" s="21"/>
      <c r="AA515" s="21"/>
      <c r="AB515" s="21"/>
      <c r="AC515" s="21"/>
      <c r="AD515" s="12"/>
      <c r="AE515" s="12"/>
      <c r="AF515" s="12"/>
      <c r="AG515" s="12"/>
      <c r="AH515" s="12"/>
      <c r="AI515" s="12"/>
      <c r="AK515" s="12"/>
      <c r="AL515" s="12"/>
      <c r="AM515" s="12"/>
      <c r="AN515" s="12"/>
      <c r="AO515" s="12"/>
      <c r="AP515" s="21"/>
      <c r="AQ515" s="21"/>
      <c r="AR515" s="22"/>
      <c r="AS515" s="22"/>
      <c r="AT515" s="22"/>
      <c r="AU515" s="12"/>
      <c r="AV515" s="12"/>
      <c r="AW515" s="21"/>
      <c r="AX515" s="12"/>
      <c r="AY515" s="12"/>
      <c r="AZ515" s="12"/>
      <c r="BA515" s="22"/>
      <c r="BB515" s="22"/>
      <c r="BG515" s="22"/>
    </row>
    <row r="516" spans="17:59" x14ac:dyDescent="0.3">
      <c r="Q516" s="12"/>
      <c r="R516" s="12"/>
      <c r="S516" s="12"/>
      <c r="T516" s="12"/>
      <c r="U516" s="12"/>
      <c r="V516" s="12"/>
      <c r="W516" s="12"/>
      <c r="X516" s="12"/>
      <c r="Y516" s="21"/>
      <c r="Z516" s="21"/>
      <c r="AA516" s="21"/>
      <c r="AB516" s="21"/>
      <c r="AC516" s="21"/>
      <c r="AD516" s="12"/>
      <c r="AE516" s="12"/>
      <c r="AF516" s="12"/>
      <c r="AG516" s="12"/>
      <c r="AH516" s="12"/>
      <c r="AI516" s="12"/>
      <c r="AK516" s="12"/>
      <c r="AL516" s="12"/>
      <c r="AM516" s="12"/>
      <c r="AN516" s="12"/>
      <c r="AO516" s="12"/>
      <c r="AP516" s="21"/>
      <c r="AQ516" s="21"/>
      <c r="AR516" s="22"/>
      <c r="AS516" s="22"/>
      <c r="AT516" s="22"/>
      <c r="AU516" s="12"/>
      <c r="AV516" s="12"/>
      <c r="AW516" s="21"/>
      <c r="AX516" s="12"/>
      <c r="AY516" s="12"/>
      <c r="AZ516" s="12"/>
      <c r="BA516" s="22"/>
      <c r="BB516" s="22"/>
      <c r="BG516" s="22"/>
    </row>
    <row r="517" spans="17:59" x14ac:dyDescent="0.3">
      <c r="Q517" s="12"/>
      <c r="R517" s="12"/>
      <c r="S517" s="12"/>
      <c r="T517" s="12"/>
      <c r="U517" s="12"/>
      <c r="V517" s="12"/>
      <c r="W517" s="12"/>
      <c r="X517" s="12"/>
      <c r="Y517" s="21"/>
      <c r="Z517" s="21"/>
      <c r="AA517" s="21"/>
      <c r="AB517" s="21"/>
      <c r="AC517" s="21"/>
      <c r="AD517" s="12"/>
      <c r="AE517" s="12"/>
      <c r="AF517" s="12"/>
      <c r="AG517" s="12"/>
      <c r="AH517" s="12"/>
      <c r="AI517" s="12"/>
      <c r="AK517" s="12"/>
      <c r="AL517" s="12"/>
      <c r="AM517" s="12"/>
      <c r="AN517" s="12"/>
      <c r="AO517" s="12"/>
      <c r="AP517" s="21"/>
      <c r="AQ517" s="21"/>
      <c r="AR517" s="22"/>
      <c r="AS517" s="22"/>
      <c r="AT517" s="22"/>
      <c r="AU517" s="12"/>
      <c r="AV517" s="12"/>
      <c r="AW517" s="21"/>
      <c r="AX517" s="12"/>
      <c r="AY517" s="12"/>
      <c r="AZ517" s="12"/>
      <c r="BA517" s="22"/>
      <c r="BB517" s="22"/>
      <c r="BG517" s="22"/>
    </row>
    <row r="518" spans="17:59" x14ac:dyDescent="0.3">
      <c r="Q518" s="12"/>
      <c r="R518" s="12"/>
      <c r="S518" s="12"/>
      <c r="T518" s="12"/>
      <c r="U518" s="12"/>
      <c r="V518" s="12"/>
      <c r="W518" s="12"/>
      <c r="X518" s="12"/>
      <c r="Y518" s="21"/>
      <c r="Z518" s="21"/>
      <c r="AA518" s="21"/>
      <c r="AB518" s="21"/>
      <c r="AC518" s="21"/>
      <c r="AD518" s="12"/>
      <c r="AE518" s="12"/>
      <c r="AF518" s="12"/>
      <c r="AG518" s="12"/>
      <c r="AH518" s="12"/>
      <c r="AI518" s="12"/>
      <c r="AK518" s="12"/>
      <c r="AL518" s="12"/>
      <c r="AM518" s="12"/>
      <c r="AN518" s="12"/>
      <c r="AO518" s="12"/>
      <c r="AP518" s="21"/>
      <c r="AQ518" s="21"/>
      <c r="AR518" s="22"/>
      <c r="AS518" s="22"/>
      <c r="AT518" s="22"/>
      <c r="AU518" s="12"/>
      <c r="AV518" s="12"/>
      <c r="AW518" s="21"/>
      <c r="AX518" s="12"/>
      <c r="AY518" s="12"/>
      <c r="AZ518" s="12"/>
      <c r="BA518" s="22"/>
      <c r="BB518" s="22"/>
      <c r="BG518" s="22"/>
    </row>
    <row r="519" spans="17:59" x14ac:dyDescent="0.3">
      <c r="Q519" s="12"/>
      <c r="R519" s="12"/>
      <c r="S519" s="12"/>
      <c r="T519" s="12"/>
      <c r="U519" s="12"/>
      <c r="V519" s="12"/>
      <c r="W519" s="12"/>
      <c r="X519" s="12"/>
      <c r="Y519" s="21"/>
      <c r="Z519" s="21"/>
      <c r="AA519" s="21"/>
      <c r="AB519" s="21"/>
      <c r="AC519" s="21"/>
      <c r="AD519" s="12"/>
      <c r="AE519" s="12"/>
      <c r="AF519" s="12"/>
      <c r="AG519" s="12"/>
      <c r="AH519" s="12"/>
      <c r="AI519" s="12"/>
      <c r="AK519" s="12"/>
      <c r="AL519" s="12"/>
      <c r="AM519" s="12"/>
      <c r="AN519" s="12"/>
      <c r="AO519" s="12"/>
      <c r="AP519" s="21"/>
      <c r="AQ519" s="21"/>
      <c r="AR519" s="22"/>
      <c r="AS519" s="22"/>
      <c r="AT519" s="22"/>
      <c r="AU519" s="12"/>
      <c r="AV519" s="12"/>
      <c r="AW519" s="21"/>
      <c r="AX519" s="12"/>
      <c r="AY519" s="12"/>
      <c r="AZ519" s="12"/>
      <c r="BA519" s="22"/>
      <c r="BB519" s="22"/>
      <c r="BG519" s="22"/>
    </row>
    <row r="520" spans="17:59" x14ac:dyDescent="0.3">
      <c r="Q520" s="12"/>
      <c r="R520" s="12"/>
      <c r="S520" s="12"/>
      <c r="T520" s="12"/>
      <c r="U520" s="12"/>
      <c r="V520" s="12"/>
      <c r="W520" s="12"/>
      <c r="X520" s="12"/>
      <c r="Y520" s="21"/>
      <c r="Z520" s="21"/>
      <c r="AA520" s="21"/>
      <c r="AB520" s="21"/>
      <c r="AC520" s="21"/>
      <c r="AD520" s="12"/>
      <c r="AE520" s="12"/>
      <c r="AF520" s="12"/>
      <c r="AG520" s="12"/>
      <c r="AH520" s="12"/>
      <c r="AI520" s="12"/>
      <c r="AK520" s="12"/>
      <c r="AL520" s="12"/>
      <c r="AM520" s="12"/>
      <c r="AN520" s="12"/>
      <c r="AO520" s="12"/>
      <c r="AP520" s="21"/>
      <c r="AQ520" s="21"/>
      <c r="AR520" s="22"/>
      <c r="AS520" s="22"/>
      <c r="AT520" s="22"/>
      <c r="AU520" s="12"/>
      <c r="AV520" s="12"/>
      <c r="AW520" s="21"/>
      <c r="AX520" s="12"/>
      <c r="AY520" s="12"/>
      <c r="AZ520" s="12"/>
      <c r="BA520" s="22"/>
      <c r="BB520" s="22"/>
      <c r="BG520" s="22"/>
    </row>
    <row r="521" spans="17:59" x14ac:dyDescent="0.3">
      <c r="Q521" s="12"/>
      <c r="R521" s="12"/>
      <c r="S521" s="12"/>
      <c r="T521" s="12"/>
      <c r="U521" s="12"/>
      <c r="V521" s="12"/>
      <c r="W521" s="12"/>
      <c r="X521" s="12"/>
      <c r="Y521" s="21"/>
      <c r="Z521" s="21"/>
      <c r="AA521" s="21"/>
      <c r="AB521" s="21"/>
      <c r="AC521" s="21"/>
      <c r="AD521" s="12"/>
      <c r="AE521" s="12"/>
      <c r="AF521" s="12"/>
      <c r="AG521" s="12"/>
      <c r="AH521" s="12"/>
      <c r="AI521" s="12"/>
      <c r="AK521" s="12"/>
      <c r="AL521" s="12"/>
      <c r="AM521" s="12"/>
      <c r="AN521" s="12"/>
      <c r="AO521" s="12"/>
      <c r="AP521" s="21"/>
      <c r="AQ521" s="21"/>
      <c r="AR521" s="22"/>
      <c r="AS521" s="22"/>
      <c r="AT521" s="22"/>
      <c r="AU521" s="12"/>
      <c r="AV521" s="12"/>
      <c r="AW521" s="21"/>
      <c r="AX521" s="12"/>
      <c r="AY521" s="12"/>
      <c r="AZ521" s="12"/>
      <c r="BA521" s="22"/>
      <c r="BB521" s="22"/>
      <c r="BG521" s="22"/>
    </row>
    <row r="522" spans="17:59" x14ac:dyDescent="0.3">
      <c r="Q522" s="12"/>
      <c r="R522" s="12"/>
      <c r="S522" s="12"/>
      <c r="T522" s="12"/>
      <c r="U522" s="12"/>
      <c r="V522" s="12"/>
      <c r="W522" s="12"/>
      <c r="X522" s="12"/>
      <c r="Y522" s="21"/>
      <c r="Z522" s="21"/>
      <c r="AA522" s="21"/>
      <c r="AB522" s="21"/>
      <c r="AC522" s="21"/>
      <c r="AD522" s="12"/>
      <c r="AE522" s="12"/>
      <c r="AF522" s="12"/>
      <c r="AG522" s="12"/>
      <c r="AH522" s="12"/>
      <c r="AI522" s="12"/>
      <c r="AK522" s="12"/>
      <c r="AL522" s="12"/>
      <c r="AM522" s="12"/>
      <c r="AN522" s="12"/>
      <c r="AO522" s="12"/>
      <c r="AP522" s="21"/>
      <c r="AQ522" s="21"/>
      <c r="AR522" s="22"/>
      <c r="AS522" s="22"/>
      <c r="AT522" s="22"/>
      <c r="AU522" s="12"/>
      <c r="AV522" s="12"/>
      <c r="AW522" s="21"/>
      <c r="AX522" s="12"/>
      <c r="AY522" s="12"/>
      <c r="AZ522" s="12"/>
      <c r="BA522" s="22"/>
      <c r="BB522" s="22"/>
      <c r="BG522" s="22"/>
    </row>
    <row r="523" spans="17:59" x14ac:dyDescent="0.3">
      <c r="Q523" s="12"/>
      <c r="R523" s="12"/>
      <c r="S523" s="12"/>
      <c r="T523" s="12"/>
      <c r="U523" s="12"/>
      <c r="V523" s="12"/>
      <c r="W523" s="12"/>
      <c r="X523" s="12"/>
      <c r="Y523" s="21"/>
      <c r="Z523" s="21"/>
      <c r="AA523" s="21"/>
      <c r="AB523" s="21"/>
      <c r="AC523" s="21"/>
      <c r="AD523" s="12"/>
      <c r="AE523" s="12"/>
      <c r="AF523" s="12"/>
      <c r="AG523" s="12"/>
      <c r="AH523" s="12"/>
      <c r="AI523" s="12"/>
      <c r="AK523" s="12"/>
      <c r="AL523" s="12"/>
      <c r="AM523" s="12"/>
      <c r="AN523" s="12"/>
      <c r="AO523" s="12"/>
      <c r="AP523" s="21"/>
      <c r="AQ523" s="21"/>
      <c r="AR523" s="22"/>
      <c r="AS523" s="22"/>
      <c r="AT523" s="22"/>
      <c r="AU523" s="12"/>
      <c r="AV523" s="12"/>
      <c r="AW523" s="21"/>
      <c r="AX523" s="12"/>
      <c r="AY523" s="12"/>
      <c r="AZ523" s="12"/>
      <c r="BA523" s="22"/>
      <c r="BB523" s="22"/>
      <c r="BG523" s="22"/>
    </row>
    <row r="524" spans="17:59" x14ac:dyDescent="0.3">
      <c r="Q524" s="12"/>
      <c r="R524" s="12"/>
      <c r="S524" s="12"/>
      <c r="T524" s="12"/>
      <c r="U524" s="12"/>
      <c r="V524" s="12"/>
      <c r="W524" s="12"/>
      <c r="X524" s="12"/>
      <c r="Y524" s="21"/>
      <c r="Z524" s="21"/>
      <c r="AA524" s="21"/>
      <c r="AB524" s="21"/>
      <c r="AC524" s="21"/>
      <c r="AD524" s="12"/>
      <c r="AE524" s="12"/>
      <c r="AF524" s="12"/>
      <c r="AG524" s="12"/>
      <c r="AH524" s="12"/>
      <c r="AI524" s="12"/>
      <c r="AK524" s="12"/>
      <c r="AL524" s="12"/>
      <c r="AM524" s="12"/>
      <c r="AN524" s="12"/>
      <c r="AO524" s="12"/>
      <c r="AP524" s="21"/>
      <c r="AQ524" s="21"/>
      <c r="AR524" s="22"/>
      <c r="AS524" s="22"/>
      <c r="AT524" s="22"/>
      <c r="AU524" s="12"/>
      <c r="AV524" s="12"/>
      <c r="AW524" s="21"/>
      <c r="AX524" s="12"/>
      <c r="AY524" s="12"/>
      <c r="AZ524" s="12"/>
      <c r="BA524" s="22"/>
      <c r="BB524" s="22"/>
      <c r="BG524" s="22"/>
    </row>
    <row r="525" spans="17:59" x14ac:dyDescent="0.3">
      <c r="Q525" s="12"/>
      <c r="R525" s="12"/>
      <c r="S525" s="12"/>
      <c r="T525" s="12"/>
      <c r="U525" s="12"/>
      <c r="V525" s="12"/>
      <c r="W525" s="12"/>
      <c r="X525" s="12"/>
      <c r="Y525" s="21"/>
      <c r="Z525" s="21"/>
      <c r="AA525" s="21"/>
      <c r="AB525" s="21"/>
      <c r="AC525" s="21"/>
      <c r="AD525" s="12"/>
      <c r="AE525" s="12"/>
      <c r="AF525" s="12"/>
      <c r="AG525" s="12"/>
      <c r="AH525" s="12"/>
      <c r="AI525" s="12"/>
      <c r="AK525" s="12"/>
      <c r="AL525" s="12"/>
      <c r="AM525" s="12"/>
      <c r="AN525" s="12"/>
      <c r="AO525" s="12"/>
      <c r="AP525" s="21"/>
      <c r="AQ525" s="21"/>
      <c r="AR525" s="22"/>
      <c r="AS525" s="22"/>
      <c r="AT525" s="22"/>
      <c r="AU525" s="12"/>
      <c r="AV525" s="12"/>
      <c r="AW525" s="21"/>
      <c r="AX525" s="12"/>
      <c r="AY525" s="12"/>
      <c r="AZ525" s="12"/>
      <c r="BA525" s="22"/>
      <c r="BB525" s="22"/>
      <c r="BG525" s="22"/>
    </row>
    <row r="526" spans="17:59" x14ac:dyDescent="0.3">
      <c r="Q526" s="12"/>
      <c r="R526" s="12"/>
      <c r="S526" s="12"/>
      <c r="T526" s="12"/>
      <c r="U526" s="12"/>
      <c r="V526" s="12"/>
      <c r="W526" s="12"/>
      <c r="X526" s="12"/>
      <c r="Y526" s="21"/>
      <c r="Z526" s="21"/>
      <c r="AA526" s="21"/>
      <c r="AB526" s="21"/>
      <c r="AC526" s="21"/>
      <c r="AD526" s="12"/>
      <c r="AE526" s="12"/>
      <c r="AF526" s="12"/>
      <c r="AG526" s="12"/>
      <c r="AH526" s="12"/>
      <c r="AI526" s="12"/>
      <c r="AK526" s="12"/>
      <c r="AL526" s="12"/>
      <c r="AM526" s="12"/>
      <c r="AN526" s="12"/>
      <c r="AO526" s="12"/>
      <c r="AP526" s="21"/>
      <c r="AQ526" s="21"/>
      <c r="AR526" s="22"/>
      <c r="AS526" s="22"/>
      <c r="AT526" s="22"/>
      <c r="AU526" s="12"/>
      <c r="AV526" s="12"/>
      <c r="AW526" s="21"/>
      <c r="AX526" s="12"/>
      <c r="AY526" s="12"/>
      <c r="AZ526" s="12"/>
      <c r="BA526" s="22"/>
      <c r="BB526" s="22"/>
      <c r="BG526" s="22"/>
    </row>
    <row r="527" spans="17:59" x14ac:dyDescent="0.3">
      <c r="Q527" s="12"/>
      <c r="R527" s="12"/>
      <c r="S527" s="12"/>
      <c r="T527" s="12"/>
      <c r="U527" s="12"/>
      <c r="V527" s="12"/>
      <c r="W527" s="12"/>
      <c r="X527" s="12"/>
      <c r="Y527" s="21"/>
      <c r="Z527" s="21"/>
      <c r="AA527" s="21"/>
      <c r="AB527" s="21"/>
      <c r="AC527" s="21"/>
      <c r="AD527" s="12"/>
      <c r="AE527" s="12"/>
      <c r="AF527" s="12"/>
      <c r="AG527" s="12"/>
      <c r="AH527" s="12"/>
      <c r="AI527" s="12"/>
      <c r="AK527" s="12"/>
      <c r="AL527" s="12"/>
      <c r="AM527" s="12"/>
      <c r="AN527" s="12"/>
      <c r="AO527" s="12"/>
      <c r="AP527" s="21"/>
      <c r="AQ527" s="21"/>
      <c r="AR527" s="22"/>
      <c r="AS527" s="22"/>
      <c r="AT527" s="22"/>
      <c r="AU527" s="12"/>
      <c r="AV527" s="12"/>
      <c r="AW527" s="21"/>
      <c r="AX527" s="12"/>
      <c r="AY527" s="12"/>
      <c r="AZ527" s="12"/>
      <c r="BA527" s="22"/>
      <c r="BB527" s="22"/>
      <c r="BG527" s="22"/>
    </row>
    <row r="528" spans="17:59" x14ac:dyDescent="0.3">
      <c r="Q528" s="12"/>
      <c r="R528" s="12"/>
      <c r="S528" s="12"/>
      <c r="T528" s="12"/>
      <c r="U528" s="12"/>
      <c r="V528" s="12"/>
      <c r="W528" s="12"/>
      <c r="X528" s="12"/>
      <c r="Y528" s="21"/>
      <c r="Z528" s="21"/>
      <c r="AA528" s="21"/>
      <c r="AB528" s="21"/>
      <c r="AC528" s="21"/>
      <c r="AD528" s="12"/>
      <c r="AE528" s="12"/>
      <c r="AF528" s="12"/>
      <c r="AG528" s="12"/>
      <c r="AH528" s="12"/>
      <c r="AI528" s="12"/>
      <c r="AK528" s="12"/>
      <c r="AL528" s="12"/>
      <c r="AM528" s="12"/>
      <c r="AN528" s="12"/>
      <c r="AO528" s="12"/>
      <c r="AP528" s="21"/>
      <c r="AQ528" s="21"/>
      <c r="AR528" s="22"/>
      <c r="AS528" s="22"/>
      <c r="AT528" s="22"/>
      <c r="AU528" s="12"/>
      <c r="AV528" s="12"/>
      <c r="AW528" s="21"/>
      <c r="AX528" s="12"/>
      <c r="AY528" s="12"/>
      <c r="AZ528" s="12"/>
      <c r="BA528" s="22"/>
      <c r="BB528" s="22"/>
      <c r="BG528" s="22"/>
    </row>
    <row r="529" spans="17:59" x14ac:dyDescent="0.3">
      <c r="Q529" s="12"/>
      <c r="R529" s="12"/>
      <c r="S529" s="12"/>
      <c r="T529" s="12"/>
      <c r="U529" s="12"/>
      <c r="V529" s="12"/>
      <c r="W529" s="12"/>
      <c r="X529" s="12"/>
      <c r="Y529" s="21"/>
      <c r="Z529" s="21"/>
      <c r="AA529" s="21"/>
      <c r="AB529" s="21"/>
      <c r="AC529" s="21"/>
      <c r="AD529" s="12"/>
      <c r="AE529" s="12"/>
      <c r="AF529" s="12"/>
      <c r="AG529" s="12"/>
      <c r="AH529" s="12"/>
      <c r="AI529" s="12"/>
      <c r="AK529" s="12"/>
      <c r="AL529" s="12"/>
      <c r="AM529" s="12"/>
      <c r="AN529" s="12"/>
      <c r="AO529" s="12"/>
      <c r="AP529" s="21"/>
      <c r="AQ529" s="21"/>
      <c r="AR529" s="22"/>
      <c r="AS529" s="22"/>
      <c r="AT529" s="22"/>
      <c r="AU529" s="12"/>
      <c r="AV529" s="12"/>
      <c r="AW529" s="21"/>
      <c r="AX529" s="12"/>
      <c r="AY529" s="12"/>
      <c r="AZ529" s="12"/>
      <c r="BA529" s="22"/>
      <c r="BB529" s="22"/>
      <c r="BG529" s="22"/>
    </row>
    <row r="530" spans="17:59" x14ac:dyDescent="0.3">
      <c r="Q530" s="12"/>
      <c r="R530" s="12"/>
      <c r="S530" s="12"/>
      <c r="T530" s="12"/>
      <c r="U530" s="12"/>
      <c r="V530" s="12"/>
      <c r="W530" s="12"/>
      <c r="X530" s="12"/>
      <c r="Y530" s="21"/>
      <c r="Z530" s="21"/>
      <c r="AA530" s="21"/>
      <c r="AB530" s="21"/>
      <c r="AC530" s="21"/>
      <c r="AD530" s="12"/>
      <c r="AE530" s="12"/>
      <c r="AF530" s="12"/>
      <c r="AG530" s="12"/>
      <c r="AH530" s="12"/>
      <c r="AI530" s="12"/>
      <c r="AK530" s="12"/>
      <c r="AL530" s="12"/>
      <c r="AM530" s="12"/>
      <c r="AN530" s="12"/>
      <c r="AO530" s="12"/>
      <c r="AP530" s="21"/>
      <c r="AQ530" s="21"/>
      <c r="AR530" s="22"/>
      <c r="AS530" s="22"/>
      <c r="AT530" s="22"/>
      <c r="AU530" s="12"/>
      <c r="AV530" s="12"/>
      <c r="AW530" s="21"/>
      <c r="AX530" s="12"/>
      <c r="AY530" s="12"/>
      <c r="AZ530" s="12"/>
      <c r="BA530" s="22"/>
      <c r="BB530" s="22"/>
      <c r="BG530" s="22"/>
    </row>
    <row r="531" spans="17:59" x14ac:dyDescent="0.3">
      <c r="Q531" s="12"/>
      <c r="R531" s="12"/>
      <c r="S531" s="12"/>
      <c r="T531" s="12"/>
      <c r="U531" s="12"/>
      <c r="V531" s="12"/>
      <c r="W531" s="12"/>
      <c r="X531" s="12"/>
      <c r="Y531" s="21"/>
      <c r="Z531" s="21"/>
      <c r="AA531" s="21"/>
      <c r="AB531" s="21"/>
      <c r="AC531" s="21"/>
      <c r="AD531" s="12"/>
      <c r="AE531" s="12"/>
      <c r="AF531" s="12"/>
      <c r="AG531" s="12"/>
      <c r="AH531" s="12"/>
      <c r="AI531" s="12"/>
      <c r="AK531" s="12"/>
      <c r="AL531" s="12"/>
      <c r="AM531" s="12"/>
      <c r="AN531" s="12"/>
      <c r="AO531" s="12"/>
      <c r="AP531" s="21"/>
      <c r="AQ531" s="21"/>
      <c r="AR531" s="22"/>
      <c r="AS531" s="22"/>
      <c r="AT531" s="22"/>
      <c r="AU531" s="12"/>
      <c r="AV531" s="12"/>
      <c r="AW531" s="21"/>
      <c r="AX531" s="12"/>
      <c r="AY531" s="12"/>
      <c r="AZ531" s="12"/>
      <c r="BA531" s="22"/>
      <c r="BB531" s="22"/>
      <c r="BG531" s="22"/>
    </row>
    <row r="532" spans="17:59" x14ac:dyDescent="0.3">
      <c r="Q532" s="12"/>
      <c r="R532" s="12"/>
      <c r="S532" s="12"/>
      <c r="T532" s="12"/>
      <c r="U532" s="12"/>
      <c r="V532" s="12"/>
      <c r="W532" s="12"/>
      <c r="X532" s="12"/>
      <c r="Y532" s="21"/>
      <c r="Z532" s="21"/>
      <c r="AA532" s="21"/>
      <c r="AB532" s="21"/>
      <c r="AC532" s="21"/>
      <c r="AD532" s="12"/>
      <c r="AE532" s="12"/>
      <c r="AF532" s="12"/>
      <c r="AG532" s="12"/>
      <c r="AH532" s="12"/>
      <c r="AI532" s="12"/>
      <c r="AK532" s="12"/>
      <c r="AL532" s="12"/>
      <c r="AM532" s="12"/>
      <c r="AN532" s="12"/>
      <c r="AO532" s="12"/>
      <c r="AP532" s="21"/>
      <c r="AQ532" s="21"/>
      <c r="AR532" s="22"/>
      <c r="AS532" s="22"/>
      <c r="AT532" s="22"/>
      <c r="AU532" s="12"/>
      <c r="AV532" s="12"/>
      <c r="AW532" s="21"/>
      <c r="AX532" s="12"/>
      <c r="AY532" s="12"/>
      <c r="AZ532" s="12"/>
      <c r="BA532" s="22"/>
      <c r="BB532" s="22"/>
      <c r="BG532" s="22"/>
    </row>
    <row r="533" spans="17:59" x14ac:dyDescent="0.3">
      <c r="Q533" s="12"/>
      <c r="R533" s="12"/>
      <c r="S533" s="12"/>
      <c r="T533" s="12"/>
      <c r="U533" s="12"/>
      <c r="V533" s="12"/>
      <c r="W533" s="12"/>
      <c r="X533" s="12"/>
      <c r="Y533" s="21"/>
      <c r="Z533" s="21"/>
      <c r="AA533" s="21"/>
      <c r="AB533" s="21"/>
      <c r="AC533" s="21"/>
      <c r="AD533" s="12"/>
      <c r="AE533" s="12"/>
      <c r="AF533" s="12"/>
      <c r="AG533" s="12"/>
      <c r="AH533" s="12"/>
      <c r="AI533" s="12"/>
      <c r="AK533" s="12"/>
      <c r="AL533" s="12"/>
      <c r="AM533" s="12"/>
      <c r="AN533" s="12"/>
      <c r="AO533" s="12"/>
      <c r="AP533" s="21"/>
      <c r="AQ533" s="21"/>
      <c r="AR533" s="22"/>
      <c r="AS533" s="22"/>
      <c r="AT533" s="22"/>
      <c r="AU533" s="12"/>
      <c r="AV533" s="12"/>
      <c r="AW533" s="21"/>
      <c r="AX533" s="12"/>
      <c r="AY533" s="12"/>
      <c r="AZ533" s="12"/>
      <c r="BA533" s="22"/>
      <c r="BB533" s="22"/>
      <c r="BG533" s="22"/>
    </row>
    <row r="534" spans="17:59" x14ac:dyDescent="0.3">
      <c r="Q534" s="12"/>
      <c r="R534" s="12"/>
      <c r="S534" s="12"/>
      <c r="T534" s="12"/>
      <c r="U534" s="12"/>
      <c r="V534" s="12"/>
      <c r="W534" s="12"/>
      <c r="X534" s="12"/>
      <c r="Y534" s="21"/>
      <c r="Z534" s="21"/>
      <c r="AA534" s="21"/>
      <c r="AB534" s="21"/>
      <c r="AC534" s="21"/>
      <c r="AD534" s="12"/>
      <c r="AE534" s="12"/>
      <c r="AF534" s="12"/>
      <c r="AG534" s="12"/>
      <c r="AH534" s="12"/>
      <c r="AI534" s="12"/>
      <c r="AK534" s="12"/>
      <c r="AL534" s="12"/>
      <c r="AM534" s="12"/>
      <c r="AN534" s="12"/>
      <c r="AO534" s="12"/>
      <c r="AP534" s="21"/>
      <c r="AQ534" s="21"/>
      <c r="AR534" s="22"/>
      <c r="AS534" s="22"/>
      <c r="AT534" s="22"/>
      <c r="AU534" s="12"/>
      <c r="AV534" s="12"/>
      <c r="AW534" s="21"/>
      <c r="AX534" s="12"/>
      <c r="AY534" s="12"/>
      <c r="AZ534" s="12"/>
      <c r="BA534" s="22"/>
      <c r="BB534" s="22"/>
      <c r="BG534" s="22"/>
    </row>
    <row r="535" spans="17:59" x14ac:dyDescent="0.3">
      <c r="Q535" s="12"/>
      <c r="R535" s="12"/>
      <c r="S535" s="12"/>
      <c r="T535" s="12"/>
      <c r="U535" s="12"/>
      <c r="V535" s="12"/>
      <c r="W535" s="12"/>
      <c r="X535" s="12"/>
      <c r="Y535" s="21"/>
      <c r="Z535" s="21"/>
      <c r="AA535" s="21"/>
      <c r="AB535" s="21"/>
      <c r="AC535" s="21"/>
      <c r="AD535" s="12"/>
      <c r="AE535" s="12"/>
      <c r="AF535" s="12"/>
      <c r="AG535" s="12"/>
      <c r="AH535" s="12"/>
      <c r="AI535" s="12"/>
      <c r="AK535" s="12"/>
      <c r="AL535" s="12"/>
      <c r="AM535" s="12"/>
      <c r="AN535" s="12"/>
      <c r="AO535" s="12"/>
      <c r="AP535" s="21"/>
      <c r="AQ535" s="21"/>
      <c r="AR535" s="22"/>
      <c r="AS535" s="22"/>
      <c r="AT535" s="22"/>
      <c r="AU535" s="12"/>
      <c r="AV535" s="12"/>
      <c r="AW535" s="21"/>
      <c r="AX535" s="12"/>
      <c r="AY535" s="12"/>
      <c r="AZ535" s="12"/>
      <c r="BA535" s="22"/>
      <c r="BB535" s="22"/>
      <c r="BG535" s="22"/>
    </row>
    <row r="536" spans="17:59" x14ac:dyDescent="0.3">
      <c r="Q536" s="12"/>
      <c r="R536" s="12"/>
      <c r="S536" s="12"/>
      <c r="T536" s="12"/>
      <c r="U536" s="12"/>
      <c r="V536" s="12"/>
      <c r="W536" s="12"/>
      <c r="X536" s="12"/>
      <c r="Y536" s="21"/>
      <c r="Z536" s="21"/>
      <c r="AA536" s="21"/>
      <c r="AB536" s="21"/>
      <c r="AC536" s="21"/>
      <c r="AD536" s="12"/>
      <c r="AE536" s="12"/>
      <c r="AF536" s="12"/>
      <c r="AG536" s="12"/>
      <c r="AH536" s="12"/>
      <c r="AI536" s="12"/>
      <c r="AK536" s="12"/>
      <c r="AL536" s="12"/>
      <c r="AM536" s="12"/>
      <c r="AN536" s="12"/>
      <c r="AO536" s="12"/>
      <c r="AP536" s="21"/>
      <c r="AQ536" s="21"/>
      <c r="AR536" s="22"/>
      <c r="AS536" s="22"/>
      <c r="AT536" s="22"/>
      <c r="AU536" s="12"/>
      <c r="AV536" s="12"/>
      <c r="AW536" s="21"/>
      <c r="AX536" s="12"/>
      <c r="AY536" s="12"/>
      <c r="AZ536" s="12"/>
      <c r="BA536" s="22"/>
      <c r="BB536" s="22"/>
      <c r="BG536" s="22"/>
    </row>
    <row r="537" spans="17:59" x14ac:dyDescent="0.3">
      <c r="Q537" s="12"/>
      <c r="R537" s="12"/>
      <c r="S537" s="12"/>
      <c r="T537" s="12"/>
      <c r="U537" s="12"/>
      <c r="V537" s="12"/>
      <c r="W537" s="12"/>
      <c r="X537" s="12"/>
      <c r="Y537" s="21"/>
      <c r="Z537" s="21"/>
      <c r="AA537" s="21"/>
      <c r="AB537" s="21"/>
      <c r="AC537" s="21"/>
      <c r="AD537" s="12"/>
      <c r="AE537" s="12"/>
      <c r="AF537" s="12"/>
      <c r="AG537" s="12"/>
      <c r="AH537" s="12"/>
      <c r="AI537" s="12"/>
      <c r="AK537" s="12"/>
      <c r="AL537" s="12"/>
      <c r="AM537" s="12"/>
      <c r="AN537" s="12"/>
      <c r="AO537" s="12"/>
      <c r="AP537" s="21"/>
      <c r="AQ537" s="21"/>
      <c r="AR537" s="22"/>
      <c r="AS537" s="22"/>
      <c r="AT537" s="22"/>
      <c r="AU537" s="12"/>
      <c r="AV537" s="12"/>
      <c r="AW537" s="21"/>
      <c r="AX537" s="12"/>
      <c r="AY537" s="12"/>
      <c r="AZ537" s="12"/>
      <c r="BA537" s="22"/>
      <c r="BB537" s="22"/>
      <c r="BG537" s="22"/>
    </row>
    <row r="538" spans="17:59" x14ac:dyDescent="0.3">
      <c r="Q538" s="12"/>
      <c r="R538" s="12"/>
      <c r="S538" s="12"/>
      <c r="T538" s="12"/>
      <c r="U538" s="12"/>
      <c r="V538" s="12"/>
      <c r="W538" s="12"/>
      <c r="X538" s="12"/>
      <c r="Y538" s="21"/>
      <c r="Z538" s="21"/>
      <c r="AA538" s="21"/>
      <c r="AB538" s="21"/>
      <c r="AC538" s="21"/>
      <c r="AD538" s="12"/>
      <c r="AE538" s="12"/>
      <c r="AF538" s="12"/>
      <c r="AG538" s="12"/>
      <c r="AH538" s="12"/>
      <c r="AI538" s="12"/>
      <c r="AK538" s="12"/>
      <c r="AL538" s="12"/>
      <c r="AM538" s="12"/>
      <c r="AN538" s="12"/>
      <c r="AO538" s="12"/>
      <c r="AP538" s="21"/>
      <c r="AQ538" s="21"/>
      <c r="AR538" s="22"/>
      <c r="AS538" s="22"/>
      <c r="AT538" s="22"/>
      <c r="AU538" s="12"/>
      <c r="AV538" s="12"/>
      <c r="AW538" s="21"/>
      <c r="AX538" s="12"/>
      <c r="AY538" s="12"/>
      <c r="AZ538" s="12"/>
      <c r="BA538" s="22"/>
      <c r="BB538" s="22"/>
      <c r="BG538" s="22"/>
    </row>
    <row r="539" spans="17:59" x14ac:dyDescent="0.3">
      <c r="Q539" s="12"/>
      <c r="R539" s="12"/>
      <c r="S539" s="12"/>
      <c r="T539" s="12"/>
      <c r="U539" s="12"/>
      <c r="V539" s="12"/>
      <c r="W539" s="12"/>
      <c r="X539" s="12"/>
      <c r="Y539" s="21"/>
      <c r="Z539" s="21"/>
      <c r="AA539" s="21"/>
      <c r="AB539" s="21"/>
      <c r="AC539" s="21"/>
      <c r="AD539" s="12"/>
      <c r="AE539" s="12"/>
      <c r="AF539" s="12"/>
      <c r="AG539" s="12"/>
      <c r="AH539" s="12"/>
      <c r="AI539" s="12"/>
      <c r="AK539" s="12"/>
      <c r="AL539" s="12"/>
      <c r="AM539" s="12"/>
      <c r="AN539" s="12"/>
      <c r="AO539" s="12"/>
      <c r="AP539" s="21"/>
      <c r="AQ539" s="21"/>
      <c r="AR539" s="22"/>
      <c r="AS539" s="22"/>
      <c r="AT539" s="22"/>
      <c r="AU539" s="12"/>
      <c r="AV539" s="12"/>
      <c r="AW539" s="21"/>
      <c r="AX539" s="12"/>
      <c r="AY539" s="12"/>
      <c r="AZ539" s="12"/>
      <c r="BA539" s="22"/>
      <c r="BB539" s="22"/>
      <c r="BG539" s="22"/>
    </row>
    <row r="540" spans="17:59" x14ac:dyDescent="0.3">
      <c r="Q540" s="12"/>
      <c r="R540" s="12"/>
      <c r="S540" s="12"/>
      <c r="T540" s="12"/>
      <c r="U540" s="12"/>
      <c r="V540" s="12"/>
      <c r="W540" s="12"/>
      <c r="X540" s="12"/>
      <c r="Y540" s="21"/>
      <c r="Z540" s="21"/>
      <c r="AA540" s="21"/>
      <c r="AB540" s="21"/>
      <c r="AC540" s="21"/>
      <c r="AD540" s="12"/>
      <c r="AE540" s="12"/>
      <c r="AF540" s="12"/>
      <c r="AG540" s="12"/>
      <c r="AH540" s="12"/>
      <c r="AI540" s="12"/>
      <c r="AK540" s="12"/>
      <c r="AL540" s="12"/>
      <c r="AM540" s="12"/>
      <c r="AN540" s="12"/>
      <c r="AO540" s="12"/>
      <c r="AP540" s="21"/>
      <c r="AQ540" s="21"/>
      <c r="AR540" s="22"/>
      <c r="AS540" s="22"/>
      <c r="AT540" s="22"/>
      <c r="AU540" s="12"/>
      <c r="AV540" s="12"/>
      <c r="AW540" s="21"/>
      <c r="AX540" s="12"/>
      <c r="AY540" s="12"/>
      <c r="AZ540" s="12"/>
      <c r="BA540" s="22"/>
      <c r="BB540" s="22"/>
      <c r="BG540" s="22"/>
    </row>
    <row r="541" spans="17:59" x14ac:dyDescent="0.3">
      <c r="Q541" s="12"/>
      <c r="R541" s="12"/>
      <c r="S541" s="12"/>
      <c r="T541" s="12"/>
      <c r="U541" s="12"/>
      <c r="V541" s="12"/>
      <c r="W541" s="12"/>
      <c r="X541" s="12"/>
      <c r="Y541" s="21"/>
      <c r="Z541" s="21"/>
      <c r="AA541" s="21"/>
      <c r="AB541" s="21"/>
      <c r="AC541" s="21"/>
      <c r="AD541" s="12"/>
      <c r="AE541" s="12"/>
      <c r="AF541" s="12"/>
      <c r="AG541" s="12"/>
      <c r="AH541" s="12"/>
      <c r="AI541" s="12"/>
      <c r="AK541" s="12"/>
      <c r="AL541" s="12"/>
      <c r="AM541" s="12"/>
      <c r="AN541" s="12"/>
      <c r="AO541" s="12"/>
      <c r="AP541" s="21"/>
      <c r="AQ541" s="21"/>
      <c r="AR541" s="22"/>
      <c r="AS541" s="22"/>
      <c r="AT541" s="22"/>
      <c r="AU541" s="12"/>
      <c r="AV541" s="12"/>
      <c r="AW541" s="21"/>
      <c r="AX541" s="12"/>
      <c r="AY541" s="12"/>
      <c r="AZ541" s="12"/>
      <c r="BA541" s="22"/>
      <c r="BB541" s="22"/>
      <c r="BG541" s="22"/>
    </row>
    <row r="542" spans="17:59" x14ac:dyDescent="0.3">
      <c r="Q542" s="12"/>
      <c r="R542" s="12"/>
      <c r="S542" s="12"/>
      <c r="T542" s="12"/>
      <c r="U542" s="12"/>
      <c r="V542" s="12"/>
      <c r="W542" s="12"/>
      <c r="X542" s="12"/>
      <c r="Y542" s="21"/>
      <c r="Z542" s="21"/>
      <c r="AA542" s="21"/>
      <c r="AB542" s="21"/>
      <c r="AC542" s="21"/>
      <c r="AD542" s="12"/>
      <c r="AE542" s="12"/>
      <c r="AF542" s="12"/>
      <c r="AG542" s="12"/>
      <c r="AH542" s="12"/>
      <c r="AI542" s="12"/>
      <c r="AK542" s="12"/>
      <c r="AL542" s="12"/>
      <c r="AM542" s="12"/>
      <c r="AN542" s="12"/>
      <c r="AO542" s="12"/>
      <c r="AP542" s="21"/>
      <c r="AQ542" s="21"/>
      <c r="AR542" s="22"/>
      <c r="AS542" s="22"/>
      <c r="AT542" s="22"/>
      <c r="AU542" s="12"/>
      <c r="AV542" s="12"/>
      <c r="AW542" s="21"/>
      <c r="AX542" s="12"/>
      <c r="AY542" s="12"/>
      <c r="AZ542" s="12"/>
      <c r="BA542" s="22"/>
      <c r="BB542" s="22"/>
      <c r="BG542" s="22"/>
    </row>
    <row r="543" spans="17:59" x14ac:dyDescent="0.3">
      <c r="Q543" s="12"/>
      <c r="R543" s="12"/>
      <c r="S543" s="12"/>
      <c r="T543" s="12"/>
      <c r="U543" s="12"/>
      <c r="V543" s="12"/>
      <c r="W543" s="12"/>
      <c r="X543" s="12"/>
      <c r="Y543" s="21"/>
      <c r="Z543" s="21"/>
      <c r="AA543" s="21"/>
      <c r="AB543" s="21"/>
      <c r="AC543" s="21"/>
      <c r="AD543" s="12"/>
      <c r="AE543" s="12"/>
      <c r="AF543" s="12"/>
      <c r="AG543" s="12"/>
      <c r="AH543" s="12"/>
      <c r="AI543" s="12"/>
      <c r="AK543" s="12"/>
      <c r="AL543" s="12"/>
      <c r="AM543" s="12"/>
      <c r="AN543" s="12"/>
      <c r="AO543" s="12"/>
      <c r="AP543" s="21"/>
      <c r="AQ543" s="21"/>
      <c r="AR543" s="22"/>
      <c r="AS543" s="22"/>
      <c r="AT543" s="22"/>
      <c r="AU543" s="12"/>
      <c r="AV543" s="12"/>
      <c r="AW543" s="21"/>
      <c r="AX543" s="12"/>
      <c r="AY543" s="12"/>
      <c r="AZ543" s="12"/>
      <c r="BA543" s="22"/>
      <c r="BB543" s="22"/>
      <c r="BG543" s="22"/>
    </row>
    <row r="544" spans="17:59" x14ac:dyDescent="0.3">
      <c r="Q544" s="12"/>
      <c r="R544" s="12"/>
      <c r="S544" s="12"/>
      <c r="T544" s="12"/>
      <c r="U544" s="12"/>
      <c r="V544" s="12"/>
      <c r="W544" s="12"/>
      <c r="X544" s="12"/>
      <c r="Y544" s="21"/>
      <c r="Z544" s="21"/>
      <c r="AA544" s="21"/>
      <c r="AB544" s="21"/>
      <c r="AC544" s="21"/>
      <c r="AD544" s="12"/>
      <c r="AE544" s="12"/>
      <c r="AF544" s="12"/>
      <c r="AG544" s="12"/>
      <c r="AH544" s="12"/>
      <c r="AI544" s="12"/>
      <c r="AK544" s="12"/>
      <c r="AL544" s="12"/>
      <c r="AM544" s="12"/>
      <c r="AN544" s="12"/>
      <c r="AO544" s="12"/>
      <c r="AP544" s="21"/>
      <c r="AQ544" s="21"/>
      <c r="AR544" s="22"/>
      <c r="AS544" s="22"/>
      <c r="AT544" s="22"/>
      <c r="AU544" s="12"/>
      <c r="AV544" s="12"/>
      <c r="AW544" s="21"/>
      <c r="AX544" s="12"/>
      <c r="AY544" s="12"/>
      <c r="AZ544" s="12"/>
      <c r="BA544" s="22"/>
      <c r="BB544" s="22"/>
      <c r="BG544" s="22"/>
    </row>
    <row r="545" spans="17:59" x14ac:dyDescent="0.3">
      <c r="Q545" s="12"/>
      <c r="R545" s="12"/>
      <c r="S545" s="12"/>
      <c r="T545" s="12"/>
      <c r="U545" s="12"/>
      <c r="V545" s="12"/>
      <c r="W545" s="12"/>
      <c r="X545" s="12"/>
      <c r="Y545" s="21"/>
      <c r="Z545" s="21"/>
      <c r="AA545" s="21"/>
      <c r="AB545" s="21"/>
      <c r="AC545" s="21"/>
      <c r="AD545" s="12"/>
      <c r="AE545" s="12"/>
      <c r="AF545" s="12"/>
      <c r="AG545" s="12"/>
      <c r="AH545" s="12"/>
      <c r="AI545" s="12"/>
      <c r="AK545" s="12"/>
      <c r="AL545" s="12"/>
      <c r="AM545" s="12"/>
      <c r="AN545" s="12"/>
      <c r="AO545" s="12"/>
      <c r="AP545" s="21"/>
      <c r="AQ545" s="21"/>
      <c r="AR545" s="22"/>
      <c r="AS545" s="22"/>
      <c r="AT545" s="22"/>
      <c r="AU545" s="12"/>
      <c r="AV545" s="12"/>
      <c r="AW545" s="21"/>
      <c r="AX545" s="12"/>
      <c r="AY545" s="12"/>
      <c r="AZ545" s="12"/>
      <c r="BA545" s="22"/>
      <c r="BB545" s="22"/>
      <c r="BG545" s="22"/>
    </row>
    <row r="546" spans="17:59" x14ac:dyDescent="0.3">
      <c r="Q546" s="12"/>
      <c r="R546" s="12"/>
      <c r="S546" s="12"/>
      <c r="T546" s="12"/>
      <c r="U546" s="12"/>
      <c r="V546" s="12"/>
      <c r="W546" s="12"/>
      <c r="X546" s="12"/>
      <c r="Y546" s="21"/>
      <c r="Z546" s="21"/>
      <c r="AA546" s="21"/>
      <c r="AB546" s="21"/>
      <c r="AC546" s="21"/>
      <c r="AD546" s="12"/>
      <c r="AE546" s="12"/>
      <c r="AF546" s="12"/>
      <c r="AG546" s="12"/>
      <c r="AH546" s="12"/>
      <c r="AI546" s="12"/>
      <c r="AK546" s="12"/>
      <c r="AL546" s="12"/>
      <c r="AM546" s="12"/>
      <c r="AN546" s="12"/>
      <c r="AO546" s="12"/>
      <c r="AP546" s="21"/>
      <c r="AQ546" s="21"/>
      <c r="AR546" s="22"/>
      <c r="AS546" s="22"/>
      <c r="AT546" s="22"/>
      <c r="AU546" s="12"/>
      <c r="AV546" s="12"/>
      <c r="AW546" s="21"/>
      <c r="AX546" s="12"/>
      <c r="AY546" s="12"/>
      <c r="AZ546" s="12"/>
      <c r="BA546" s="22"/>
      <c r="BB546" s="22"/>
      <c r="BG546" s="22"/>
    </row>
    <row r="547" spans="17:59" x14ac:dyDescent="0.3">
      <c r="Q547" s="12"/>
      <c r="R547" s="12"/>
      <c r="S547" s="12"/>
      <c r="T547" s="12"/>
      <c r="U547" s="12"/>
      <c r="V547" s="12"/>
      <c r="W547" s="12"/>
      <c r="X547" s="12"/>
      <c r="Y547" s="21"/>
      <c r="Z547" s="21"/>
      <c r="AA547" s="21"/>
      <c r="AB547" s="21"/>
      <c r="AC547" s="21"/>
      <c r="AD547" s="12"/>
      <c r="AE547" s="12"/>
      <c r="AF547" s="12"/>
      <c r="AG547" s="12"/>
      <c r="AH547" s="12"/>
      <c r="AI547" s="12"/>
      <c r="AK547" s="12"/>
      <c r="AL547" s="12"/>
      <c r="AM547" s="12"/>
      <c r="AN547" s="12"/>
      <c r="AO547" s="12"/>
      <c r="AP547" s="21"/>
      <c r="AQ547" s="21"/>
      <c r="AR547" s="22"/>
      <c r="AS547" s="22"/>
      <c r="AT547" s="22"/>
      <c r="AU547" s="12"/>
      <c r="AV547" s="12"/>
      <c r="AW547" s="21"/>
      <c r="AX547" s="12"/>
      <c r="AY547" s="12"/>
      <c r="AZ547" s="12"/>
      <c r="BA547" s="22"/>
      <c r="BB547" s="22"/>
      <c r="BG547" s="22"/>
    </row>
    <row r="548" spans="17:59" x14ac:dyDescent="0.3">
      <c r="Q548" s="12"/>
      <c r="R548" s="12"/>
      <c r="S548" s="12"/>
      <c r="T548" s="12"/>
      <c r="U548" s="12"/>
      <c r="V548" s="12"/>
      <c r="W548" s="12"/>
      <c r="X548" s="12"/>
      <c r="Y548" s="21"/>
      <c r="Z548" s="21"/>
      <c r="AA548" s="21"/>
      <c r="AB548" s="21"/>
      <c r="AC548" s="21"/>
      <c r="AD548" s="12"/>
      <c r="AE548" s="12"/>
      <c r="AF548" s="12"/>
      <c r="AG548" s="12"/>
      <c r="AH548" s="12"/>
      <c r="AI548" s="12"/>
      <c r="AK548" s="12"/>
      <c r="AL548" s="12"/>
      <c r="AM548" s="12"/>
      <c r="AN548" s="12"/>
      <c r="AO548" s="12"/>
      <c r="AP548" s="21"/>
      <c r="AQ548" s="21"/>
      <c r="AR548" s="22"/>
      <c r="AS548" s="22"/>
      <c r="AT548" s="22"/>
      <c r="AU548" s="12"/>
      <c r="AV548" s="12"/>
      <c r="AW548" s="21"/>
      <c r="AX548" s="12"/>
      <c r="AY548" s="12"/>
      <c r="AZ548" s="12"/>
      <c r="BA548" s="22"/>
      <c r="BB548" s="22"/>
      <c r="BG548" s="22"/>
    </row>
    <row r="549" spans="17:59" x14ac:dyDescent="0.3">
      <c r="Q549" s="12"/>
      <c r="R549" s="12"/>
      <c r="S549" s="12"/>
      <c r="T549" s="12"/>
      <c r="U549" s="12"/>
      <c r="V549" s="12"/>
      <c r="W549" s="12"/>
      <c r="X549" s="12"/>
      <c r="Y549" s="21"/>
      <c r="Z549" s="21"/>
      <c r="AA549" s="21"/>
      <c r="AB549" s="21"/>
      <c r="AC549" s="21"/>
      <c r="AD549" s="12"/>
      <c r="AE549" s="12"/>
      <c r="AF549" s="12"/>
      <c r="AG549" s="12"/>
      <c r="AH549" s="12"/>
      <c r="AI549" s="12"/>
      <c r="AK549" s="12"/>
      <c r="AL549" s="12"/>
      <c r="AM549" s="12"/>
      <c r="AN549" s="12"/>
      <c r="AO549" s="12"/>
      <c r="AP549" s="21"/>
      <c r="AQ549" s="21"/>
      <c r="AR549" s="22"/>
      <c r="AS549" s="22"/>
      <c r="AT549" s="22"/>
      <c r="AU549" s="12"/>
      <c r="AV549" s="12"/>
      <c r="AW549" s="21"/>
      <c r="AX549" s="12"/>
      <c r="AY549" s="12"/>
      <c r="AZ549" s="12"/>
      <c r="BA549" s="22"/>
      <c r="BB549" s="22"/>
      <c r="BG549" s="22"/>
    </row>
    <row r="550" spans="17:59" x14ac:dyDescent="0.3">
      <c r="Q550" s="12"/>
      <c r="R550" s="12"/>
      <c r="S550" s="12"/>
      <c r="T550" s="12"/>
      <c r="U550" s="12"/>
      <c r="V550" s="12"/>
      <c r="W550" s="12"/>
      <c r="X550" s="12"/>
      <c r="Y550" s="21"/>
      <c r="Z550" s="21"/>
      <c r="AA550" s="21"/>
      <c r="AB550" s="21"/>
      <c r="AC550" s="21"/>
      <c r="AD550" s="12"/>
      <c r="AE550" s="12"/>
      <c r="AF550" s="12"/>
      <c r="AG550" s="12"/>
      <c r="AH550" s="12"/>
      <c r="AI550" s="12"/>
      <c r="AK550" s="12"/>
      <c r="AL550" s="12"/>
      <c r="AM550" s="12"/>
      <c r="AN550" s="12"/>
      <c r="AO550" s="12"/>
      <c r="AP550" s="21"/>
      <c r="AQ550" s="21"/>
      <c r="AR550" s="22"/>
      <c r="AS550" s="22"/>
      <c r="AT550" s="22"/>
      <c r="AU550" s="12"/>
      <c r="AV550" s="12"/>
      <c r="AW550" s="21"/>
      <c r="AX550" s="12"/>
      <c r="AY550" s="12"/>
      <c r="AZ550" s="12"/>
      <c r="BA550" s="22"/>
      <c r="BB550" s="22"/>
      <c r="BG550" s="22"/>
    </row>
    <row r="551" spans="17:59" x14ac:dyDescent="0.3">
      <c r="Q551" s="12"/>
      <c r="R551" s="12"/>
      <c r="S551" s="12"/>
      <c r="T551" s="12"/>
      <c r="U551" s="12"/>
      <c r="V551" s="12"/>
      <c r="W551" s="12"/>
      <c r="X551" s="12"/>
      <c r="Y551" s="21"/>
      <c r="Z551" s="21"/>
      <c r="AA551" s="21"/>
      <c r="AB551" s="21"/>
      <c r="AC551" s="21"/>
      <c r="AD551" s="12"/>
      <c r="AE551" s="12"/>
      <c r="AF551" s="12"/>
      <c r="AG551" s="12"/>
      <c r="AH551" s="12"/>
      <c r="AI551" s="12"/>
      <c r="AK551" s="12"/>
      <c r="AL551" s="12"/>
      <c r="AM551" s="12"/>
      <c r="AN551" s="12"/>
      <c r="AO551" s="12"/>
      <c r="AP551" s="21"/>
      <c r="AQ551" s="21"/>
      <c r="AR551" s="22"/>
      <c r="AS551" s="22"/>
      <c r="AT551" s="22"/>
      <c r="AU551" s="12"/>
      <c r="AV551" s="12"/>
      <c r="AW551" s="21"/>
      <c r="AX551" s="12"/>
      <c r="AY551" s="12"/>
      <c r="AZ551" s="12"/>
      <c r="BA551" s="22"/>
      <c r="BB551" s="22"/>
      <c r="BG551" s="22"/>
    </row>
    <row r="552" spans="17:59" x14ac:dyDescent="0.3">
      <c r="Q552" s="12"/>
      <c r="R552" s="12"/>
      <c r="S552" s="12"/>
      <c r="T552" s="12"/>
      <c r="U552" s="12"/>
      <c r="V552" s="12"/>
      <c r="W552" s="12"/>
      <c r="X552" s="12"/>
      <c r="Y552" s="21"/>
      <c r="Z552" s="21"/>
      <c r="AA552" s="21"/>
      <c r="AB552" s="21"/>
      <c r="AC552" s="21"/>
      <c r="AD552" s="12"/>
      <c r="AE552" s="12"/>
      <c r="AF552" s="12"/>
      <c r="AG552" s="12"/>
      <c r="AH552" s="12"/>
      <c r="AI552" s="12"/>
      <c r="AK552" s="12"/>
      <c r="AL552" s="12"/>
      <c r="AM552" s="12"/>
      <c r="AN552" s="12"/>
      <c r="AO552" s="12"/>
      <c r="AP552" s="21"/>
      <c r="AQ552" s="21"/>
      <c r="AR552" s="22"/>
      <c r="AS552" s="22"/>
      <c r="AT552" s="22"/>
      <c r="AU552" s="12"/>
      <c r="AV552" s="12"/>
      <c r="AW552" s="21"/>
      <c r="AX552" s="12"/>
      <c r="AY552" s="12"/>
      <c r="AZ552" s="12"/>
      <c r="BA552" s="22"/>
      <c r="BB552" s="22"/>
      <c r="BG552" s="22"/>
    </row>
    <row r="553" spans="17:59" x14ac:dyDescent="0.3">
      <c r="Q553" s="12"/>
      <c r="R553" s="12"/>
      <c r="S553" s="12"/>
      <c r="T553" s="12"/>
      <c r="U553" s="12"/>
      <c r="V553" s="12"/>
      <c r="W553" s="12"/>
      <c r="X553" s="12"/>
      <c r="Y553" s="21"/>
      <c r="Z553" s="21"/>
      <c r="AA553" s="21"/>
      <c r="AB553" s="21"/>
      <c r="AC553" s="21"/>
      <c r="AD553" s="12"/>
      <c r="AE553" s="12"/>
      <c r="AF553" s="12"/>
      <c r="AG553" s="12"/>
      <c r="AH553" s="12"/>
      <c r="AI553" s="12"/>
      <c r="AK553" s="12"/>
      <c r="AL553" s="12"/>
      <c r="AM553" s="12"/>
      <c r="AN553" s="12"/>
      <c r="AO553" s="12"/>
      <c r="AP553" s="21"/>
      <c r="AQ553" s="21"/>
      <c r="AR553" s="22"/>
      <c r="AS553" s="22"/>
      <c r="AT553" s="22"/>
      <c r="AU553" s="12"/>
      <c r="AV553" s="12"/>
      <c r="AW553" s="21"/>
      <c r="AX553" s="12"/>
      <c r="AY553" s="12"/>
      <c r="AZ553" s="12"/>
      <c r="BA553" s="22"/>
      <c r="BB553" s="22"/>
      <c r="BG553" s="22"/>
    </row>
    <row r="554" spans="17:59" x14ac:dyDescent="0.3">
      <c r="Q554" s="12"/>
      <c r="R554" s="12"/>
      <c r="S554" s="12"/>
      <c r="T554" s="12"/>
      <c r="U554" s="12"/>
      <c r="V554" s="12"/>
      <c r="W554" s="12"/>
      <c r="X554" s="12"/>
      <c r="Y554" s="21"/>
      <c r="Z554" s="21"/>
      <c r="AA554" s="21"/>
      <c r="AB554" s="21"/>
      <c r="AC554" s="21"/>
      <c r="AD554" s="12"/>
      <c r="AE554" s="12"/>
      <c r="AF554" s="12"/>
      <c r="AG554" s="12"/>
      <c r="AH554" s="12"/>
      <c r="AI554" s="12"/>
      <c r="AK554" s="12"/>
      <c r="AL554" s="12"/>
      <c r="AM554" s="12"/>
      <c r="AN554" s="12"/>
      <c r="AO554" s="12"/>
      <c r="AP554" s="21"/>
      <c r="AQ554" s="21"/>
      <c r="AR554" s="22"/>
      <c r="AS554" s="22"/>
      <c r="AT554" s="22"/>
      <c r="AU554" s="12"/>
      <c r="AV554" s="12"/>
      <c r="AW554" s="21"/>
      <c r="AX554" s="12"/>
      <c r="AY554" s="12"/>
      <c r="AZ554" s="12"/>
      <c r="BA554" s="22"/>
      <c r="BB554" s="22"/>
      <c r="BG554" s="22"/>
    </row>
    <row r="555" spans="17:59" x14ac:dyDescent="0.3">
      <c r="Q555" s="12"/>
      <c r="R555" s="12"/>
      <c r="S555" s="12"/>
      <c r="T555" s="12"/>
      <c r="U555" s="12"/>
      <c r="V555" s="12"/>
      <c r="W555" s="12"/>
      <c r="X555" s="12"/>
      <c r="Y555" s="21"/>
      <c r="Z555" s="21"/>
      <c r="AA555" s="21"/>
      <c r="AB555" s="21"/>
      <c r="AC555" s="21"/>
      <c r="AD555" s="12"/>
      <c r="AE555" s="12"/>
      <c r="AF555" s="12"/>
      <c r="AG555" s="12"/>
      <c r="AH555" s="12"/>
      <c r="AI555" s="12"/>
      <c r="AK555" s="12"/>
      <c r="AL555" s="12"/>
      <c r="AM555" s="12"/>
      <c r="AN555" s="12"/>
      <c r="AO555" s="12"/>
      <c r="AP555" s="21"/>
      <c r="AQ555" s="21"/>
      <c r="AR555" s="22"/>
      <c r="AS555" s="22"/>
      <c r="AT555" s="22"/>
      <c r="AU555" s="12"/>
      <c r="AV555" s="12"/>
      <c r="AW555" s="21"/>
      <c r="AX555" s="12"/>
      <c r="AY555" s="12"/>
      <c r="AZ555" s="12"/>
      <c r="BA555" s="22"/>
      <c r="BB555" s="22"/>
      <c r="BG555" s="22"/>
    </row>
    <row r="556" spans="17:59" x14ac:dyDescent="0.3">
      <c r="Q556" s="12"/>
      <c r="R556" s="12"/>
      <c r="S556" s="12"/>
      <c r="T556" s="12"/>
      <c r="U556" s="12"/>
      <c r="V556" s="12"/>
      <c r="W556" s="12"/>
      <c r="X556" s="12"/>
      <c r="Y556" s="21"/>
      <c r="Z556" s="21"/>
      <c r="AA556" s="21"/>
      <c r="AB556" s="21"/>
      <c r="AC556" s="21"/>
      <c r="AD556" s="12"/>
      <c r="AE556" s="12"/>
      <c r="AF556" s="12"/>
      <c r="AG556" s="12"/>
      <c r="AH556" s="12"/>
      <c r="AI556" s="12"/>
      <c r="AK556" s="12"/>
      <c r="AL556" s="12"/>
      <c r="AM556" s="12"/>
      <c r="AN556" s="12"/>
      <c r="AO556" s="12"/>
      <c r="AP556" s="21"/>
      <c r="AQ556" s="21"/>
      <c r="AR556" s="22"/>
      <c r="AS556" s="22"/>
      <c r="AT556" s="22"/>
      <c r="AU556" s="12"/>
      <c r="AV556" s="12"/>
      <c r="AW556" s="21"/>
      <c r="AX556" s="12"/>
      <c r="AY556" s="12"/>
      <c r="AZ556" s="12"/>
      <c r="BA556" s="22"/>
      <c r="BB556" s="22"/>
      <c r="BG556" s="22"/>
    </row>
    <row r="557" spans="17:59" x14ac:dyDescent="0.3">
      <c r="Q557" s="12"/>
      <c r="R557" s="12"/>
      <c r="S557" s="12"/>
      <c r="T557" s="12"/>
      <c r="U557" s="12"/>
      <c r="V557" s="12"/>
      <c r="W557" s="12"/>
      <c r="X557" s="12"/>
      <c r="Y557" s="21"/>
      <c r="Z557" s="21"/>
      <c r="AA557" s="21"/>
      <c r="AB557" s="21"/>
      <c r="AC557" s="21"/>
      <c r="AD557" s="12"/>
      <c r="AE557" s="12"/>
      <c r="AF557" s="12"/>
      <c r="AG557" s="12"/>
      <c r="AH557" s="12"/>
      <c r="AI557" s="12"/>
      <c r="AK557" s="12"/>
      <c r="AL557" s="12"/>
      <c r="AM557" s="12"/>
      <c r="AN557" s="12"/>
      <c r="AO557" s="12"/>
      <c r="AP557" s="21"/>
      <c r="AQ557" s="21"/>
      <c r="AR557" s="22"/>
      <c r="AS557" s="22"/>
      <c r="AT557" s="22"/>
      <c r="AU557" s="12"/>
      <c r="AV557" s="12"/>
      <c r="AW557" s="21"/>
      <c r="AX557" s="12"/>
      <c r="AY557" s="12"/>
      <c r="AZ557" s="12"/>
      <c r="BA557" s="22"/>
      <c r="BB557" s="22"/>
      <c r="BG557" s="22"/>
    </row>
    <row r="558" spans="17:59" x14ac:dyDescent="0.3">
      <c r="Q558" s="12"/>
      <c r="R558" s="12"/>
      <c r="S558" s="12"/>
      <c r="T558" s="12"/>
      <c r="U558" s="12"/>
      <c r="V558" s="12"/>
      <c r="W558" s="12"/>
      <c r="X558" s="12"/>
      <c r="Y558" s="21"/>
      <c r="Z558" s="21"/>
      <c r="AA558" s="21"/>
      <c r="AB558" s="21"/>
      <c r="AC558" s="21"/>
      <c r="AD558" s="12"/>
      <c r="AE558" s="12"/>
      <c r="AF558" s="12"/>
      <c r="AG558" s="12"/>
      <c r="AH558" s="12"/>
      <c r="AI558" s="12"/>
      <c r="AK558" s="12"/>
      <c r="AL558" s="12"/>
      <c r="AM558" s="12"/>
      <c r="AN558" s="12"/>
      <c r="AO558" s="12"/>
      <c r="AP558" s="21"/>
      <c r="AQ558" s="21"/>
      <c r="AR558" s="22"/>
      <c r="AS558" s="22"/>
      <c r="AT558" s="22"/>
      <c r="AU558" s="12"/>
      <c r="AV558" s="12"/>
      <c r="AW558" s="21"/>
      <c r="AX558" s="12"/>
      <c r="AY558" s="12"/>
      <c r="AZ558" s="12"/>
      <c r="BA558" s="22"/>
      <c r="BB558" s="22"/>
      <c r="BG558" s="22"/>
    </row>
    <row r="559" spans="17:59" x14ac:dyDescent="0.3">
      <c r="Q559" s="12"/>
      <c r="R559" s="12"/>
      <c r="S559" s="12"/>
      <c r="T559" s="12"/>
      <c r="U559" s="12"/>
      <c r="V559" s="12"/>
      <c r="W559" s="12"/>
      <c r="X559" s="12"/>
      <c r="Y559" s="21"/>
      <c r="Z559" s="21"/>
      <c r="AA559" s="21"/>
      <c r="AB559" s="21"/>
      <c r="AC559" s="21"/>
      <c r="AD559" s="12"/>
      <c r="AE559" s="12"/>
      <c r="AF559" s="12"/>
      <c r="AG559" s="12"/>
      <c r="AH559" s="12"/>
      <c r="AI559" s="12"/>
      <c r="AK559" s="12"/>
      <c r="AL559" s="12"/>
      <c r="AM559" s="12"/>
      <c r="AN559" s="12"/>
      <c r="AO559" s="12"/>
      <c r="AP559" s="21"/>
      <c r="AQ559" s="21"/>
      <c r="AR559" s="22"/>
      <c r="AS559" s="22"/>
      <c r="AT559" s="22"/>
      <c r="AU559" s="12"/>
      <c r="AV559" s="12"/>
      <c r="AW559" s="21"/>
      <c r="AX559" s="12"/>
      <c r="AY559" s="12"/>
      <c r="AZ559" s="12"/>
      <c r="BA559" s="22"/>
      <c r="BB559" s="22"/>
      <c r="BG559" s="22"/>
    </row>
    <row r="560" spans="17:59" x14ac:dyDescent="0.3">
      <c r="Q560" s="12"/>
      <c r="R560" s="12"/>
      <c r="S560" s="12"/>
      <c r="T560" s="12"/>
      <c r="U560" s="12"/>
      <c r="V560" s="12"/>
      <c r="W560" s="12"/>
      <c r="X560" s="12"/>
      <c r="Y560" s="21"/>
      <c r="Z560" s="21"/>
      <c r="AA560" s="21"/>
      <c r="AB560" s="21"/>
      <c r="AC560" s="21"/>
      <c r="AD560" s="12"/>
      <c r="AE560" s="12"/>
      <c r="AF560" s="12"/>
      <c r="AG560" s="12"/>
      <c r="AH560" s="12"/>
      <c r="AI560" s="12"/>
      <c r="AK560" s="12"/>
      <c r="AL560" s="12"/>
      <c r="AM560" s="12"/>
      <c r="AN560" s="12"/>
      <c r="AO560" s="12"/>
      <c r="AP560" s="21"/>
      <c r="AQ560" s="21"/>
      <c r="AR560" s="22"/>
      <c r="AS560" s="22"/>
      <c r="AT560" s="22"/>
      <c r="AU560" s="12"/>
      <c r="AV560" s="12"/>
      <c r="AW560" s="21"/>
      <c r="AX560" s="12"/>
      <c r="AY560" s="12"/>
      <c r="AZ560" s="12"/>
      <c r="BA560" s="22"/>
      <c r="BB560" s="22"/>
      <c r="BG560" s="22"/>
    </row>
    <row r="561" spans="17:59" x14ac:dyDescent="0.3">
      <c r="Q561" s="12"/>
      <c r="R561" s="12"/>
      <c r="S561" s="12"/>
      <c r="T561" s="12"/>
      <c r="U561" s="12"/>
      <c r="V561" s="12"/>
      <c r="W561" s="12"/>
      <c r="X561" s="12"/>
      <c r="Y561" s="21"/>
      <c r="Z561" s="21"/>
      <c r="AA561" s="21"/>
      <c r="AB561" s="21"/>
      <c r="AC561" s="21"/>
      <c r="AD561" s="12"/>
      <c r="AE561" s="12"/>
      <c r="AF561" s="12"/>
      <c r="AG561" s="12"/>
      <c r="AH561" s="12"/>
      <c r="AI561" s="12"/>
      <c r="AK561" s="12"/>
      <c r="AL561" s="12"/>
      <c r="AM561" s="12"/>
      <c r="AN561" s="12"/>
      <c r="AO561" s="12"/>
      <c r="AP561" s="21"/>
      <c r="AQ561" s="21"/>
      <c r="AR561" s="22"/>
      <c r="AS561" s="22"/>
      <c r="AT561" s="22"/>
      <c r="AU561" s="12"/>
      <c r="AV561" s="12"/>
      <c r="AW561" s="21"/>
      <c r="AX561" s="12"/>
      <c r="AY561" s="12"/>
      <c r="AZ561" s="12"/>
      <c r="BA561" s="22"/>
      <c r="BB561" s="22"/>
      <c r="BG561" s="22"/>
    </row>
    <row r="562" spans="17:59" x14ac:dyDescent="0.3">
      <c r="Q562" s="12"/>
      <c r="R562" s="12"/>
      <c r="S562" s="12"/>
      <c r="T562" s="12"/>
      <c r="U562" s="12"/>
      <c r="V562" s="12"/>
      <c r="W562" s="12"/>
      <c r="X562" s="12"/>
      <c r="Y562" s="21"/>
      <c r="Z562" s="21"/>
      <c r="AA562" s="21"/>
      <c r="AB562" s="21"/>
      <c r="AC562" s="21"/>
      <c r="AD562" s="12"/>
      <c r="AE562" s="12"/>
      <c r="AF562" s="12"/>
      <c r="AG562" s="12"/>
      <c r="AH562" s="12"/>
      <c r="AI562" s="12"/>
      <c r="AK562" s="12"/>
      <c r="AL562" s="12"/>
      <c r="AM562" s="12"/>
      <c r="AN562" s="12"/>
      <c r="AO562" s="12"/>
      <c r="AP562" s="21"/>
      <c r="AQ562" s="21"/>
      <c r="AR562" s="22"/>
      <c r="AS562" s="22"/>
      <c r="AT562" s="22"/>
      <c r="AU562" s="12"/>
      <c r="AV562" s="12"/>
      <c r="AW562" s="21"/>
      <c r="AX562" s="12"/>
      <c r="AY562" s="12"/>
      <c r="AZ562" s="12"/>
      <c r="BA562" s="22"/>
      <c r="BB562" s="22"/>
      <c r="BG562" s="22"/>
    </row>
    <row r="563" spans="17:59" x14ac:dyDescent="0.3">
      <c r="Q563" s="12"/>
      <c r="R563" s="12"/>
      <c r="S563" s="12"/>
      <c r="T563" s="12"/>
      <c r="U563" s="12"/>
      <c r="V563" s="12"/>
      <c r="W563" s="12"/>
      <c r="X563" s="12"/>
      <c r="Y563" s="21"/>
      <c r="Z563" s="21"/>
      <c r="AA563" s="21"/>
      <c r="AB563" s="21"/>
      <c r="AC563" s="21"/>
      <c r="AD563" s="12"/>
      <c r="AE563" s="12"/>
      <c r="AF563" s="12"/>
      <c r="AG563" s="12"/>
      <c r="AH563" s="12"/>
      <c r="AI563" s="12"/>
      <c r="AK563" s="12"/>
      <c r="AL563" s="12"/>
      <c r="AM563" s="12"/>
      <c r="AN563" s="12"/>
      <c r="AO563" s="12"/>
      <c r="AP563" s="21"/>
      <c r="AQ563" s="21"/>
      <c r="AR563" s="22"/>
      <c r="AS563" s="22"/>
      <c r="AT563" s="22"/>
      <c r="AU563" s="12"/>
      <c r="AV563" s="12"/>
      <c r="AW563" s="21"/>
      <c r="AX563" s="12"/>
      <c r="AY563" s="12"/>
      <c r="AZ563" s="12"/>
      <c r="BA563" s="22"/>
      <c r="BB563" s="22"/>
      <c r="BG563" s="22"/>
    </row>
    <row r="564" spans="17:59" x14ac:dyDescent="0.3">
      <c r="Q564" s="12"/>
      <c r="R564" s="12"/>
      <c r="S564" s="12"/>
      <c r="T564" s="12"/>
      <c r="U564" s="12"/>
      <c r="V564" s="12"/>
      <c r="W564" s="12"/>
      <c r="X564" s="12"/>
      <c r="Y564" s="21"/>
      <c r="Z564" s="21"/>
      <c r="AA564" s="21"/>
      <c r="AB564" s="21"/>
      <c r="AC564" s="21"/>
      <c r="AD564" s="12"/>
      <c r="AE564" s="12"/>
      <c r="AF564" s="12"/>
      <c r="AG564" s="12"/>
      <c r="AH564" s="12"/>
      <c r="AI564" s="12"/>
      <c r="AK564" s="12"/>
      <c r="AL564" s="12"/>
      <c r="AM564" s="12"/>
      <c r="AN564" s="12"/>
      <c r="AO564" s="12"/>
      <c r="AP564" s="21"/>
      <c r="AQ564" s="21"/>
      <c r="AR564" s="22"/>
      <c r="AS564" s="22"/>
      <c r="AT564" s="22"/>
      <c r="AU564" s="12"/>
      <c r="AV564" s="12"/>
      <c r="AW564" s="21"/>
      <c r="AX564" s="12"/>
      <c r="AY564" s="12"/>
      <c r="AZ564" s="12"/>
      <c r="BA564" s="22"/>
      <c r="BB564" s="22"/>
      <c r="BG564" s="22"/>
    </row>
    <row r="565" spans="17:59" x14ac:dyDescent="0.3">
      <c r="Q565" s="12"/>
      <c r="R565" s="12"/>
      <c r="S565" s="12"/>
      <c r="T565" s="12"/>
      <c r="U565" s="12"/>
      <c r="V565" s="12"/>
      <c r="W565" s="12"/>
      <c r="X565" s="12"/>
      <c r="Y565" s="21"/>
      <c r="Z565" s="21"/>
      <c r="AA565" s="21"/>
      <c r="AB565" s="21"/>
      <c r="AC565" s="21"/>
      <c r="AD565" s="12"/>
      <c r="AE565" s="12"/>
      <c r="AF565" s="12"/>
      <c r="AG565" s="12"/>
      <c r="AH565" s="12"/>
      <c r="AI565" s="12"/>
      <c r="AK565" s="12"/>
      <c r="AL565" s="12"/>
      <c r="AM565" s="12"/>
      <c r="AN565" s="12"/>
      <c r="AO565" s="12"/>
      <c r="AP565" s="21"/>
      <c r="AQ565" s="21"/>
      <c r="AR565" s="22"/>
      <c r="AS565" s="22"/>
      <c r="AT565" s="22"/>
      <c r="AU565" s="12"/>
      <c r="AV565" s="12"/>
      <c r="AW565" s="21"/>
      <c r="AX565" s="12"/>
      <c r="AY565" s="12"/>
      <c r="AZ565" s="12"/>
      <c r="BA565" s="22"/>
      <c r="BB565" s="22"/>
      <c r="BG565" s="22"/>
    </row>
    <row r="566" spans="17:59" x14ac:dyDescent="0.3">
      <c r="Q566" s="12"/>
      <c r="R566" s="12"/>
      <c r="S566" s="12"/>
      <c r="T566" s="12"/>
      <c r="U566" s="12"/>
      <c r="V566" s="12"/>
      <c r="W566" s="12"/>
      <c r="X566" s="12"/>
      <c r="Y566" s="21"/>
      <c r="Z566" s="21"/>
      <c r="AA566" s="21"/>
      <c r="AB566" s="21"/>
      <c r="AC566" s="21"/>
      <c r="AD566" s="12"/>
      <c r="AE566" s="12"/>
      <c r="AF566" s="12"/>
      <c r="AG566" s="12"/>
      <c r="AH566" s="12"/>
      <c r="AI566" s="12"/>
      <c r="AK566" s="12"/>
      <c r="AL566" s="12"/>
      <c r="AM566" s="12"/>
      <c r="AN566" s="12"/>
      <c r="AO566" s="12"/>
      <c r="AP566" s="21"/>
      <c r="AQ566" s="21"/>
      <c r="AR566" s="22"/>
      <c r="AS566" s="22"/>
      <c r="AT566" s="22"/>
      <c r="AU566" s="12"/>
      <c r="AV566" s="12"/>
      <c r="AW566" s="21"/>
      <c r="AX566" s="12"/>
      <c r="AY566" s="12"/>
      <c r="AZ566" s="12"/>
      <c r="BA566" s="22"/>
      <c r="BB566" s="22"/>
      <c r="BG566" s="22"/>
    </row>
    <row r="567" spans="17:59" x14ac:dyDescent="0.3">
      <c r="Q567" s="12"/>
      <c r="R567" s="12"/>
      <c r="S567" s="12"/>
      <c r="T567" s="12"/>
      <c r="U567" s="12"/>
      <c r="V567" s="12"/>
      <c r="W567" s="12"/>
      <c r="X567" s="12"/>
      <c r="Y567" s="21"/>
      <c r="Z567" s="21"/>
      <c r="AA567" s="21"/>
      <c r="AB567" s="21"/>
      <c r="AC567" s="21"/>
      <c r="AD567" s="12"/>
      <c r="AE567" s="12"/>
      <c r="AF567" s="12"/>
      <c r="AG567" s="12"/>
      <c r="AH567" s="12"/>
      <c r="AI567" s="12"/>
      <c r="AK567" s="12"/>
      <c r="AL567" s="12"/>
      <c r="AM567" s="12"/>
      <c r="AN567" s="12"/>
      <c r="AO567" s="12"/>
      <c r="AP567" s="21"/>
      <c r="AQ567" s="21"/>
      <c r="AR567" s="22"/>
      <c r="AS567" s="22"/>
      <c r="AT567" s="22"/>
      <c r="AU567" s="12"/>
      <c r="AV567" s="12"/>
      <c r="AW567" s="21"/>
      <c r="AX567" s="12"/>
      <c r="AY567" s="12"/>
      <c r="AZ567" s="12"/>
      <c r="BA567" s="22"/>
      <c r="BB567" s="22"/>
      <c r="BG567" s="22"/>
    </row>
    <row r="568" spans="17:59" x14ac:dyDescent="0.3">
      <c r="Q568" s="12"/>
      <c r="R568" s="12"/>
      <c r="S568" s="12"/>
      <c r="T568" s="12"/>
      <c r="U568" s="12"/>
      <c r="V568" s="12"/>
      <c r="W568" s="12"/>
      <c r="X568" s="12"/>
      <c r="Y568" s="21"/>
      <c r="Z568" s="21"/>
      <c r="AA568" s="21"/>
      <c r="AB568" s="21"/>
      <c r="AC568" s="21"/>
      <c r="AD568" s="12"/>
      <c r="AE568" s="12"/>
      <c r="AF568" s="12"/>
      <c r="AG568" s="12"/>
      <c r="AH568" s="12"/>
      <c r="AI568" s="12"/>
      <c r="AK568" s="12"/>
      <c r="AL568" s="12"/>
      <c r="AM568" s="12"/>
      <c r="AN568" s="12"/>
      <c r="AO568" s="12"/>
      <c r="AP568" s="21"/>
      <c r="AQ568" s="21"/>
      <c r="AR568" s="22"/>
      <c r="AS568" s="22"/>
      <c r="AT568" s="22"/>
      <c r="AU568" s="12"/>
      <c r="AV568" s="12"/>
      <c r="AW568" s="21"/>
      <c r="AX568" s="12"/>
      <c r="AY568" s="12"/>
      <c r="AZ568" s="12"/>
      <c r="BA568" s="22"/>
      <c r="BB568" s="22"/>
      <c r="BG568" s="22"/>
    </row>
    <row r="569" spans="17:59" x14ac:dyDescent="0.3">
      <c r="Q569" s="12"/>
      <c r="R569" s="12"/>
      <c r="S569" s="12"/>
      <c r="T569" s="12"/>
      <c r="U569" s="12"/>
      <c r="V569" s="12"/>
      <c r="W569" s="12"/>
      <c r="X569" s="12"/>
      <c r="Y569" s="21"/>
      <c r="Z569" s="21"/>
      <c r="AA569" s="21"/>
      <c r="AB569" s="21"/>
      <c r="AC569" s="21"/>
      <c r="AD569" s="12"/>
      <c r="AE569" s="12"/>
      <c r="AF569" s="12"/>
      <c r="AG569" s="12"/>
      <c r="AH569" s="12"/>
      <c r="AI569" s="12"/>
      <c r="AK569" s="12"/>
      <c r="AL569" s="12"/>
      <c r="AM569" s="12"/>
      <c r="AN569" s="12"/>
      <c r="AO569" s="12"/>
      <c r="AP569" s="21"/>
      <c r="AQ569" s="21"/>
      <c r="AR569" s="22"/>
      <c r="AS569" s="22"/>
      <c r="AT569" s="22"/>
      <c r="AU569" s="12"/>
      <c r="AV569" s="12"/>
      <c r="AW569" s="21"/>
      <c r="AX569" s="12"/>
      <c r="AY569" s="12"/>
      <c r="AZ569" s="12"/>
      <c r="BA569" s="22"/>
      <c r="BB569" s="22"/>
      <c r="BG569" s="22"/>
    </row>
    <row r="570" spans="17:59" x14ac:dyDescent="0.3">
      <c r="Q570" s="12"/>
      <c r="R570" s="12"/>
      <c r="S570" s="12"/>
      <c r="T570" s="12"/>
      <c r="U570" s="12"/>
      <c r="V570" s="12"/>
      <c r="W570" s="12"/>
      <c r="X570" s="12"/>
      <c r="Y570" s="21"/>
      <c r="Z570" s="21"/>
      <c r="AA570" s="21"/>
      <c r="AB570" s="21"/>
      <c r="AC570" s="21"/>
      <c r="AD570" s="12"/>
      <c r="AE570" s="12"/>
      <c r="AF570" s="12"/>
      <c r="AG570" s="12"/>
      <c r="AH570" s="12"/>
      <c r="AI570" s="12"/>
      <c r="AK570" s="12"/>
      <c r="AL570" s="12"/>
      <c r="AM570" s="12"/>
      <c r="AN570" s="12"/>
      <c r="AO570" s="12"/>
      <c r="AP570" s="21"/>
      <c r="AQ570" s="21"/>
      <c r="AR570" s="22"/>
      <c r="AS570" s="22"/>
      <c r="AT570" s="22"/>
      <c r="AU570" s="12"/>
      <c r="AV570" s="12"/>
      <c r="AW570" s="21"/>
      <c r="AX570" s="12"/>
      <c r="AY570" s="12"/>
      <c r="AZ570" s="12"/>
      <c r="BA570" s="22"/>
      <c r="BB570" s="22"/>
      <c r="BG570" s="22"/>
    </row>
    <row r="571" spans="17:59" x14ac:dyDescent="0.3">
      <c r="Q571" s="12"/>
      <c r="R571" s="12"/>
      <c r="S571" s="12"/>
      <c r="T571" s="12"/>
      <c r="U571" s="12"/>
      <c r="V571" s="12"/>
      <c r="W571" s="12"/>
      <c r="X571" s="12"/>
      <c r="Y571" s="21"/>
      <c r="Z571" s="21"/>
      <c r="AA571" s="21"/>
      <c r="AB571" s="21"/>
      <c r="AC571" s="21"/>
      <c r="AD571" s="12"/>
      <c r="AE571" s="12"/>
      <c r="AF571" s="12"/>
      <c r="AG571" s="12"/>
      <c r="AH571" s="12"/>
      <c r="AI571" s="12"/>
      <c r="AK571" s="12"/>
      <c r="AL571" s="12"/>
      <c r="AM571" s="12"/>
      <c r="AN571" s="12"/>
      <c r="AO571" s="12"/>
      <c r="AP571" s="21"/>
      <c r="AQ571" s="21"/>
      <c r="AR571" s="22"/>
      <c r="AS571" s="22"/>
      <c r="AT571" s="22"/>
      <c r="AU571" s="12"/>
      <c r="AV571" s="12"/>
      <c r="AW571" s="21"/>
      <c r="AX571" s="12"/>
      <c r="AY571" s="12"/>
      <c r="AZ571" s="12"/>
      <c r="BA571" s="22"/>
      <c r="BB571" s="22"/>
      <c r="BG571" s="22"/>
    </row>
    <row r="572" spans="17:59" x14ac:dyDescent="0.3">
      <c r="Q572" s="12"/>
      <c r="R572" s="12"/>
      <c r="S572" s="12"/>
      <c r="T572" s="12"/>
      <c r="U572" s="12"/>
      <c r="V572" s="12"/>
      <c r="W572" s="12"/>
      <c r="X572" s="12"/>
      <c r="Y572" s="21"/>
      <c r="Z572" s="21"/>
      <c r="AA572" s="21"/>
      <c r="AB572" s="21"/>
      <c r="AC572" s="21"/>
      <c r="AD572" s="12"/>
      <c r="AE572" s="12"/>
      <c r="AF572" s="12"/>
      <c r="AG572" s="12"/>
      <c r="AH572" s="12"/>
      <c r="AI572" s="12"/>
      <c r="AK572" s="12"/>
      <c r="AL572" s="12"/>
      <c r="AM572" s="12"/>
      <c r="AN572" s="12"/>
      <c r="AO572" s="12"/>
      <c r="AP572" s="21"/>
      <c r="AQ572" s="21"/>
      <c r="AR572" s="22"/>
      <c r="AS572" s="22"/>
      <c r="AT572" s="22"/>
      <c r="AU572" s="12"/>
      <c r="AV572" s="12"/>
      <c r="AW572" s="21"/>
      <c r="AX572" s="12"/>
      <c r="AY572" s="12"/>
      <c r="AZ572" s="12"/>
      <c r="BA572" s="22"/>
      <c r="BB572" s="22"/>
      <c r="BG572" s="22"/>
    </row>
    <row r="573" spans="17:59" x14ac:dyDescent="0.3">
      <c r="Q573" s="12"/>
      <c r="R573" s="12"/>
      <c r="S573" s="12"/>
      <c r="T573" s="12"/>
      <c r="U573" s="12"/>
      <c r="V573" s="12"/>
      <c r="W573" s="12"/>
      <c r="X573" s="12"/>
      <c r="Y573" s="21"/>
      <c r="Z573" s="21"/>
      <c r="AA573" s="21"/>
      <c r="AB573" s="21"/>
      <c r="AC573" s="21"/>
      <c r="AD573" s="12"/>
      <c r="AE573" s="12"/>
      <c r="AF573" s="12"/>
      <c r="AG573" s="12"/>
      <c r="AH573" s="12"/>
      <c r="AI573" s="12"/>
      <c r="AK573" s="12"/>
      <c r="AL573" s="12"/>
      <c r="AM573" s="12"/>
      <c r="AN573" s="12"/>
      <c r="AO573" s="12"/>
      <c r="AP573" s="21"/>
      <c r="AQ573" s="21"/>
      <c r="AR573" s="22"/>
      <c r="AS573" s="22"/>
      <c r="AT573" s="22"/>
      <c r="AU573" s="12"/>
      <c r="AV573" s="12"/>
      <c r="AW573" s="21"/>
      <c r="AX573" s="12"/>
      <c r="AY573" s="12"/>
      <c r="AZ573" s="12"/>
      <c r="BA573" s="22"/>
      <c r="BB573" s="22"/>
      <c r="BG573" s="22"/>
    </row>
    <row r="574" spans="17:59" x14ac:dyDescent="0.3">
      <c r="Q574" s="12"/>
      <c r="R574" s="12"/>
      <c r="S574" s="12"/>
      <c r="T574" s="12"/>
      <c r="U574" s="12"/>
      <c r="V574" s="12"/>
      <c r="W574" s="12"/>
      <c r="X574" s="12"/>
      <c r="Y574" s="21"/>
      <c r="Z574" s="21"/>
      <c r="AA574" s="21"/>
      <c r="AB574" s="21"/>
      <c r="AC574" s="21"/>
      <c r="AD574" s="12"/>
      <c r="AE574" s="12"/>
      <c r="AF574" s="12"/>
      <c r="AG574" s="12"/>
      <c r="AH574" s="12"/>
      <c r="AI574" s="12"/>
      <c r="AK574" s="12"/>
      <c r="AL574" s="12"/>
      <c r="AM574" s="12"/>
      <c r="AN574" s="12"/>
      <c r="AO574" s="12"/>
      <c r="AP574" s="21"/>
      <c r="AQ574" s="21"/>
      <c r="AR574" s="22"/>
      <c r="AS574" s="22"/>
      <c r="AT574" s="22"/>
      <c r="AU574" s="12"/>
      <c r="AV574" s="12"/>
      <c r="AW574" s="21"/>
      <c r="AX574" s="12"/>
      <c r="AY574" s="12"/>
      <c r="AZ574" s="12"/>
      <c r="BA574" s="22"/>
      <c r="BB574" s="22"/>
      <c r="BG574" s="22"/>
    </row>
    <row r="575" spans="17:59" x14ac:dyDescent="0.3">
      <c r="Q575" s="12"/>
      <c r="R575" s="12"/>
      <c r="S575" s="12"/>
      <c r="T575" s="12"/>
      <c r="U575" s="12"/>
      <c r="V575" s="12"/>
      <c r="W575" s="12"/>
      <c r="X575" s="12"/>
      <c r="Y575" s="21"/>
      <c r="Z575" s="21"/>
      <c r="AA575" s="21"/>
      <c r="AB575" s="21"/>
      <c r="AC575" s="21"/>
      <c r="AD575" s="12"/>
      <c r="AE575" s="12"/>
      <c r="AF575" s="12"/>
      <c r="AG575" s="12"/>
      <c r="AH575" s="12"/>
      <c r="AI575" s="12"/>
      <c r="AK575" s="12"/>
      <c r="AL575" s="12"/>
      <c r="AM575" s="12"/>
      <c r="AN575" s="12"/>
      <c r="AO575" s="12"/>
      <c r="AP575" s="21"/>
      <c r="AQ575" s="21"/>
      <c r="AR575" s="22"/>
      <c r="AS575" s="22"/>
      <c r="AT575" s="22"/>
      <c r="AU575" s="12"/>
      <c r="AV575" s="12"/>
      <c r="AW575" s="21"/>
      <c r="AX575" s="12"/>
      <c r="AY575" s="12"/>
      <c r="AZ575" s="12"/>
      <c r="BA575" s="22"/>
      <c r="BB575" s="22"/>
      <c r="BG575" s="22"/>
    </row>
    <row r="576" spans="17:59" x14ac:dyDescent="0.3">
      <c r="Q576" s="12"/>
      <c r="R576" s="12"/>
      <c r="S576" s="12"/>
      <c r="T576" s="12"/>
      <c r="U576" s="12"/>
      <c r="V576" s="12"/>
      <c r="W576" s="12"/>
      <c r="X576" s="12"/>
      <c r="Y576" s="21"/>
      <c r="Z576" s="21"/>
      <c r="AA576" s="21"/>
      <c r="AB576" s="21"/>
      <c r="AC576" s="21"/>
      <c r="AD576" s="12"/>
      <c r="AE576" s="12"/>
      <c r="AF576" s="12"/>
      <c r="AG576" s="12"/>
      <c r="AH576" s="12"/>
      <c r="AI576" s="12"/>
      <c r="AK576" s="12"/>
      <c r="AL576" s="12"/>
      <c r="AM576" s="12"/>
      <c r="AN576" s="12"/>
      <c r="AO576" s="12"/>
      <c r="AP576" s="21"/>
      <c r="AQ576" s="21"/>
      <c r="AR576" s="22"/>
      <c r="AS576" s="22"/>
      <c r="AT576" s="22"/>
      <c r="AU576" s="12"/>
      <c r="AV576" s="12"/>
      <c r="AW576" s="21"/>
      <c r="AX576" s="12"/>
      <c r="AY576" s="12"/>
      <c r="AZ576" s="12"/>
      <c r="BA576" s="22"/>
      <c r="BB576" s="22"/>
      <c r="BG576" s="22"/>
    </row>
    <row r="577" spans="17:59" x14ac:dyDescent="0.3">
      <c r="Q577" s="12"/>
      <c r="R577" s="12"/>
      <c r="S577" s="12"/>
      <c r="T577" s="12"/>
      <c r="U577" s="12"/>
      <c r="V577" s="12"/>
      <c r="W577" s="12"/>
      <c r="X577" s="12"/>
      <c r="Y577" s="21"/>
      <c r="Z577" s="21"/>
      <c r="AA577" s="21"/>
      <c r="AB577" s="21"/>
      <c r="AC577" s="21"/>
      <c r="AD577" s="12"/>
      <c r="AE577" s="12"/>
      <c r="AF577" s="12"/>
      <c r="AG577" s="12"/>
      <c r="AH577" s="12"/>
      <c r="AI577" s="12"/>
      <c r="AK577" s="12"/>
      <c r="AL577" s="12"/>
      <c r="AM577" s="12"/>
      <c r="AN577" s="12"/>
      <c r="AO577" s="12"/>
      <c r="AP577" s="21"/>
      <c r="AQ577" s="21"/>
      <c r="AR577" s="22"/>
      <c r="AS577" s="22"/>
      <c r="AT577" s="22"/>
      <c r="AU577" s="12"/>
      <c r="AV577" s="12"/>
      <c r="AW577" s="21"/>
      <c r="AX577" s="12"/>
      <c r="AY577" s="12"/>
      <c r="AZ577" s="12"/>
      <c r="BA577" s="22"/>
      <c r="BB577" s="22"/>
      <c r="BG577" s="22"/>
    </row>
    <row r="578" spans="17:59" x14ac:dyDescent="0.3">
      <c r="Q578" s="12"/>
      <c r="R578" s="12"/>
      <c r="S578" s="12"/>
      <c r="T578" s="12"/>
      <c r="U578" s="12"/>
      <c r="V578" s="12"/>
      <c r="W578" s="12"/>
      <c r="X578" s="12"/>
      <c r="Y578" s="21"/>
      <c r="Z578" s="21"/>
      <c r="AA578" s="21"/>
      <c r="AB578" s="21"/>
      <c r="AC578" s="21"/>
      <c r="AD578" s="12"/>
      <c r="AE578" s="12"/>
      <c r="AF578" s="12"/>
      <c r="AG578" s="12"/>
      <c r="AH578" s="12"/>
      <c r="AI578" s="12"/>
      <c r="AK578" s="12"/>
      <c r="AL578" s="12"/>
      <c r="AM578" s="12"/>
      <c r="AN578" s="12"/>
      <c r="AO578" s="12"/>
      <c r="AP578" s="21"/>
      <c r="AQ578" s="21"/>
      <c r="AR578" s="22"/>
      <c r="AS578" s="22"/>
      <c r="AT578" s="22"/>
      <c r="AU578" s="12"/>
      <c r="AV578" s="12"/>
      <c r="AW578" s="21"/>
      <c r="AX578" s="12"/>
      <c r="AY578" s="12"/>
      <c r="AZ578" s="12"/>
      <c r="BA578" s="22"/>
      <c r="BB578" s="22"/>
      <c r="BG578" s="22"/>
    </row>
    <row r="579" spans="17:59" x14ac:dyDescent="0.3">
      <c r="Q579" s="12"/>
      <c r="R579" s="12"/>
      <c r="S579" s="12"/>
      <c r="T579" s="12"/>
      <c r="U579" s="12"/>
      <c r="V579" s="12"/>
      <c r="W579" s="12"/>
      <c r="X579" s="12"/>
      <c r="Y579" s="21"/>
      <c r="Z579" s="21"/>
      <c r="AA579" s="21"/>
      <c r="AB579" s="21"/>
      <c r="AC579" s="21"/>
      <c r="AD579" s="12"/>
      <c r="AE579" s="12"/>
      <c r="AF579" s="12"/>
      <c r="AG579" s="12"/>
      <c r="AH579" s="12"/>
      <c r="AI579" s="12"/>
      <c r="AK579" s="12"/>
      <c r="AL579" s="12"/>
      <c r="AM579" s="12"/>
      <c r="AN579" s="12"/>
      <c r="AO579" s="12"/>
      <c r="AP579" s="21"/>
      <c r="AQ579" s="21"/>
      <c r="AR579" s="22"/>
      <c r="AS579" s="22"/>
      <c r="AT579" s="22"/>
      <c r="AU579" s="12"/>
      <c r="AV579" s="12"/>
      <c r="AW579" s="21"/>
      <c r="AX579" s="12"/>
      <c r="AY579" s="12"/>
      <c r="AZ579" s="12"/>
      <c r="BA579" s="22"/>
      <c r="BB579" s="22"/>
      <c r="BG579" s="22"/>
    </row>
    <row r="580" spans="17:59" x14ac:dyDescent="0.3">
      <c r="Q580" s="12"/>
      <c r="R580" s="12"/>
      <c r="S580" s="12"/>
      <c r="T580" s="12"/>
      <c r="U580" s="12"/>
      <c r="V580" s="12"/>
      <c r="W580" s="12"/>
      <c r="X580" s="12"/>
      <c r="Y580" s="21"/>
      <c r="Z580" s="21"/>
      <c r="AA580" s="21"/>
      <c r="AB580" s="21"/>
      <c r="AC580" s="21"/>
      <c r="AD580" s="12"/>
      <c r="AE580" s="12"/>
      <c r="AF580" s="12"/>
      <c r="AG580" s="12"/>
      <c r="AH580" s="12"/>
      <c r="AI580" s="12"/>
      <c r="AK580" s="12"/>
      <c r="AL580" s="12"/>
      <c r="AM580" s="12"/>
      <c r="AN580" s="12"/>
      <c r="AO580" s="12"/>
      <c r="AP580" s="21"/>
      <c r="AQ580" s="21"/>
      <c r="AR580" s="22"/>
      <c r="AS580" s="22"/>
      <c r="AT580" s="22"/>
      <c r="AU580" s="12"/>
      <c r="AV580" s="12"/>
      <c r="AW580" s="21"/>
      <c r="AX580" s="12"/>
      <c r="AY580" s="12"/>
      <c r="AZ580" s="12"/>
      <c r="BA580" s="22"/>
      <c r="BB580" s="22"/>
      <c r="BG580" s="22"/>
    </row>
    <row r="581" spans="17:59" x14ac:dyDescent="0.3">
      <c r="Q581" s="12"/>
      <c r="R581" s="12"/>
      <c r="S581" s="12"/>
      <c r="T581" s="12"/>
      <c r="U581" s="12"/>
      <c r="V581" s="12"/>
      <c r="W581" s="12"/>
      <c r="X581" s="12"/>
      <c r="Y581" s="21"/>
      <c r="Z581" s="21"/>
      <c r="AA581" s="21"/>
      <c r="AB581" s="21"/>
      <c r="AC581" s="21"/>
      <c r="AD581" s="12"/>
      <c r="AE581" s="12"/>
      <c r="AF581" s="12"/>
      <c r="AG581" s="12"/>
      <c r="AH581" s="12"/>
      <c r="AI581" s="12"/>
      <c r="AK581" s="12"/>
      <c r="AL581" s="12"/>
      <c r="AM581" s="12"/>
      <c r="AN581" s="12"/>
      <c r="AO581" s="12"/>
      <c r="AP581" s="21"/>
      <c r="AQ581" s="21"/>
      <c r="AR581" s="22"/>
      <c r="AS581" s="22"/>
      <c r="AT581" s="22"/>
      <c r="AU581" s="12"/>
      <c r="AV581" s="12"/>
      <c r="AW581" s="21"/>
      <c r="AX581" s="12"/>
      <c r="AY581" s="12"/>
      <c r="AZ581" s="12"/>
      <c r="BA581" s="22"/>
      <c r="BB581" s="22"/>
      <c r="BG581" s="22"/>
    </row>
    <row r="582" spans="17:59" x14ac:dyDescent="0.3">
      <c r="Q582" s="12"/>
      <c r="R582" s="12"/>
      <c r="S582" s="12"/>
      <c r="T582" s="12"/>
      <c r="U582" s="12"/>
      <c r="V582" s="12"/>
      <c r="W582" s="12"/>
      <c r="X582" s="12"/>
      <c r="Y582" s="21"/>
      <c r="Z582" s="21"/>
      <c r="AA582" s="21"/>
      <c r="AB582" s="21"/>
      <c r="AC582" s="21"/>
      <c r="AD582" s="12"/>
      <c r="AE582" s="12"/>
      <c r="AF582" s="12"/>
      <c r="AG582" s="12"/>
      <c r="AH582" s="12"/>
      <c r="AI582" s="12"/>
      <c r="AK582" s="12"/>
      <c r="AL582" s="12"/>
      <c r="AM582" s="12"/>
      <c r="AN582" s="12"/>
      <c r="AO582" s="12"/>
      <c r="AP582" s="21"/>
      <c r="AQ582" s="21"/>
      <c r="AR582" s="22"/>
      <c r="AS582" s="22"/>
      <c r="AT582" s="22"/>
      <c r="AU582" s="12"/>
      <c r="AV582" s="12"/>
      <c r="AW582" s="21"/>
      <c r="AX582" s="12"/>
      <c r="AY582" s="12"/>
      <c r="AZ582" s="12"/>
      <c r="BA582" s="22"/>
      <c r="BB582" s="22"/>
      <c r="BG582" s="22"/>
    </row>
    <row r="583" spans="17:59" x14ac:dyDescent="0.3">
      <c r="Q583" s="12"/>
      <c r="R583" s="12"/>
      <c r="S583" s="12"/>
      <c r="T583" s="12"/>
      <c r="U583" s="12"/>
      <c r="V583" s="12"/>
      <c r="W583" s="12"/>
      <c r="X583" s="12"/>
      <c r="Y583" s="21"/>
      <c r="Z583" s="21"/>
      <c r="AA583" s="21"/>
      <c r="AB583" s="21"/>
      <c r="AC583" s="21"/>
      <c r="AD583" s="12"/>
      <c r="AE583" s="12"/>
      <c r="AF583" s="12"/>
      <c r="AG583" s="12"/>
      <c r="AH583" s="12"/>
      <c r="AI583" s="12"/>
      <c r="AK583" s="12"/>
      <c r="AL583" s="12"/>
      <c r="AM583" s="12"/>
      <c r="AN583" s="12"/>
      <c r="AO583" s="12"/>
      <c r="AP583" s="21"/>
      <c r="AQ583" s="21"/>
      <c r="AR583" s="22"/>
      <c r="AS583" s="22"/>
      <c r="AT583" s="22"/>
      <c r="AU583" s="12"/>
      <c r="AV583" s="12"/>
      <c r="AW583" s="21"/>
      <c r="AX583" s="12"/>
      <c r="AY583" s="12"/>
      <c r="AZ583" s="12"/>
      <c r="BA583" s="22"/>
      <c r="BB583" s="22"/>
      <c r="BG583" s="22"/>
    </row>
    <row r="584" spans="17:59" x14ac:dyDescent="0.3">
      <c r="Q584" s="12"/>
      <c r="R584" s="12"/>
      <c r="S584" s="12"/>
      <c r="T584" s="12"/>
      <c r="U584" s="12"/>
      <c r="V584" s="12"/>
      <c r="W584" s="12"/>
      <c r="X584" s="12"/>
      <c r="Y584" s="21"/>
      <c r="Z584" s="21"/>
      <c r="AA584" s="21"/>
      <c r="AB584" s="21"/>
      <c r="AC584" s="21"/>
      <c r="AD584" s="12"/>
      <c r="AE584" s="12"/>
      <c r="AF584" s="12"/>
      <c r="AG584" s="12"/>
      <c r="AH584" s="12"/>
      <c r="AI584" s="12"/>
      <c r="AK584" s="12"/>
      <c r="AL584" s="12"/>
      <c r="AM584" s="12"/>
      <c r="AN584" s="12"/>
      <c r="AO584" s="12"/>
      <c r="AP584" s="21"/>
      <c r="AQ584" s="21"/>
      <c r="AR584" s="22"/>
      <c r="AS584" s="22"/>
      <c r="AT584" s="22"/>
      <c r="AU584" s="12"/>
      <c r="AV584" s="12"/>
      <c r="AW584" s="21"/>
      <c r="AX584" s="12"/>
      <c r="AY584" s="12"/>
      <c r="AZ584" s="12"/>
      <c r="BA584" s="22"/>
      <c r="BB584" s="22"/>
      <c r="BG584" s="22"/>
    </row>
    <row r="585" spans="17:59" x14ac:dyDescent="0.3">
      <c r="Q585" s="12"/>
      <c r="R585" s="12"/>
      <c r="S585" s="12"/>
      <c r="T585" s="12"/>
      <c r="U585" s="12"/>
      <c r="V585" s="12"/>
      <c r="W585" s="12"/>
      <c r="X585" s="12"/>
      <c r="Y585" s="21"/>
      <c r="Z585" s="21"/>
      <c r="AA585" s="21"/>
      <c r="AB585" s="21"/>
      <c r="AC585" s="21"/>
      <c r="AD585" s="12"/>
      <c r="AE585" s="12"/>
      <c r="AF585" s="12"/>
      <c r="AG585" s="12"/>
      <c r="AH585" s="12"/>
      <c r="AI585" s="12"/>
      <c r="AK585" s="12"/>
      <c r="AL585" s="12"/>
      <c r="AM585" s="12"/>
      <c r="AN585" s="12"/>
      <c r="AO585" s="12"/>
      <c r="AP585" s="21"/>
      <c r="AQ585" s="21"/>
      <c r="AR585" s="22"/>
      <c r="AS585" s="22"/>
      <c r="AT585" s="22"/>
      <c r="AU585" s="12"/>
      <c r="AV585" s="12"/>
      <c r="AW585" s="21"/>
      <c r="AX585" s="12"/>
      <c r="AY585" s="12"/>
      <c r="AZ585" s="12"/>
      <c r="BA585" s="22"/>
      <c r="BB585" s="22"/>
      <c r="BG585" s="22"/>
    </row>
    <row r="586" spans="17:59" x14ac:dyDescent="0.3">
      <c r="Q586" s="12"/>
      <c r="R586" s="12"/>
      <c r="S586" s="12"/>
      <c r="T586" s="12"/>
      <c r="U586" s="12"/>
      <c r="V586" s="12"/>
      <c r="W586" s="12"/>
      <c r="X586" s="12"/>
      <c r="Y586" s="21"/>
      <c r="Z586" s="21"/>
      <c r="AA586" s="21"/>
      <c r="AB586" s="21"/>
      <c r="AC586" s="21"/>
      <c r="AD586" s="12"/>
      <c r="AE586" s="12"/>
      <c r="AF586" s="12"/>
      <c r="AG586" s="12"/>
      <c r="AH586" s="12"/>
      <c r="AI586" s="12"/>
      <c r="AK586" s="12"/>
      <c r="AL586" s="12"/>
      <c r="AM586" s="12"/>
      <c r="AN586" s="12"/>
      <c r="AO586" s="12"/>
      <c r="AP586" s="21"/>
      <c r="AQ586" s="21"/>
      <c r="AR586" s="22"/>
      <c r="AS586" s="22"/>
      <c r="AT586" s="22"/>
      <c r="AU586" s="12"/>
      <c r="AV586" s="12"/>
      <c r="AW586" s="21"/>
      <c r="AX586" s="12"/>
      <c r="AY586" s="12"/>
      <c r="AZ586" s="12"/>
      <c r="BA586" s="22"/>
      <c r="BB586" s="22"/>
      <c r="BG586" s="22"/>
    </row>
    <row r="587" spans="17:59" x14ac:dyDescent="0.3">
      <c r="Q587" s="12"/>
      <c r="R587" s="12"/>
      <c r="S587" s="12"/>
      <c r="T587" s="12"/>
      <c r="U587" s="12"/>
      <c r="V587" s="12"/>
      <c r="W587" s="12"/>
      <c r="X587" s="12"/>
      <c r="Y587" s="21"/>
      <c r="Z587" s="21"/>
      <c r="AA587" s="21"/>
      <c r="AB587" s="21"/>
      <c r="AC587" s="21"/>
      <c r="AD587" s="12"/>
      <c r="AE587" s="12"/>
      <c r="AF587" s="12"/>
      <c r="AG587" s="12"/>
      <c r="AH587" s="12"/>
      <c r="AI587" s="12"/>
      <c r="AK587" s="12"/>
      <c r="AL587" s="12"/>
      <c r="AM587" s="12"/>
      <c r="AN587" s="12"/>
      <c r="AO587" s="12"/>
      <c r="AP587" s="21"/>
      <c r="AQ587" s="21"/>
      <c r="AR587" s="22"/>
      <c r="AS587" s="22"/>
      <c r="AT587" s="22"/>
      <c r="AU587" s="12"/>
      <c r="AV587" s="12"/>
      <c r="AW587" s="21"/>
      <c r="AX587" s="12"/>
      <c r="AY587" s="12"/>
      <c r="AZ587" s="12"/>
      <c r="BA587" s="22"/>
      <c r="BB587" s="22"/>
      <c r="BG587" s="22"/>
    </row>
    <row r="588" spans="17:59" x14ac:dyDescent="0.3">
      <c r="Q588" s="12"/>
      <c r="R588" s="12"/>
      <c r="S588" s="12"/>
      <c r="T588" s="12"/>
      <c r="U588" s="12"/>
      <c r="V588" s="12"/>
      <c r="W588" s="12"/>
      <c r="X588" s="12"/>
      <c r="Y588" s="21"/>
      <c r="Z588" s="21"/>
      <c r="AA588" s="21"/>
      <c r="AB588" s="21"/>
      <c r="AC588" s="21"/>
      <c r="AD588" s="12"/>
      <c r="AE588" s="12"/>
      <c r="AF588" s="12"/>
      <c r="AG588" s="12"/>
      <c r="AH588" s="12"/>
      <c r="AI588" s="12"/>
      <c r="AK588" s="12"/>
      <c r="AL588" s="12"/>
      <c r="AM588" s="12"/>
      <c r="AN588" s="12"/>
      <c r="AO588" s="12"/>
      <c r="AP588" s="21"/>
      <c r="AQ588" s="21"/>
      <c r="AR588" s="22"/>
      <c r="AS588" s="22"/>
      <c r="AT588" s="22"/>
      <c r="AU588" s="12"/>
      <c r="AV588" s="12"/>
      <c r="AW588" s="21"/>
      <c r="AX588" s="12"/>
      <c r="AY588" s="12"/>
      <c r="AZ588" s="12"/>
      <c r="BA588" s="22"/>
      <c r="BB588" s="22"/>
      <c r="BG588" s="22"/>
    </row>
    <row r="589" spans="17:59" x14ac:dyDescent="0.3">
      <c r="Q589" s="12"/>
      <c r="R589" s="12"/>
      <c r="S589" s="12"/>
      <c r="T589" s="12"/>
      <c r="U589" s="12"/>
      <c r="V589" s="12"/>
      <c r="W589" s="12"/>
      <c r="X589" s="12"/>
      <c r="Y589" s="21"/>
      <c r="Z589" s="21"/>
      <c r="AA589" s="21"/>
      <c r="AB589" s="21"/>
      <c r="AC589" s="21"/>
      <c r="AD589" s="12"/>
      <c r="AE589" s="12"/>
      <c r="AF589" s="12"/>
      <c r="AG589" s="12"/>
      <c r="AH589" s="12"/>
      <c r="AI589" s="12"/>
      <c r="AK589" s="12"/>
      <c r="AL589" s="12"/>
      <c r="AM589" s="12"/>
      <c r="AN589" s="12"/>
      <c r="AO589" s="12"/>
      <c r="AP589" s="21"/>
      <c r="AQ589" s="21"/>
      <c r="AR589" s="22"/>
      <c r="AS589" s="22"/>
      <c r="AT589" s="22"/>
      <c r="AU589" s="12"/>
      <c r="AV589" s="12"/>
      <c r="AW589" s="21"/>
      <c r="AX589" s="12"/>
      <c r="AY589" s="12"/>
      <c r="AZ589" s="12"/>
      <c r="BA589" s="22"/>
      <c r="BB589" s="22"/>
      <c r="BG589" s="22"/>
    </row>
    <row r="590" spans="17:59" x14ac:dyDescent="0.3">
      <c r="Q590" s="12"/>
      <c r="R590" s="12"/>
      <c r="S590" s="12"/>
      <c r="T590" s="12"/>
      <c r="U590" s="12"/>
      <c r="V590" s="12"/>
      <c r="W590" s="12"/>
      <c r="X590" s="12"/>
      <c r="Y590" s="21"/>
      <c r="Z590" s="21"/>
      <c r="AA590" s="21"/>
      <c r="AB590" s="21"/>
      <c r="AC590" s="21"/>
      <c r="AD590" s="12"/>
      <c r="AE590" s="12"/>
      <c r="AF590" s="12"/>
      <c r="AG590" s="12"/>
      <c r="AH590" s="12"/>
      <c r="AI590" s="12"/>
      <c r="AK590" s="12"/>
      <c r="AL590" s="12"/>
      <c r="AM590" s="12"/>
      <c r="AN590" s="12"/>
      <c r="AO590" s="12"/>
      <c r="AP590" s="21"/>
      <c r="AQ590" s="21"/>
      <c r="AR590" s="22"/>
      <c r="AS590" s="22"/>
      <c r="AT590" s="22"/>
      <c r="AU590" s="12"/>
      <c r="AV590" s="12"/>
      <c r="AW590" s="21"/>
      <c r="AX590" s="12"/>
      <c r="AY590" s="12"/>
      <c r="AZ590" s="12"/>
      <c r="BA590" s="22"/>
      <c r="BB590" s="22"/>
      <c r="BG590" s="22"/>
    </row>
    <row r="591" spans="17:59" x14ac:dyDescent="0.3">
      <c r="Q591" s="12"/>
      <c r="R591" s="12"/>
      <c r="S591" s="12"/>
      <c r="T591" s="12"/>
      <c r="U591" s="12"/>
      <c r="V591" s="12"/>
      <c r="W591" s="12"/>
      <c r="X591" s="12"/>
      <c r="Y591" s="21"/>
      <c r="Z591" s="21"/>
      <c r="AA591" s="21"/>
      <c r="AB591" s="21"/>
      <c r="AC591" s="21"/>
      <c r="AD591" s="12"/>
      <c r="AE591" s="12"/>
      <c r="AF591" s="12"/>
      <c r="AG591" s="12"/>
      <c r="AH591" s="12"/>
      <c r="AI591" s="12"/>
      <c r="AK591" s="12"/>
      <c r="AL591" s="12"/>
      <c r="AM591" s="12"/>
      <c r="AN591" s="12"/>
      <c r="AO591" s="12"/>
      <c r="AP591" s="21"/>
      <c r="AQ591" s="21"/>
      <c r="AR591" s="22"/>
      <c r="AS591" s="22"/>
      <c r="AT591" s="22"/>
      <c r="AU591" s="12"/>
      <c r="AV591" s="12"/>
      <c r="AW591" s="21"/>
      <c r="AX591" s="12"/>
      <c r="AY591" s="12"/>
      <c r="AZ591" s="12"/>
      <c r="BA591" s="22"/>
      <c r="BB591" s="22"/>
      <c r="BG591" s="22"/>
    </row>
    <row r="592" spans="17:59" x14ac:dyDescent="0.3">
      <c r="Q592" s="12"/>
      <c r="R592" s="12"/>
      <c r="S592" s="12"/>
      <c r="T592" s="12"/>
      <c r="U592" s="12"/>
      <c r="V592" s="12"/>
      <c r="W592" s="12"/>
      <c r="X592" s="12"/>
      <c r="Y592" s="21"/>
      <c r="Z592" s="21"/>
      <c r="AA592" s="21"/>
      <c r="AB592" s="21"/>
      <c r="AC592" s="21"/>
      <c r="AD592" s="12"/>
      <c r="AE592" s="12"/>
      <c r="AF592" s="12"/>
      <c r="AG592" s="12"/>
      <c r="AH592" s="12"/>
      <c r="AI592" s="12"/>
      <c r="AK592" s="12"/>
      <c r="AL592" s="12"/>
      <c r="AM592" s="12"/>
      <c r="AN592" s="12"/>
      <c r="AO592" s="12"/>
      <c r="AP592" s="21"/>
      <c r="AQ592" s="21"/>
      <c r="AR592" s="22"/>
      <c r="AS592" s="22"/>
      <c r="AT592" s="22"/>
      <c r="AU592" s="12"/>
      <c r="AV592" s="12"/>
      <c r="AW592" s="21"/>
      <c r="AX592" s="12"/>
      <c r="AY592" s="12"/>
      <c r="AZ592" s="12"/>
      <c r="BA592" s="22"/>
      <c r="BB592" s="22"/>
      <c r="BG592" s="22"/>
    </row>
    <row r="593" spans="17:59" x14ac:dyDescent="0.3">
      <c r="Q593" s="12"/>
      <c r="R593" s="12"/>
      <c r="S593" s="12"/>
      <c r="T593" s="12"/>
      <c r="U593" s="12"/>
      <c r="V593" s="12"/>
      <c r="W593" s="12"/>
      <c r="X593" s="12"/>
      <c r="Y593" s="21"/>
      <c r="Z593" s="21"/>
      <c r="AA593" s="21"/>
      <c r="AB593" s="21"/>
      <c r="AC593" s="21"/>
      <c r="AD593" s="12"/>
      <c r="AE593" s="12"/>
      <c r="AF593" s="12"/>
      <c r="AG593" s="12"/>
      <c r="AH593" s="12"/>
      <c r="AI593" s="12"/>
      <c r="AK593" s="12"/>
      <c r="AL593" s="12"/>
      <c r="AM593" s="12"/>
      <c r="AN593" s="12"/>
      <c r="AO593" s="12"/>
      <c r="AP593" s="21"/>
      <c r="AQ593" s="21"/>
      <c r="AR593" s="22"/>
      <c r="AS593" s="22"/>
      <c r="AT593" s="22"/>
      <c r="AU593" s="12"/>
      <c r="AV593" s="12"/>
      <c r="AW593" s="21"/>
      <c r="AX593" s="12"/>
      <c r="AY593" s="12"/>
      <c r="AZ593" s="12"/>
      <c r="BA593" s="22"/>
      <c r="BB593" s="22"/>
      <c r="BG593" s="22"/>
    </row>
    <row r="594" spans="17:59" x14ac:dyDescent="0.3">
      <c r="Q594" s="12"/>
      <c r="R594" s="12"/>
      <c r="S594" s="12"/>
      <c r="T594" s="12"/>
      <c r="U594" s="12"/>
      <c r="V594" s="12"/>
      <c r="W594" s="12"/>
      <c r="X594" s="12"/>
      <c r="Y594" s="21"/>
      <c r="Z594" s="21"/>
      <c r="AA594" s="21"/>
      <c r="AB594" s="21"/>
      <c r="AC594" s="21"/>
      <c r="AD594" s="12"/>
      <c r="AE594" s="12"/>
      <c r="AF594" s="12"/>
      <c r="AG594" s="12"/>
      <c r="AH594" s="12"/>
      <c r="AI594" s="12"/>
      <c r="AK594" s="12"/>
      <c r="AL594" s="12"/>
      <c r="AM594" s="12"/>
      <c r="AN594" s="12"/>
      <c r="AO594" s="12"/>
      <c r="AP594" s="21"/>
      <c r="AQ594" s="21"/>
      <c r="AR594" s="22"/>
      <c r="AS594" s="22"/>
      <c r="AT594" s="22"/>
      <c r="AU594" s="12"/>
      <c r="AV594" s="12"/>
      <c r="AW594" s="21"/>
      <c r="AX594" s="12"/>
      <c r="AY594" s="12"/>
      <c r="AZ594" s="12"/>
      <c r="BA594" s="22"/>
      <c r="BB594" s="22"/>
      <c r="BG594" s="22"/>
    </row>
    <row r="595" spans="17:59" x14ac:dyDescent="0.3">
      <c r="Q595" s="12"/>
      <c r="R595" s="12"/>
      <c r="S595" s="12"/>
      <c r="T595" s="12"/>
      <c r="U595" s="12"/>
      <c r="V595" s="12"/>
      <c r="W595" s="12"/>
      <c r="X595" s="12"/>
      <c r="Y595" s="21"/>
      <c r="Z595" s="21"/>
      <c r="AA595" s="21"/>
      <c r="AB595" s="21"/>
      <c r="AC595" s="21"/>
      <c r="AD595" s="12"/>
      <c r="AE595" s="12"/>
      <c r="AF595" s="12"/>
      <c r="AG595" s="12"/>
      <c r="AH595" s="12"/>
      <c r="AI595" s="12"/>
      <c r="AK595" s="12"/>
      <c r="AL595" s="12"/>
      <c r="AM595" s="12"/>
      <c r="AN595" s="12"/>
      <c r="AO595" s="12"/>
      <c r="AP595" s="21"/>
      <c r="AQ595" s="21"/>
      <c r="AR595" s="22"/>
      <c r="AS595" s="22"/>
      <c r="AT595" s="22"/>
      <c r="AU595" s="12"/>
      <c r="AV595" s="12"/>
      <c r="AW595" s="21"/>
      <c r="AX595" s="12"/>
      <c r="AY595" s="12"/>
      <c r="AZ595" s="12"/>
      <c r="BA595" s="22"/>
      <c r="BB595" s="22"/>
      <c r="BG595" s="22"/>
    </row>
    <row r="596" spans="17:59" x14ac:dyDescent="0.3">
      <c r="Q596" s="12"/>
      <c r="R596" s="12"/>
      <c r="S596" s="12"/>
      <c r="T596" s="12"/>
      <c r="U596" s="12"/>
      <c r="V596" s="12"/>
      <c r="W596" s="12"/>
      <c r="X596" s="12"/>
      <c r="Y596" s="21"/>
      <c r="Z596" s="21"/>
      <c r="AA596" s="21"/>
      <c r="AB596" s="21"/>
      <c r="AC596" s="21"/>
      <c r="AD596" s="12"/>
      <c r="AE596" s="12"/>
      <c r="AF596" s="12"/>
      <c r="AG596" s="12"/>
      <c r="AH596" s="12"/>
      <c r="AI596" s="12"/>
      <c r="AK596" s="12"/>
      <c r="AL596" s="12"/>
      <c r="AM596" s="12"/>
      <c r="AN596" s="12"/>
      <c r="AO596" s="12"/>
      <c r="AP596" s="21"/>
      <c r="AQ596" s="21"/>
      <c r="AR596" s="22"/>
      <c r="AS596" s="22"/>
      <c r="AT596" s="22"/>
      <c r="AU596" s="12"/>
      <c r="AV596" s="12"/>
      <c r="AW596" s="21"/>
      <c r="AX596" s="12"/>
      <c r="AY596" s="12"/>
      <c r="AZ596" s="12"/>
      <c r="BA596" s="22"/>
      <c r="BB596" s="22"/>
      <c r="BG596" s="22"/>
    </row>
    <row r="597" spans="17:59" x14ac:dyDescent="0.3">
      <c r="Q597" s="12"/>
      <c r="R597" s="12"/>
      <c r="S597" s="12"/>
      <c r="T597" s="12"/>
      <c r="U597" s="12"/>
      <c r="V597" s="12"/>
      <c r="W597" s="12"/>
      <c r="X597" s="12"/>
      <c r="Y597" s="21"/>
      <c r="Z597" s="21"/>
      <c r="AA597" s="21"/>
      <c r="AB597" s="21"/>
      <c r="AC597" s="21"/>
      <c r="AD597" s="12"/>
      <c r="AE597" s="12"/>
      <c r="AF597" s="12"/>
      <c r="AG597" s="12"/>
      <c r="AH597" s="12"/>
      <c r="AI597" s="12"/>
      <c r="AK597" s="12"/>
      <c r="AL597" s="12"/>
      <c r="AM597" s="12"/>
      <c r="AN597" s="12"/>
      <c r="AO597" s="12"/>
      <c r="AP597" s="21"/>
      <c r="AQ597" s="21"/>
      <c r="AR597" s="22"/>
      <c r="AS597" s="22"/>
      <c r="AT597" s="22"/>
      <c r="AU597" s="12"/>
      <c r="AV597" s="12"/>
      <c r="AW597" s="21"/>
      <c r="AX597" s="12"/>
      <c r="AY597" s="12"/>
      <c r="AZ597" s="12"/>
      <c r="BA597" s="22"/>
      <c r="BB597" s="22"/>
      <c r="BG597" s="22"/>
    </row>
    <row r="598" spans="17:59" x14ac:dyDescent="0.3">
      <c r="Q598" s="12"/>
      <c r="R598" s="12"/>
      <c r="S598" s="12"/>
      <c r="T598" s="12"/>
      <c r="U598" s="12"/>
      <c r="V598" s="12"/>
      <c r="W598" s="12"/>
      <c r="X598" s="12"/>
      <c r="Y598" s="21"/>
      <c r="Z598" s="21"/>
      <c r="AA598" s="21"/>
      <c r="AB598" s="21"/>
      <c r="AC598" s="21"/>
      <c r="AD598" s="12"/>
      <c r="AE598" s="12"/>
      <c r="AF598" s="12"/>
      <c r="AG598" s="12"/>
      <c r="AH598" s="12"/>
      <c r="AI598" s="12"/>
      <c r="AK598" s="12"/>
      <c r="AL598" s="12"/>
      <c r="AM598" s="12"/>
      <c r="AN598" s="12"/>
      <c r="AO598" s="12"/>
      <c r="AP598" s="21"/>
      <c r="AQ598" s="21"/>
      <c r="AR598" s="22"/>
      <c r="AS598" s="22"/>
      <c r="AT598" s="22"/>
      <c r="AU598" s="12"/>
      <c r="AV598" s="12"/>
      <c r="AW598" s="21"/>
      <c r="AX598" s="12"/>
      <c r="AY598" s="12"/>
      <c r="AZ598" s="12"/>
      <c r="BA598" s="22"/>
      <c r="BB598" s="22"/>
      <c r="BG598" s="22"/>
    </row>
    <row r="599" spans="17:59" x14ac:dyDescent="0.3">
      <c r="Q599" s="12"/>
      <c r="R599" s="12"/>
      <c r="S599" s="12"/>
      <c r="T599" s="12"/>
      <c r="U599" s="12"/>
      <c r="V599" s="12"/>
      <c r="W599" s="12"/>
      <c r="X599" s="12"/>
      <c r="Y599" s="21"/>
      <c r="Z599" s="21"/>
      <c r="AA599" s="21"/>
      <c r="AB599" s="21"/>
      <c r="AC599" s="21"/>
      <c r="AD599" s="12"/>
      <c r="AE599" s="12"/>
      <c r="AF599" s="12"/>
      <c r="AG599" s="12"/>
      <c r="AH599" s="12"/>
      <c r="AI599" s="12"/>
      <c r="AK599" s="12"/>
      <c r="AL599" s="12"/>
      <c r="AM599" s="12"/>
      <c r="AN599" s="12"/>
      <c r="AO599" s="12"/>
      <c r="AP599" s="21"/>
      <c r="AQ599" s="21"/>
      <c r="AR599" s="22"/>
      <c r="AS599" s="22"/>
      <c r="AT599" s="22"/>
      <c r="AU599" s="12"/>
      <c r="AV599" s="12"/>
      <c r="AW599" s="21"/>
      <c r="AX599" s="12"/>
      <c r="AY599" s="12"/>
      <c r="AZ599" s="12"/>
      <c r="BA599" s="22"/>
      <c r="BB599" s="22"/>
      <c r="BG599" s="22"/>
    </row>
    <row r="600" spans="17:59" x14ac:dyDescent="0.3">
      <c r="Q600" s="12"/>
      <c r="R600" s="12"/>
      <c r="S600" s="12"/>
      <c r="T600" s="12"/>
      <c r="U600" s="12"/>
      <c r="V600" s="12"/>
      <c r="W600" s="12"/>
      <c r="X600" s="12"/>
      <c r="Y600" s="21"/>
      <c r="Z600" s="21"/>
      <c r="AA600" s="21"/>
      <c r="AB600" s="21"/>
      <c r="AC600" s="21"/>
      <c r="AD600" s="12"/>
      <c r="AE600" s="12"/>
      <c r="AF600" s="12"/>
      <c r="AG600" s="12"/>
      <c r="AH600" s="12"/>
      <c r="AI600" s="12"/>
      <c r="AK600" s="12"/>
      <c r="AL600" s="12"/>
      <c r="AM600" s="12"/>
      <c r="AN600" s="12"/>
      <c r="AO600" s="12"/>
      <c r="AP600" s="21"/>
      <c r="AQ600" s="21"/>
      <c r="AR600" s="22"/>
      <c r="AS600" s="22"/>
      <c r="AT600" s="22"/>
      <c r="AU600" s="12"/>
      <c r="AV600" s="12"/>
      <c r="AW600" s="21"/>
      <c r="AX600" s="12"/>
      <c r="AY600" s="12"/>
      <c r="AZ600" s="12"/>
      <c r="BA600" s="22"/>
      <c r="BB600" s="22"/>
      <c r="BG600" s="22"/>
    </row>
    <row r="601" spans="17:59" x14ac:dyDescent="0.3">
      <c r="Q601" s="12"/>
      <c r="R601" s="12"/>
      <c r="S601" s="12"/>
      <c r="T601" s="12"/>
      <c r="U601" s="12"/>
      <c r="V601" s="12"/>
      <c r="W601" s="12"/>
      <c r="X601" s="12"/>
      <c r="Y601" s="21"/>
      <c r="Z601" s="21"/>
      <c r="AA601" s="21"/>
      <c r="AB601" s="21"/>
      <c r="AC601" s="21"/>
      <c r="AD601" s="12"/>
      <c r="AE601" s="12"/>
      <c r="AF601" s="12"/>
      <c r="AG601" s="12"/>
      <c r="AH601" s="12"/>
      <c r="AI601" s="12"/>
      <c r="AK601" s="12"/>
      <c r="AL601" s="12"/>
      <c r="AM601" s="12"/>
      <c r="AN601" s="12"/>
      <c r="AO601" s="12"/>
      <c r="AP601" s="21"/>
      <c r="AQ601" s="21"/>
      <c r="AR601" s="22"/>
      <c r="AS601" s="22"/>
      <c r="AT601" s="22"/>
      <c r="AU601" s="12"/>
      <c r="AV601" s="12"/>
      <c r="AW601" s="21"/>
      <c r="AX601" s="12"/>
      <c r="AY601" s="12"/>
      <c r="AZ601" s="12"/>
      <c r="BA601" s="22"/>
      <c r="BB601" s="22"/>
      <c r="BG601" s="22"/>
    </row>
    <row r="602" spans="17:59" x14ac:dyDescent="0.3">
      <c r="Q602" s="12"/>
      <c r="R602" s="12"/>
      <c r="S602" s="12"/>
      <c r="T602" s="12"/>
      <c r="U602" s="12"/>
      <c r="V602" s="12"/>
      <c r="W602" s="12"/>
      <c r="X602" s="12"/>
      <c r="Y602" s="21"/>
      <c r="Z602" s="21"/>
      <c r="AA602" s="21"/>
      <c r="AB602" s="21"/>
      <c r="AC602" s="21"/>
      <c r="AD602" s="12"/>
      <c r="AE602" s="12"/>
      <c r="AF602" s="12"/>
      <c r="AG602" s="12"/>
      <c r="AH602" s="12"/>
      <c r="AI602" s="12"/>
      <c r="AK602" s="12"/>
      <c r="AL602" s="12"/>
      <c r="AM602" s="12"/>
      <c r="AN602" s="12"/>
      <c r="AO602" s="12"/>
      <c r="AP602" s="21"/>
      <c r="AQ602" s="21"/>
      <c r="AR602" s="22"/>
      <c r="AS602" s="22"/>
      <c r="AT602" s="22"/>
      <c r="AU602" s="12"/>
      <c r="AV602" s="12"/>
      <c r="AW602" s="21"/>
      <c r="AX602" s="12"/>
      <c r="AY602" s="12"/>
      <c r="AZ602" s="12"/>
      <c r="BA602" s="22"/>
      <c r="BB602" s="22"/>
      <c r="BG602" s="22"/>
    </row>
    <row r="603" spans="17:59" x14ac:dyDescent="0.3">
      <c r="Q603" s="12"/>
      <c r="R603" s="12"/>
      <c r="S603" s="12"/>
      <c r="T603" s="12"/>
      <c r="U603" s="12"/>
      <c r="V603" s="12"/>
      <c r="W603" s="12"/>
      <c r="X603" s="12"/>
      <c r="Y603" s="21"/>
      <c r="Z603" s="21"/>
      <c r="AA603" s="21"/>
      <c r="AB603" s="21"/>
      <c r="AC603" s="21"/>
      <c r="AD603" s="12"/>
      <c r="AE603" s="12"/>
      <c r="AF603" s="12"/>
      <c r="AG603" s="12"/>
      <c r="AH603" s="12"/>
      <c r="AI603" s="12"/>
      <c r="AK603" s="12"/>
      <c r="AL603" s="12"/>
      <c r="AM603" s="12"/>
      <c r="AN603" s="12"/>
      <c r="AO603" s="12"/>
      <c r="AP603" s="21"/>
      <c r="AQ603" s="21"/>
      <c r="AR603" s="22"/>
      <c r="AS603" s="22"/>
      <c r="AT603" s="22"/>
      <c r="AU603" s="12"/>
      <c r="AV603" s="12"/>
      <c r="AW603" s="21"/>
      <c r="AX603" s="12"/>
      <c r="AY603" s="12"/>
      <c r="AZ603" s="12"/>
      <c r="BA603" s="22"/>
      <c r="BB603" s="22"/>
      <c r="BG603" s="22"/>
    </row>
    <row r="604" spans="17:59" x14ac:dyDescent="0.3">
      <c r="Q604" s="12"/>
      <c r="R604" s="12"/>
      <c r="S604" s="12"/>
      <c r="T604" s="12"/>
      <c r="U604" s="12"/>
      <c r="V604" s="12"/>
      <c r="W604" s="12"/>
      <c r="X604" s="12"/>
      <c r="Y604" s="21"/>
      <c r="Z604" s="21"/>
      <c r="AA604" s="21"/>
      <c r="AB604" s="21"/>
      <c r="AC604" s="21"/>
      <c r="AD604" s="12"/>
      <c r="AE604" s="12"/>
      <c r="AF604" s="12"/>
      <c r="AG604" s="12"/>
      <c r="AH604" s="12"/>
      <c r="AI604" s="12"/>
      <c r="AK604" s="12"/>
      <c r="AL604" s="12"/>
      <c r="AM604" s="12"/>
      <c r="AN604" s="12"/>
      <c r="AO604" s="12"/>
      <c r="AP604" s="21"/>
      <c r="AQ604" s="21"/>
      <c r="AR604" s="22"/>
      <c r="AS604" s="22"/>
      <c r="AT604" s="22"/>
      <c r="AU604" s="12"/>
      <c r="AV604" s="12"/>
      <c r="AW604" s="21"/>
      <c r="AX604" s="12"/>
      <c r="AY604" s="12"/>
      <c r="AZ604" s="12"/>
      <c r="BA604" s="22"/>
      <c r="BB604" s="22"/>
      <c r="BG604" s="22"/>
    </row>
    <row r="605" spans="17:59" x14ac:dyDescent="0.3">
      <c r="Q605" s="12"/>
      <c r="R605" s="12"/>
      <c r="S605" s="12"/>
      <c r="T605" s="12"/>
      <c r="U605" s="12"/>
      <c r="V605" s="12"/>
      <c r="W605" s="12"/>
      <c r="X605" s="12"/>
      <c r="Y605" s="21"/>
      <c r="Z605" s="21"/>
      <c r="AA605" s="21"/>
      <c r="AB605" s="21"/>
      <c r="AC605" s="21"/>
      <c r="AD605" s="12"/>
      <c r="AE605" s="12"/>
      <c r="AF605" s="12"/>
      <c r="AG605" s="12"/>
      <c r="AH605" s="12"/>
      <c r="AI605" s="12"/>
      <c r="AK605" s="12"/>
      <c r="AL605" s="12"/>
      <c r="AM605" s="12"/>
      <c r="AN605" s="12"/>
      <c r="AO605" s="12"/>
      <c r="AP605" s="21"/>
      <c r="AQ605" s="21"/>
      <c r="AR605" s="22"/>
      <c r="AS605" s="22"/>
      <c r="AT605" s="22"/>
      <c r="AU605" s="12"/>
      <c r="AV605" s="12"/>
      <c r="AW605" s="21"/>
      <c r="AX605" s="12"/>
      <c r="AY605" s="12"/>
      <c r="AZ605" s="12"/>
      <c r="BA605" s="22"/>
      <c r="BB605" s="22"/>
      <c r="BG605" s="22"/>
    </row>
    <row r="606" spans="17:59" x14ac:dyDescent="0.3">
      <c r="Q606" s="12"/>
      <c r="R606" s="12"/>
      <c r="S606" s="12"/>
      <c r="T606" s="12"/>
      <c r="U606" s="12"/>
      <c r="V606" s="12"/>
      <c r="W606" s="12"/>
      <c r="X606" s="12"/>
      <c r="Y606" s="21"/>
      <c r="Z606" s="21"/>
      <c r="AA606" s="21"/>
      <c r="AB606" s="21"/>
      <c r="AC606" s="21"/>
      <c r="AD606" s="12"/>
      <c r="AE606" s="12"/>
      <c r="AF606" s="12"/>
      <c r="AG606" s="12"/>
      <c r="AH606" s="12"/>
      <c r="AI606" s="12"/>
      <c r="AK606" s="12"/>
      <c r="AL606" s="12"/>
      <c r="AM606" s="12"/>
      <c r="AN606" s="12"/>
      <c r="AO606" s="12"/>
      <c r="AP606" s="21"/>
      <c r="AQ606" s="21"/>
      <c r="AR606" s="22"/>
      <c r="AS606" s="22"/>
      <c r="AT606" s="22"/>
      <c r="AU606" s="12"/>
      <c r="AV606" s="12"/>
      <c r="AW606" s="21"/>
      <c r="AX606" s="12"/>
      <c r="AY606" s="12"/>
      <c r="AZ606" s="12"/>
      <c r="BA606" s="22"/>
      <c r="BB606" s="22"/>
      <c r="BG606" s="22"/>
    </row>
    <row r="607" spans="17:59" x14ac:dyDescent="0.3">
      <c r="Q607" s="12"/>
      <c r="R607" s="12"/>
      <c r="S607" s="12"/>
      <c r="T607" s="12"/>
      <c r="U607" s="12"/>
      <c r="V607" s="12"/>
      <c r="W607" s="12"/>
      <c r="X607" s="12"/>
      <c r="Y607" s="21"/>
      <c r="Z607" s="21"/>
      <c r="AA607" s="21"/>
      <c r="AB607" s="21"/>
      <c r="AC607" s="21"/>
      <c r="AD607" s="12"/>
      <c r="AE607" s="12"/>
      <c r="AF607" s="12"/>
      <c r="AG607" s="12"/>
      <c r="AH607" s="12"/>
      <c r="AI607" s="12"/>
      <c r="AK607" s="12"/>
      <c r="AL607" s="12"/>
      <c r="AM607" s="12"/>
      <c r="AN607" s="12"/>
      <c r="AO607" s="12"/>
      <c r="AP607" s="21"/>
      <c r="AQ607" s="21"/>
      <c r="AR607" s="22"/>
      <c r="AS607" s="22"/>
      <c r="AT607" s="22"/>
      <c r="AU607" s="12"/>
      <c r="AV607" s="12"/>
      <c r="AW607" s="21"/>
      <c r="AX607" s="12"/>
      <c r="AY607" s="12"/>
      <c r="AZ607" s="12"/>
      <c r="BA607" s="22"/>
      <c r="BB607" s="22"/>
      <c r="BG607" s="22"/>
    </row>
    <row r="608" spans="17:59" x14ac:dyDescent="0.3">
      <c r="Q608" s="12"/>
      <c r="R608" s="12"/>
      <c r="S608" s="12"/>
      <c r="T608" s="12"/>
      <c r="U608" s="12"/>
      <c r="V608" s="12"/>
      <c r="W608" s="12"/>
      <c r="X608" s="12"/>
      <c r="Y608" s="21"/>
      <c r="Z608" s="21"/>
      <c r="AA608" s="21"/>
      <c r="AB608" s="21"/>
      <c r="AC608" s="21"/>
      <c r="AD608" s="12"/>
      <c r="AE608" s="12"/>
      <c r="AF608" s="12"/>
      <c r="AG608" s="12"/>
      <c r="AH608" s="12"/>
      <c r="AI608" s="12"/>
      <c r="AK608" s="12"/>
      <c r="AL608" s="12"/>
      <c r="AM608" s="12"/>
      <c r="AN608" s="12"/>
      <c r="AO608" s="12"/>
      <c r="AP608" s="21"/>
      <c r="AQ608" s="21"/>
      <c r="AR608" s="22"/>
      <c r="AS608" s="22"/>
      <c r="AT608" s="22"/>
      <c r="AU608" s="12"/>
      <c r="AV608" s="12"/>
      <c r="AW608" s="21"/>
      <c r="AX608" s="12"/>
      <c r="AY608" s="12"/>
      <c r="AZ608" s="12"/>
      <c r="BA608" s="22"/>
      <c r="BB608" s="22"/>
      <c r="BG608" s="22"/>
    </row>
    <row r="609" spans="17:59" x14ac:dyDescent="0.3">
      <c r="Q609" s="12"/>
      <c r="R609" s="12"/>
      <c r="S609" s="12"/>
      <c r="T609" s="12"/>
      <c r="U609" s="12"/>
      <c r="V609" s="12"/>
      <c r="W609" s="12"/>
      <c r="X609" s="12"/>
      <c r="Y609" s="21"/>
      <c r="Z609" s="21"/>
      <c r="AA609" s="21"/>
      <c r="AB609" s="21"/>
      <c r="AC609" s="21"/>
      <c r="AD609" s="12"/>
      <c r="AE609" s="12"/>
      <c r="AF609" s="12"/>
      <c r="AG609" s="12"/>
      <c r="AH609" s="12"/>
      <c r="AI609" s="12"/>
      <c r="AK609" s="12"/>
      <c r="AL609" s="12"/>
      <c r="AM609" s="12"/>
      <c r="AN609" s="12"/>
      <c r="AO609" s="12"/>
      <c r="AP609" s="21"/>
      <c r="AQ609" s="21"/>
      <c r="AR609" s="22"/>
      <c r="AS609" s="22"/>
      <c r="AT609" s="22"/>
      <c r="AU609" s="12"/>
      <c r="AV609" s="12"/>
      <c r="AW609" s="21"/>
      <c r="AX609" s="12"/>
      <c r="AY609" s="12"/>
      <c r="AZ609" s="12"/>
      <c r="BA609" s="22"/>
      <c r="BB609" s="22"/>
      <c r="BG609" s="22"/>
    </row>
    <row r="610" spans="17:59" x14ac:dyDescent="0.3">
      <c r="Q610" s="12"/>
      <c r="R610" s="12"/>
      <c r="S610" s="12"/>
      <c r="T610" s="12"/>
      <c r="U610" s="12"/>
      <c r="V610" s="12"/>
      <c r="W610" s="12"/>
      <c r="X610" s="12"/>
      <c r="Y610" s="21"/>
      <c r="Z610" s="21"/>
      <c r="AA610" s="21"/>
      <c r="AB610" s="21"/>
      <c r="AC610" s="21"/>
      <c r="AD610" s="12"/>
      <c r="AE610" s="12"/>
      <c r="AF610" s="12"/>
      <c r="AG610" s="12"/>
      <c r="AH610" s="12"/>
      <c r="AI610" s="12"/>
      <c r="AK610" s="12"/>
      <c r="AL610" s="12"/>
      <c r="AM610" s="12"/>
      <c r="AN610" s="12"/>
      <c r="AO610" s="12"/>
      <c r="AP610" s="21"/>
      <c r="AQ610" s="21"/>
      <c r="AR610" s="22"/>
      <c r="AS610" s="22"/>
      <c r="AT610" s="22"/>
      <c r="AU610" s="12"/>
      <c r="AV610" s="12"/>
      <c r="AW610" s="21"/>
      <c r="AX610" s="12"/>
      <c r="AY610" s="12"/>
      <c r="AZ610" s="12"/>
      <c r="BA610" s="22"/>
      <c r="BB610" s="22"/>
      <c r="BG610" s="22"/>
    </row>
    <row r="611" spans="17:59" x14ac:dyDescent="0.3">
      <c r="Q611" s="12"/>
      <c r="R611" s="12"/>
      <c r="S611" s="12"/>
      <c r="T611" s="12"/>
      <c r="U611" s="12"/>
      <c r="V611" s="12"/>
      <c r="W611" s="12"/>
      <c r="X611" s="12"/>
      <c r="Y611" s="21"/>
      <c r="Z611" s="21"/>
      <c r="AA611" s="21"/>
      <c r="AB611" s="21"/>
      <c r="AC611" s="21"/>
      <c r="AD611" s="12"/>
      <c r="AE611" s="12"/>
      <c r="AF611" s="12"/>
      <c r="AG611" s="12"/>
      <c r="AH611" s="12"/>
      <c r="AI611" s="12"/>
      <c r="AK611" s="12"/>
      <c r="AL611" s="12"/>
      <c r="AM611" s="12"/>
      <c r="AN611" s="12"/>
      <c r="AO611" s="12"/>
      <c r="AP611" s="21"/>
      <c r="AQ611" s="21"/>
      <c r="AR611" s="22"/>
      <c r="AS611" s="22"/>
      <c r="AT611" s="22"/>
      <c r="AU611" s="12"/>
      <c r="AV611" s="12"/>
      <c r="AW611" s="21"/>
      <c r="AX611" s="12"/>
      <c r="AY611" s="12"/>
      <c r="AZ611" s="12"/>
      <c r="BA611" s="22"/>
      <c r="BB611" s="22"/>
      <c r="BG611" s="22"/>
    </row>
    <row r="612" spans="17:59" x14ac:dyDescent="0.3">
      <c r="Q612" s="12"/>
      <c r="R612" s="12"/>
      <c r="S612" s="12"/>
      <c r="T612" s="12"/>
      <c r="U612" s="12"/>
      <c r="V612" s="12"/>
      <c r="W612" s="12"/>
      <c r="X612" s="12"/>
      <c r="Y612" s="21"/>
      <c r="Z612" s="21"/>
      <c r="AA612" s="21"/>
      <c r="AB612" s="21"/>
      <c r="AC612" s="21"/>
      <c r="AD612" s="12"/>
      <c r="AE612" s="12"/>
      <c r="AF612" s="12"/>
      <c r="AG612" s="12"/>
      <c r="AH612" s="12"/>
      <c r="AI612" s="12"/>
      <c r="AK612" s="12"/>
      <c r="AL612" s="12"/>
      <c r="AM612" s="12"/>
      <c r="AN612" s="12"/>
      <c r="AO612" s="12"/>
      <c r="AP612" s="21"/>
      <c r="AQ612" s="21"/>
      <c r="AR612" s="22"/>
      <c r="AS612" s="22"/>
      <c r="AT612" s="22"/>
      <c r="AU612" s="12"/>
      <c r="AV612" s="12"/>
      <c r="AW612" s="21"/>
      <c r="AX612" s="12"/>
      <c r="AY612" s="12"/>
      <c r="AZ612" s="12"/>
      <c r="BA612" s="22"/>
      <c r="BB612" s="22"/>
      <c r="BG612" s="22"/>
    </row>
    <row r="613" spans="17:59" x14ac:dyDescent="0.3">
      <c r="Q613" s="12"/>
      <c r="R613" s="12"/>
      <c r="S613" s="12"/>
      <c r="T613" s="12"/>
      <c r="U613" s="12"/>
      <c r="V613" s="12"/>
      <c r="W613" s="12"/>
      <c r="X613" s="12"/>
      <c r="Y613" s="21"/>
      <c r="Z613" s="21"/>
      <c r="AA613" s="21"/>
      <c r="AB613" s="21"/>
      <c r="AC613" s="21"/>
      <c r="AD613" s="12"/>
      <c r="AE613" s="12"/>
      <c r="AF613" s="12"/>
      <c r="AG613" s="12"/>
      <c r="AH613" s="12"/>
      <c r="AI613" s="12"/>
      <c r="AK613" s="12"/>
      <c r="AL613" s="12"/>
      <c r="AM613" s="12"/>
      <c r="AN613" s="12"/>
      <c r="AO613" s="12"/>
      <c r="AP613" s="21"/>
      <c r="AQ613" s="21"/>
      <c r="AR613" s="22"/>
      <c r="AS613" s="22"/>
      <c r="AT613" s="22"/>
      <c r="AU613" s="12"/>
      <c r="AV613" s="12"/>
      <c r="AW613" s="21"/>
      <c r="AX613" s="12"/>
      <c r="AY613" s="12"/>
      <c r="AZ613" s="12"/>
      <c r="BA613" s="22"/>
      <c r="BB613" s="22"/>
      <c r="BG613" s="22"/>
    </row>
    <row r="614" spans="17:59" x14ac:dyDescent="0.3">
      <c r="Q614" s="12"/>
      <c r="R614" s="12"/>
      <c r="S614" s="12"/>
      <c r="T614" s="12"/>
      <c r="U614" s="12"/>
      <c r="V614" s="12"/>
      <c r="W614" s="12"/>
      <c r="X614" s="12"/>
      <c r="Y614" s="21"/>
      <c r="Z614" s="21"/>
      <c r="AA614" s="21"/>
      <c r="AB614" s="21"/>
      <c r="AC614" s="21"/>
      <c r="AD614" s="12"/>
      <c r="AE614" s="12"/>
      <c r="AF614" s="12"/>
      <c r="AG614" s="12"/>
      <c r="AH614" s="12"/>
      <c r="AI614" s="12"/>
      <c r="AK614" s="12"/>
      <c r="AL614" s="12"/>
      <c r="AM614" s="12"/>
      <c r="AN614" s="12"/>
      <c r="AO614" s="12"/>
      <c r="AP614" s="21"/>
      <c r="AQ614" s="21"/>
      <c r="AR614" s="22"/>
      <c r="AS614" s="22"/>
      <c r="AT614" s="22"/>
      <c r="AU614" s="12"/>
      <c r="AV614" s="12"/>
      <c r="AW614" s="21"/>
      <c r="AX614" s="12"/>
      <c r="AY614" s="12"/>
      <c r="AZ614" s="12"/>
      <c r="BA614" s="22"/>
      <c r="BB614" s="22"/>
      <c r="BG614" s="22"/>
    </row>
    <row r="615" spans="17:59" x14ac:dyDescent="0.3">
      <c r="Q615" s="12"/>
      <c r="R615" s="12"/>
      <c r="S615" s="12"/>
      <c r="T615" s="12"/>
      <c r="U615" s="12"/>
      <c r="V615" s="12"/>
      <c r="W615" s="12"/>
      <c r="X615" s="12"/>
      <c r="Y615" s="21"/>
      <c r="Z615" s="21"/>
      <c r="AA615" s="21"/>
      <c r="AB615" s="21"/>
      <c r="AC615" s="21"/>
      <c r="AD615" s="12"/>
      <c r="AE615" s="12"/>
      <c r="AF615" s="12"/>
      <c r="AG615" s="12"/>
      <c r="AH615" s="12"/>
      <c r="AI615" s="12"/>
      <c r="AK615" s="12"/>
      <c r="AL615" s="12"/>
      <c r="AM615" s="12"/>
      <c r="AN615" s="12"/>
      <c r="AO615" s="12"/>
      <c r="AP615" s="21"/>
      <c r="AQ615" s="21"/>
      <c r="AR615" s="22"/>
      <c r="AS615" s="22"/>
      <c r="AT615" s="22"/>
      <c r="AU615" s="12"/>
      <c r="AV615" s="12"/>
      <c r="AW615" s="21"/>
      <c r="AX615" s="12"/>
      <c r="AY615" s="12"/>
      <c r="AZ615" s="12"/>
      <c r="BA615" s="22"/>
      <c r="BB615" s="22"/>
      <c r="BG615" s="22"/>
    </row>
    <row r="616" spans="17:59" x14ac:dyDescent="0.3">
      <c r="Q616" s="12"/>
      <c r="R616" s="12"/>
      <c r="S616" s="12"/>
      <c r="T616" s="12"/>
      <c r="U616" s="12"/>
      <c r="V616" s="12"/>
      <c r="W616" s="12"/>
      <c r="X616" s="12"/>
      <c r="Y616" s="21"/>
      <c r="Z616" s="21"/>
      <c r="AA616" s="21"/>
      <c r="AB616" s="21"/>
      <c r="AC616" s="21"/>
      <c r="AD616" s="12"/>
      <c r="AE616" s="12"/>
      <c r="AF616" s="12"/>
      <c r="AG616" s="12"/>
      <c r="AH616" s="12"/>
      <c r="AI616" s="12"/>
      <c r="AK616" s="12"/>
      <c r="AL616" s="12"/>
      <c r="AM616" s="12"/>
      <c r="AN616" s="12"/>
      <c r="AO616" s="12"/>
      <c r="AP616" s="21"/>
      <c r="AQ616" s="21"/>
      <c r="AR616" s="22"/>
      <c r="AS616" s="22"/>
      <c r="AT616" s="22"/>
      <c r="AU616" s="12"/>
      <c r="AV616" s="12"/>
      <c r="AW616" s="21"/>
      <c r="AX616" s="12"/>
      <c r="AY616" s="12"/>
      <c r="AZ616" s="12"/>
      <c r="BA616" s="22"/>
      <c r="BB616" s="22"/>
      <c r="BG616" s="22"/>
    </row>
    <row r="617" spans="17:59" x14ac:dyDescent="0.3">
      <c r="Q617" s="12"/>
      <c r="R617" s="12"/>
      <c r="S617" s="12"/>
      <c r="T617" s="12"/>
      <c r="U617" s="12"/>
      <c r="V617" s="12"/>
      <c r="W617" s="12"/>
      <c r="X617" s="12"/>
      <c r="Y617" s="21"/>
      <c r="Z617" s="21"/>
      <c r="AA617" s="21"/>
      <c r="AB617" s="21"/>
      <c r="AC617" s="21"/>
      <c r="AD617" s="12"/>
      <c r="AE617" s="12"/>
      <c r="AF617" s="12"/>
      <c r="AG617" s="12"/>
      <c r="AH617" s="12"/>
      <c r="AI617" s="12"/>
      <c r="AK617" s="12"/>
      <c r="AL617" s="12"/>
      <c r="AM617" s="12"/>
      <c r="AN617" s="12"/>
      <c r="AO617" s="12"/>
      <c r="AP617" s="21"/>
      <c r="AQ617" s="21"/>
      <c r="AR617" s="22"/>
      <c r="AS617" s="22"/>
      <c r="AT617" s="22"/>
      <c r="AU617" s="12"/>
      <c r="AV617" s="12"/>
      <c r="AW617" s="21"/>
      <c r="AX617" s="12"/>
      <c r="AY617" s="12"/>
      <c r="AZ617" s="12"/>
      <c r="BA617" s="22"/>
      <c r="BB617" s="22"/>
      <c r="BG617" s="22"/>
    </row>
    <row r="618" spans="17:59" x14ac:dyDescent="0.3">
      <c r="Q618" s="12"/>
      <c r="R618" s="12"/>
      <c r="S618" s="12"/>
      <c r="T618" s="12"/>
      <c r="U618" s="12"/>
      <c r="V618" s="12"/>
      <c r="W618" s="12"/>
      <c r="X618" s="12"/>
      <c r="Y618" s="21"/>
      <c r="Z618" s="21"/>
      <c r="AA618" s="21"/>
      <c r="AB618" s="21"/>
      <c r="AC618" s="21"/>
      <c r="AD618" s="12"/>
      <c r="AE618" s="12"/>
      <c r="AF618" s="12"/>
      <c r="AG618" s="12"/>
      <c r="AH618" s="12"/>
      <c r="AI618" s="12"/>
      <c r="AK618" s="12"/>
      <c r="AL618" s="12"/>
      <c r="AM618" s="12"/>
      <c r="AN618" s="12"/>
      <c r="AO618" s="12"/>
      <c r="AP618" s="21"/>
      <c r="AQ618" s="21"/>
      <c r="AR618" s="22"/>
      <c r="AS618" s="22"/>
      <c r="AT618" s="22"/>
      <c r="AU618" s="12"/>
      <c r="AV618" s="12"/>
      <c r="AW618" s="21"/>
      <c r="AX618" s="12"/>
      <c r="AY618" s="12"/>
      <c r="AZ618" s="12"/>
      <c r="BA618" s="22"/>
      <c r="BB618" s="22"/>
      <c r="BG618" s="22"/>
    </row>
    <row r="619" spans="17:59" x14ac:dyDescent="0.3">
      <c r="Q619" s="12"/>
      <c r="R619" s="12"/>
      <c r="S619" s="12"/>
      <c r="T619" s="12"/>
      <c r="U619" s="12"/>
      <c r="V619" s="12"/>
      <c r="W619" s="12"/>
      <c r="X619" s="12"/>
      <c r="Y619" s="21"/>
      <c r="Z619" s="21"/>
      <c r="AA619" s="21"/>
      <c r="AB619" s="21"/>
      <c r="AC619" s="21"/>
      <c r="AD619" s="12"/>
      <c r="AE619" s="12"/>
      <c r="AF619" s="12"/>
      <c r="AG619" s="12"/>
      <c r="AH619" s="12"/>
      <c r="AI619" s="12"/>
      <c r="AK619" s="12"/>
      <c r="AL619" s="12"/>
      <c r="AM619" s="12"/>
      <c r="AN619" s="12"/>
      <c r="AO619" s="12"/>
      <c r="AP619" s="21"/>
      <c r="AQ619" s="21"/>
      <c r="AR619" s="22"/>
      <c r="AS619" s="22"/>
      <c r="AT619" s="22"/>
      <c r="AU619" s="12"/>
      <c r="AV619" s="12"/>
      <c r="AW619" s="21"/>
      <c r="AX619" s="12"/>
      <c r="AY619" s="12"/>
      <c r="AZ619" s="12"/>
      <c r="BA619" s="22"/>
      <c r="BB619" s="22"/>
      <c r="BG619" s="22"/>
    </row>
    <row r="620" spans="17:59" x14ac:dyDescent="0.3">
      <c r="Q620" s="12"/>
      <c r="R620" s="12"/>
      <c r="S620" s="12"/>
      <c r="T620" s="12"/>
      <c r="U620" s="12"/>
      <c r="V620" s="12"/>
      <c r="W620" s="12"/>
      <c r="X620" s="12"/>
      <c r="Y620" s="21"/>
      <c r="Z620" s="21"/>
      <c r="AA620" s="21"/>
      <c r="AB620" s="21"/>
      <c r="AC620" s="21"/>
      <c r="AD620" s="12"/>
      <c r="AE620" s="12"/>
      <c r="AF620" s="12"/>
      <c r="AG620" s="12"/>
      <c r="AH620" s="12"/>
      <c r="AI620" s="12"/>
      <c r="AK620" s="12"/>
      <c r="AL620" s="12"/>
      <c r="AM620" s="12"/>
      <c r="AN620" s="12"/>
      <c r="AO620" s="12"/>
      <c r="AP620" s="21"/>
      <c r="AQ620" s="21"/>
      <c r="AR620" s="22"/>
      <c r="AS620" s="22"/>
      <c r="AT620" s="22"/>
      <c r="AU620" s="12"/>
      <c r="AV620" s="12"/>
      <c r="AW620" s="21"/>
      <c r="AX620" s="12"/>
      <c r="AY620" s="12"/>
      <c r="AZ620" s="12"/>
      <c r="BA620" s="22"/>
      <c r="BB620" s="22"/>
      <c r="BG620" s="22"/>
    </row>
    <row r="621" spans="17:59" x14ac:dyDescent="0.3">
      <c r="Q621" s="12"/>
      <c r="R621" s="12"/>
      <c r="S621" s="12"/>
      <c r="T621" s="12"/>
      <c r="U621" s="12"/>
      <c r="V621" s="12"/>
      <c r="W621" s="12"/>
      <c r="X621" s="12"/>
      <c r="Y621" s="21"/>
      <c r="Z621" s="21"/>
      <c r="AA621" s="21"/>
      <c r="AB621" s="21"/>
      <c r="AC621" s="21"/>
      <c r="AD621" s="12"/>
      <c r="AE621" s="12"/>
      <c r="AF621" s="12"/>
      <c r="AG621" s="12"/>
      <c r="AH621" s="12"/>
      <c r="AI621" s="12"/>
      <c r="AK621" s="12"/>
      <c r="AL621" s="12"/>
      <c r="AM621" s="12"/>
      <c r="AN621" s="12"/>
      <c r="AO621" s="12"/>
      <c r="AP621" s="21"/>
      <c r="AQ621" s="21"/>
      <c r="AR621" s="22"/>
      <c r="AS621" s="22"/>
      <c r="AT621" s="22"/>
      <c r="AU621" s="12"/>
      <c r="AV621" s="12"/>
      <c r="AW621" s="21"/>
      <c r="AX621" s="12"/>
      <c r="AY621" s="12"/>
      <c r="AZ621" s="12"/>
      <c r="BA621" s="22"/>
      <c r="BB621" s="22"/>
      <c r="BG621" s="22"/>
    </row>
    <row r="622" spans="17:59" x14ac:dyDescent="0.3">
      <c r="Q622" s="12"/>
      <c r="R622" s="12"/>
      <c r="S622" s="12"/>
      <c r="T622" s="12"/>
      <c r="U622" s="12"/>
      <c r="V622" s="12"/>
      <c r="W622" s="12"/>
      <c r="X622" s="12"/>
      <c r="Y622" s="21"/>
      <c r="Z622" s="21"/>
      <c r="AA622" s="21"/>
      <c r="AB622" s="21"/>
      <c r="AC622" s="21"/>
      <c r="AD622" s="12"/>
      <c r="AE622" s="12"/>
      <c r="AF622" s="12"/>
      <c r="AG622" s="12"/>
      <c r="AH622" s="12"/>
      <c r="AI622" s="12"/>
      <c r="AK622" s="12"/>
      <c r="AL622" s="12"/>
      <c r="AM622" s="12"/>
      <c r="AN622" s="12"/>
      <c r="AO622" s="12"/>
      <c r="AP622" s="21"/>
      <c r="AQ622" s="21"/>
      <c r="AR622" s="22"/>
      <c r="AS622" s="22"/>
      <c r="AT622" s="22"/>
      <c r="AU622" s="12"/>
      <c r="AV622" s="12"/>
      <c r="AW622" s="21"/>
      <c r="AX622" s="12"/>
      <c r="AY622" s="12"/>
      <c r="AZ622" s="12"/>
      <c r="BA622" s="22"/>
      <c r="BB622" s="22"/>
      <c r="BG622" s="22"/>
    </row>
    <row r="623" spans="17:59" x14ac:dyDescent="0.3">
      <c r="Q623" s="12"/>
      <c r="R623" s="12"/>
      <c r="S623" s="12"/>
      <c r="T623" s="12"/>
      <c r="U623" s="12"/>
      <c r="V623" s="12"/>
      <c r="W623" s="12"/>
      <c r="X623" s="12"/>
      <c r="Y623" s="21"/>
      <c r="Z623" s="21"/>
      <c r="AA623" s="21"/>
      <c r="AB623" s="21"/>
      <c r="AC623" s="21"/>
      <c r="AD623" s="12"/>
      <c r="AE623" s="12"/>
      <c r="AF623" s="12"/>
      <c r="AG623" s="12"/>
      <c r="AH623" s="12"/>
      <c r="AI623" s="12"/>
      <c r="AK623" s="12"/>
      <c r="AL623" s="12"/>
      <c r="AM623" s="12"/>
      <c r="AN623" s="12"/>
      <c r="AO623" s="12"/>
      <c r="AP623" s="21"/>
      <c r="AQ623" s="21"/>
      <c r="AR623" s="22"/>
      <c r="AS623" s="22"/>
      <c r="AT623" s="22"/>
      <c r="AU623" s="12"/>
      <c r="AV623" s="12"/>
      <c r="AW623" s="21"/>
      <c r="AX623" s="12"/>
      <c r="AY623" s="12"/>
      <c r="AZ623" s="12"/>
      <c r="BA623" s="22"/>
      <c r="BB623" s="22"/>
      <c r="BG623" s="22"/>
    </row>
    <row r="624" spans="17:59" x14ac:dyDescent="0.3">
      <c r="Q624" s="12"/>
      <c r="R624" s="12"/>
      <c r="S624" s="12"/>
      <c r="T624" s="12"/>
      <c r="U624" s="12"/>
      <c r="V624" s="12"/>
      <c r="W624" s="12"/>
      <c r="X624" s="12"/>
      <c r="Y624" s="21"/>
      <c r="Z624" s="21"/>
      <c r="AA624" s="21"/>
      <c r="AB624" s="21"/>
      <c r="AC624" s="21"/>
      <c r="AD624" s="12"/>
      <c r="AE624" s="12"/>
      <c r="AF624" s="12"/>
      <c r="AG624" s="12"/>
      <c r="AH624" s="12"/>
      <c r="AI624" s="12"/>
      <c r="AK624" s="12"/>
      <c r="AL624" s="12"/>
      <c r="AM624" s="12"/>
      <c r="AN624" s="12"/>
      <c r="AO624" s="12"/>
      <c r="AP624" s="21"/>
      <c r="AQ624" s="21"/>
      <c r="AR624" s="22"/>
      <c r="AS624" s="22"/>
      <c r="AT624" s="22"/>
      <c r="AU624" s="12"/>
      <c r="AV624" s="12"/>
      <c r="AW624" s="21"/>
      <c r="AX624" s="12"/>
      <c r="AY624" s="12"/>
      <c r="AZ624" s="12"/>
      <c r="BA624" s="22"/>
      <c r="BB624" s="22"/>
      <c r="BG624" s="22"/>
    </row>
    <row r="625" spans="17:59" x14ac:dyDescent="0.3">
      <c r="Q625" s="12"/>
      <c r="R625" s="12"/>
      <c r="S625" s="12"/>
      <c r="T625" s="12"/>
      <c r="U625" s="12"/>
      <c r="V625" s="12"/>
      <c r="W625" s="12"/>
      <c r="X625" s="12"/>
      <c r="Y625" s="21"/>
      <c r="Z625" s="21"/>
      <c r="AA625" s="21"/>
      <c r="AB625" s="21"/>
      <c r="AC625" s="21"/>
      <c r="AD625" s="12"/>
      <c r="AE625" s="12"/>
      <c r="AF625" s="12"/>
      <c r="AG625" s="12"/>
      <c r="AH625" s="12"/>
      <c r="AI625" s="12"/>
      <c r="AK625" s="12"/>
      <c r="AL625" s="12"/>
      <c r="AM625" s="12"/>
      <c r="AN625" s="12"/>
      <c r="AO625" s="12"/>
      <c r="AP625" s="21"/>
      <c r="AQ625" s="21"/>
      <c r="AR625" s="22"/>
      <c r="AS625" s="22"/>
      <c r="AT625" s="22"/>
      <c r="AU625" s="12"/>
      <c r="AV625" s="12"/>
      <c r="AW625" s="21"/>
      <c r="AX625" s="12"/>
      <c r="AY625" s="12"/>
      <c r="AZ625" s="12"/>
      <c r="BA625" s="22"/>
      <c r="BB625" s="22"/>
      <c r="BG625" s="22"/>
    </row>
    <row r="626" spans="17:59" x14ac:dyDescent="0.3">
      <c r="Q626" s="12"/>
      <c r="R626" s="12"/>
      <c r="S626" s="12"/>
      <c r="T626" s="12"/>
      <c r="U626" s="12"/>
      <c r="V626" s="12"/>
      <c r="W626" s="12"/>
      <c r="X626" s="12"/>
      <c r="Y626" s="21"/>
      <c r="Z626" s="21"/>
      <c r="AA626" s="21"/>
      <c r="AB626" s="21"/>
      <c r="AC626" s="21"/>
      <c r="AD626" s="12"/>
      <c r="AE626" s="12"/>
      <c r="AF626" s="12"/>
      <c r="AG626" s="12"/>
      <c r="AH626" s="12"/>
      <c r="AI626" s="12"/>
      <c r="AK626" s="12"/>
      <c r="AL626" s="12"/>
      <c r="AM626" s="12"/>
      <c r="AN626" s="12"/>
      <c r="AO626" s="12"/>
      <c r="AP626" s="21"/>
      <c r="AQ626" s="21"/>
      <c r="AR626" s="22"/>
      <c r="AS626" s="22"/>
      <c r="AT626" s="22"/>
      <c r="AU626" s="12"/>
      <c r="AV626" s="12"/>
      <c r="AW626" s="21"/>
      <c r="AX626" s="12"/>
      <c r="AY626" s="12"/>
      <c r="AZ626" s="12"/>
      <c r="BA626" s="22"/>
      <c r="BB626" s="22"/>
      <c r="BG626" s="22"/>
    </row>
    <row r="627" spans="17:59" x14ac:dyDescent="0.3">
      <c r="Q627" s="12"/>
      <c r="R627" s="12"/>
      <c r="S627" s="12"/>
      <c r="T627" s="12"/>
      <c r="U627" s="12"/>
      <c r="V627" s="12"/>
      <c r="W627" s="12"/>
      <c r="X627" s="12"/>
      <c r="Y627" s="21"/>
      <c r="Z627" s="21"/>
      <c r="AA627" s="21"/>
      <c r="AB627" s="21"/>
      <c r="AC627" s="21"/>
      <c r="AD627" s="12"/>
      <c r="AE627" s="12"/>
      <c r="AF627" s="12"/>
      <c r="AG627" s="12"/>
      <c r="AH627" s="12"/>
      <c r="AI627" s="12"/>
      <c r="AK627" s="12"/>
      <c r="AL627" s="12"/>
      <c r="AM627" s="12"/>
      <c r="AN627" s="12"/>
      <c r="AO627" s="12"/>
      <c r="AP627" s="21"/>
      <c r="AQ627" s="21"/>
      <c r="AR627" s="22"/>
      <c r="AS627" s="22"/>
      <c r="AT627" s="22"/>
      <c r="AU627" s="12"/>
      <c r="AV627" s="12"/>
      <c r="AW627" s="21"/>
      <c r="AX627" s="12"/>
      <c r="AY627" s="12"/>
      <c r="AZ627" s="12"/>
      <c r="BA627" s="22"/>
      <c r="BB627" s="22"/>
      <c r="BG627" s="22"/>
    </row>
    <row r="628" spans="17:59" x14ac:dyDescent="0.3">
      <c r="Q628" s="12"/>
      <c r="R628" s="12"/>
      <c r="S628" s="12"/>
      <c r="T628" s="12"/>
      <c r="U628" s="12"/>
      <c r="V628" s="12"/>
      <c r="W628" s="12"/>
      <c r="X628" s="12"/>
      <c r="Y628" s="21"/>
      <c r="Z628" s="21"/>
      <c r="AA628" s="21"/>
      <c r="AB628" s="21"/>
      <c r="AC628" s="21"/>
      <c r="AD628" s="12"/>
      <c r="AE628" s="12"/>
      <c r="AF628" s="12"/>
      <c r="AG628" s="12"/>
      <c r="AH628" s="12"/>
      <c r="AI628" s="12"/>
      <c r="AK628" s="12"/>
      <c r="AL628" s="12"/>
      <c r="AM628" s="12"/>
      <c r="AN628" s="12"/>
      <c r="AO628" s="12"/>
      <c r="AP628" s="21"/>
      <c r="AQ628" s="21"/>
      <c r="AR628" s="22"/>
      <c r="AS628" s="22"/>
      <c r="AT628" s="22"/>
      <c r="AU628" s="12"/>
      <c r="AV628" s="12"/>
      <c r="AW628" s="21"/>
      <c r="AX628" s="12"/>
      <c r="AY628" s="12"/>
      <c r="AZ628" s="12"/>
      <c r="BA628" s="22"/>
      <c r="BB628" s="22"/>
      <c r="BG628" s="22"/>
    </row>
    <row r="629" spans="17:59" x14ac:dyDescent="0.3">
      <c r="Q629" s="12"/>
      <c r="R629" s="12"/>
      <c r="S629" s="12"/>
      <c r="T629" s="12"/>
      <c r="U629" s="12"/>
      <c r="V629" s="12"/>
      <c r="W629" s="12"/>
      <c r="X629" s="12"/>
      <c r="Y629" s="21"/>
      <c r="Z629" s="21"/>
      <c r="AA629" s="21"/>
      <c r="AB629" s="21"/>
      <c r="AC629" s="21"/>
      <c r="AD629" s="12"/>
      <c r="AE629" s="12"/>
      <c r="AF629" s="12"/>
      <c r="AG629" s="12"/>
      <c r="AH629" s="12"/>
      <c r="AI629" s="12"/>
      <c r="AK629" s="12"/>
      <c r="AL629" s="12"/>
      <c r="AM629" s="12"/>
      <c r="AN629" s="12"/>
      <c r="AO629" s="12"/>
      <c r="AP629" s="21"/>
      <c r="AQ629" s="21"/>
      <c r="AR629" s="22"/>
      <c r="AS629" s="22"/>
      <c r="AT629" s="22"/>
      <c r="AU629" s="12"/>
      <c r="AV629" s="12"/>
      <c r="AW629" s="21"/>
      <c r="AX629" s="12"/>
      <c r="AY629" s="12"/>
      <c r="AZ629" s="12"/>
      <c r="BA629" s="22"/>
      <c r="BB629" s="22"/>
      <c r="BG629" s="22"/>
    </row>
    <row r="630" spans="17:59" x14ac:dyDescent="0.3">
      <c r="Q630" s="12"/>
      <c r="R630" s="12"/>
      <c r="S630" s="12"/>
      <c r="T630" s="12"/>
      <c r="U630" s="12"/>
      <c r="V630" s="12"/>
      <c r="W630" s="12"/>
      <c r="X630" s="12"/>
      <c r="Y630" s="21"/>
      <c r="Z630" s="21"/>
      <c r="AA630" s="21"/>
      <c r="AB630" s="21"/>
      <c r="AC630" s="21"/>
      <c r="AD630" s="12"/>
      <c r="AE630" s="12"/>
      <c r="AF630" s="12"/>
      <c r="AG630" s="12"/>
      <c r="AH630" s="12"/>
      <c r="AI630" s="12"/>
      <c r="AK630" s="12"/>
      <c r="AL630" s="12"/>
      <c r="AM630" s="12"/>
      <c r="AN630" s="12"/>
      <c r="AO630" s="12"/>
      <c r="AP630" s="21"/>
      <c r="AQ630" s="21"/>
      <c r="AR630" s="22"/>
      <c r="AS630" s="22"/>
      <c r="AT630" s="22"/>
      <c r="AU630" s="12"/>
      <c r="AV630" s="12"/>
      <c r="AW630" s="21"/>
      <c r="AX630" s="12"/>
      <c r="AY630" s="12"/>
      <c r="AZ630" s="12"/>
      <c r="BA630" s="22"/>
      <c r="BB630" s="22"/>
      <c r="BG630" s="22"/>
    </row>
    <row r="631" spans="17:59" x14ac:dyDescent="0.3">
      <c r="Q631" s="12"/>
      <c r="R631" s="12"/>
      <c r="S631" s="12"/>
      <c r="T631" s="12"/>
      <c r="U631" s="12"/>
      <c r="V631" s="12"/>
      <c r="W631" s="12"/>
      <c r="X631" s="12"/>
      <c r="Y631" s="21"/>
      <c r="Z631" s="21"/>
      <c r="AA631" s="21"/>
      <c r="AB631" s="21"/>
      <c r="AC631" s="21"/>
      <c r="AD631" s="12"/>
      <c r="AE631" s="12"/>
      <c r="AF631" s="12"/>
      <c r="AG631" s="12"/>
      <c r="AH631" s="12"/>
      <c r="AI631" s="12"/>
      <c r="AK631" s="12"/>
      <c r="AL631" s="12"/>
      <c r="AM631" s="12"/>
      <c r="AN631" s="12"/>
      <c r="AO631" s="12"/>
      <c r="AP631" s="21"/>
      <c r="AQ631" s="21"/>
      <c r="AR631" s="22"/>
      <c r="AS631" s="22"/>
      <c r="AT631" s="22"/>
      <c r="AU631" s="12"/>
      <c r="AV631" s="12"/>
      <c r="AW631" s="21"/>
      <c r="AX631" s="12"/>
      <c r="AY631" s="12"/>
      <c r="AZ631" s="12"/>
      <c r="BA631" s="22"/>
      <c r="BB631" s="22"/>
      <c r="BG631" s="22"/>
    </row>
    <row r="632" spans="17:59" x14ac:dyDescent="0.3">
      <c r="Q632" s="12"/>
      <c r="R632" s="12"/>
      <c r="S632" s="12"/>
      <c r="T632" s="12"/>
      <c r="U632" s="12"/>
      <c r="V632" s="12"/>
      <c r="W632" s="12"/>
      <c r="X632" s="12"/>
      <c r="Y632" s="21"/>
      <c r="Z632" s="21"/>
      <c r="AA632" s="21"/>
      <c r="AB632" s="21"/>
      <c r="AC632" s="21"/>
      <c r="AD632" s="12"/>
      <c r="AE632" s="12"/>
      <c r="AF632" s="12"/>
      <c r="AG632" s="12"/>
      <c r="AH632" s="12"/>
      <c r="AI632" s="12"/>
      <c r="AK632" s="12"/>
      <c r="AL632" s="12"/>
      <c r="AM632" s="12"/>
      <c r="AN632" s="12"/>
      <c r="AO632" s="12"/>
      <c r="AP632" s="21"/>
      <c r="AQ632" s="21"/>
      <c r="AR632" s="22"/>
      <c r="AS632" s="22"/>
      <c r="AT632" s="22"/>
      <c r="AU632" s="12"/>
      <c r="AV632" s="12"/>
      <c r="AW632" s="21"/>
      <c r="AX632" s="12"/>
      <c r="AY632" s="12"/>
      <c r="AZ632" s="12"/>
      <c r="BA632" s="22"/>
      <c r="BB632" s="22"/>
      <c r="BG632" s="22"/>
    </row>
    <row r="633" spans="17:59" x14ac:dyDescent="0.3">
      <c r="Q633" s="12"/>
      <c r="R633" s="12"/>
      <c r="S633" s="12"/>
      <c r="T633" s="12"/>
      <c r="U633" s="12"/>
      <c r="V633" s="12"/>
      <c r="W633" s="12"/>
      <c r="X633" s="12"/>
      <c r="Y633" s="21"/>
      <c r="Z633" s="21"/>
      <c r="AA633" s="21"/>
      <c r="AB633" s="21"/>
      <c r="AC633" s="21"/>
      <c r="AD633" s="12"/>
      <c r="AE633" s="12"/>
      <c r="AF633" s="12"/>
      <c r="AG633" s="12"/>
      <c r="AH633" s="12"/>
      <c r="AI633" s="12"/>
      <c r="AK633" s="12"/>
      <c r="AL633" s="12"/>
      <c r="AM633" s="12"/>
      <c r="AN633" s="12"/>
      <c r="AO633" s="12"/>
      <c r="AP633" s="21"/>
      <c r="AQ633" s="21"/>
      <c r="AR633" s="22"/>
      <c r="AS633" s="22"/>
      <c r="AT633" s="22"/>
      <c r="AU633" s="12"/>
      <c r="AV633" s="12"/>
      <c r="AW633" s="21"/>
      <c r="AX633" s="12"/>
      <c r="AY633" s="12"/>
      <c r="AZ633" s="12"/>
      <c r="BA633" s="22"/>
      <c r="BB633" s="22"/>
      <c r="BG633" s="22"/>
    </row>
    <row r="634" spans="17:59" x14ac:dyDescent="0.3">
      <c r="Q634" s="12"/>
      <c r="R634" s="12"/>
      <c r="S634" s="12"/>
      <c r="T634" s="12"/>
      <c r="U634" s="12"/>
      <c r="V634" s="12"/>
      <c r="W634" s="12"/>
      <c r="X634" s="12"/>
      <c r="Y634" s="21"/>
      <c r="Z634" s="21"/>
      <c r="AA634" s="21"/>
      <c r="AB634" s="21"/>
      <c r="AC634" s="21"/>
      <c r="AD634" s="12"/>
      <c r="AE634" s="12"/>
      <c r="AF634" s="12"/>
      <c r="AG634" s="12"/>
      <c r="AH634" s="12"/>
      <c r="AI634" s="12"/>
      <c r="AK634" s="12"/>
      <c r="AL634" s="12"/>
      <c r="AM634" s="12"/>
      <c r="AN634" s="12"/>
      <c r="AO634" s="12"/>
      <c r="AP634" s="21"/>
      <c r="AQ634" s="21"/>
      <c r="AR634" s="22"/>
      <c r="AS634" s="22"/>
      <c r="AT634" s="22"/>
      <c r="AU634" s="12"/>
      <c r="AV634" s="12"/>
      <c r="AW634" s="21"/>
      <c r="AX634" s="12"/>
      <c r="AY634" s="12"/>
      <c r="AZ634" s="12"/>
      <c r="BA634" s="22"/>
      <c r="BB634" s="22"/>
      <c r="BG634" s="22"/>
    </row>
    <row r="635" spans="17:59" x14ac:dyDescent="0.3">
      <c r="Q635" s="12"/>
      <c r="R635" s="12"/>
      <c r="S635" s="12"/>
      <c r="T635" s="12"/>
      <c r="U635" s="12"/>
      <c r="V635" s="12"/>
      <c r="W635" s="12"/>
      <c r="X635" s="12"/>
      <c r="Y635" s="21"/>
      <c r="Z635" s="21"/>
      <c r="AA635" s="21"/>
      <c r="AB635" s="21"/>
      <c r="AC635" s="21"/>
      <c r="AD635" s="12"/>
      <c r="AE635" s="12"/>
      <c r="AF635" s="12"/>
      <c r="AG635" s="12"/>
      <c r="AH635" s="12"/>
      <c r="AI635" s="12"/>
      <c r="AK635" s="12"/>
      <c r="AL635" s="12"/>
      <c r="AM635" s="12"/>
      <c r="AN635" s="12"/>
      <c r="AO635" s="12"/>
      <c r="AP635" s="21"/>
      <c r="AQ635" s="21"/>
      <c r="AR635" s="22"/>
      <c r="AS635" s="22"/>
      <c r="AT635" s="22"/>
      <c r="AU635" s="12"/>
      <c r="AV635" s="12"/>
      <c r="AW635" s="21"/>
      <c r="AX635" s="12"/>
      <c r="AY635" s="12"/>
      <c r="AZ635" s="12"/>
      <c r="BA635" s="22"/>
      <c r="BB635" s="22"/>
      <c r="BG635" s="22"/>
    </row>
    <row r="636" spans="17:59" x14ac:dyDescent="0.3">
      <c r="Q636" s="12"/>
      <c r="R636" s="12"/>
      <c r="S636" s="12"/>
      <c r="T636" s="12"/>
      <c r="U636" s="12"/>
      <c r="V636" s="12"/>
      <c r="W636" s="12"/>
      <c r="X636" s="12"/>
      <c r="Y636" s="21"/>
      <c r="Z636" s="21"/>
      <c r="AA636" s="21"/>
      <c r="AB636" s="21"/>
      <c r="AC636" s="21"/>
      <c r="AD636" s="12"/>
      <c r="AE636" s="12"/>
      <c r="AF636" s="12"/>
      <c r="AG636" s="12"/>
      <c r="AH636" s="12"/>
      <c r="AI636" s="12"/>
      <c r="AK636" s="12"/>
      <c r="AL636" s="12"/>
      <c r="AM636" s="12"/>
      <c r="AN636" s="12"/>
      <c r="AO636" s="12"/>
      <c r="AP636" s="21"/>
      <c r="AQ636" s="21"/>
      <c r="AR636" s="22"/>
      <c r="AS636" s="22"/>
      <c r="AT636" s="22"/>
      <c r="AU636" s="12"/>
      <c r="AV636" s="12"/>
      <c r="AW636" s="21"/>
      <c r="AX636" s="12"/>
      <c r="AY636" s="12"/>
      <c r="AZ636" s="12"/>
      <c r="BA636" s="22"/>
      <c r="BB636" s="22"/>
      <c r="BG636" s="22"/>
    </row>
    <row r="637" spans="17:59" x14ac:dyDescent="0.3">
      <c r="Q637" s="12"/>
      <c r="R637" s="12"/>
      <c r="S637" s="12"/>
      <c r="T637" s="12"/>
      <c r="U637" s="12"/>
      <c r="V637" s="12"/>
      <c r="W637" s="12"/>
      <c r="X637" s="12"/>
      <c r="Y637" s="21"/>
      <c r="Z637" s="21"/>
      <c r="AA637" s="21"/>
      <c r="AB637" s="21"/>
      <c r="AC637" s="21"/>
      <c r="AD637" s="12"/>
      <c r="AE637" s="12"/>
      <c r="AF637" s="12"/>
      <c r="AG637" s="12"/>
      <c r="AH637" s="12"/>
      <c r="AI637" s="12"/>
      <c r="AK637" s="12"/>
      <c r="AL637" s="12"/>
      <c r="AM637" s="12"/>
      <c r="AN637" s="12"/>
      <c r="AO637" s="12"/>
      <c r="AP637" s="21"/>
      <c r="AQ637" s="21"/>
      <c r="AR637" s="22"/>
      <c r="AS637" s="22"/>
      <c r="AT637" s="22"/>
      <c r="AU637" s="12"/>
      <c r="AV637" s="12"/>
      <c r="AW637" s="21"/>
      <c r="AX637" s="12"/>
      <c r="AY637" s="12"/>
      <c r="AZ637" s="12"/>
      <c r="BA637" s="22"/>
      <c r="BB637" s="22"/>
      <c r="BG637" s="22"/>
    </row>
    <row r="638" spans="17:59" x14ac:dyDescent="0.3">
      <c r="Q638" s="12"/>
      <c r="R638" s="12"/>
      <c r="S638" s="12"/>
      <c r="T638" s="12"/>
      <c r="U638" s="12"/>
      <c r="V638" s="12"/>
      <c r="W638" s="12"/>
      <c r="X638" s="12"/>
      <c r="Y638" s="21"/>
      <c r="Z638" s="21"/>
      <c r="AA638" s="21"/>
      <c r="AB638" s="21"/>
      <c r="AC638" s="21"/>
      <c r="AD638" s="12"/>
      <c r="AE638" s="12"/>
      <c r="AF638" s="12"/>
      <c r="AG638" s="12"/>
      <c r="AH638" s="12"/>
      <c r="AI638" s="12"/>
      <c r="AK638" s="12"/>
      <c r="AL638" s="12"/>
      <c r="AM638" s="12"/>
      <c r="AN638" s="12"/>
      <c r="AO638" s="12"/>
      <c r="AP638" s="21"/>
      <c r="AQ638" s="21"/>
      <c r="AR638" s="22"/>
      <c r="AS638" s="22"/>
      <c r="AT638" s="22"/>
      <c r="AU638" s="12"/>
      <c r="AV638" s="12"/>
      <c r="AW638" s="21"/>
      <c r="AX638" s="12"/>
      <c r="AY638" s="12"/>
      <c r="AZ638" s="12"/>
      <c r="BA638" s="22"/>
      <c r="BB638" s="22"/>
      <c r="BG638" s="22"/>
    </row>
    <row r="639" spans="17:59" x14ac:dyDescent="0.3">
      <c r="Q639" s="12"/>
      <c r="R639" s="12"/>
      <c r="S639" s="12"/>
      <c r="T639" s="12"/>
      <c r="U639" s="12"/>
      <c r="V639" s="12"/>
      <c r="W639" s="12"/>
      <c r="X639" s="12"/>
      <c r="Y639" s="21"/>
      <c r="Z639" s="21"/>
      <c r="AA639" s="21"/>
      <c r="AB639" s="21"/>
      <c r="AC639" s="21"/>
      <c r="AD639" s="12"/>
      <c r="AE639" s="12"/>
      <c r="AF639" s="12"/>
      <c r="AG639" s="12"/>
      <c r="AH639" s="12"/>
      <c r="AI639" s="12"/>
      <c r="AK639" s="12"/>
      <c r="AL639" s="12"/>
      <c r="AM639" s="12"/>
      <c r="AN639" s="12"/>
      <c r="AO639" s="12"/>
      <c r="AP639" s="21"/>
      <c r="AQ639" s="21"/>
      <c r="AR639" s="22"/>
      <c r="AS639" s="22"/>
      <c r="AT639" s="22"/>
      <c r="AU639" s="12"/>
      <c r="AV639" s="12"/>
      <c r="AW639" s="21"/>
      <c r="AX639" s="12"/>
      <c r="AY639" s="12"/>
      <c r="AZ639" s="12"/>
      <c r="BA639" s="22"/>
      <c r="BB639" s="22"/>
      <c r="BG639" s="22"/>
    </row>
    <row r="640" spans="17:59" x14ac:dyDescent="0.3">
      <c r="Q640" s="12"/>
      <c r="R640" s="12"/>
      <c r="S640" s="12"/>
      <c r="T640" s="12"/>
      <c r="U640" s="12"/>
      <c r="V640" s="12"/>
      <c r="W640" s="12"/>
      <c r="X640" s="12"/>
      <c r="Y640" s="21"/>
      <c r="Z640" s="21"/>
      <c r="AA640" s="21"/>
      <c r="AB640" s="21"/>
      <c r="AC640" s="21"/>
      <c r="AD640" s="12"/>
      <c r="AE640" s="12"/>
      <c r="AF640" s="12"/>
      <c r="AG640" s="12"/>
      <c r="AH640" s="12"/>
      <c r="AI640" s="12"/>
      <c r="AK640" s="12"/>
      <c r="AL640" s="12"/>
      <c r="AM640" s="12"/>
      <c r="AN640" s="12"/>
      <c r="AO640" s="12"/>
      <c r="AP640" s="21"/>
      <c r="AQ640" s="21"/>
      <c r="AR640" s="22"/>
      <c r="AS640" s="22"/>
      <c r="AT640" s="22"/>
      <c r="AU640" s="12"/>
      <c r="AV640" s="12"/>
      <c r="AW640" s="21"/>
      <c r="AX640" s="12"/>
      <c r="AY640" s="12"/>
      <c r="AZ640" s="12"/>
      <c r="BA640" s="22"/>
      <c r="BB640" s="22"/>
      <c r="BG640" s="22"/>
    </row>
    <row r="641" spans="17:59" x14ac:dyDescent="0.3">
      <c r="Q641" s="12"/>
      <c r="R641" s="12"/>
      <c r="S641" s="12"/>
      <c r="T641" s="12"/>
      <c r="U641" s="12"/>
      <c r="V641" s="12"/>
      <c r="W641" s="12"/>
      <c r="X641" s="12"/>
      <c r="Y641" s="21"/>
      <c r="Z641" s="21"/>
      <c r="AA641" s="21"/>
      <c r="AB641" s="21"/>
      <c r="AC641" s="21"/>
      <c r="AD641" s="12"/>
      <c r="AE641" s="12"/>
      <c r="AF641" s="12"/>
      <c r="AG641" s="12"/>
      <c r="AH641" s="12"/>
      <c r="AI641" s="12"/>
      <c r="AK641" s="12"/>
      <c r="AL641" s="12"/>
      <c r="AM641" s="12"/>
      <c r="AN641" s="12"/>
      <c r="AO641" s="12"/>
      <c r="AP641" s="21"/>
      <c r="AQ641" s="21"/>
      <c r="AR641" s="22"/>
      <c r="AS641" s="22"/>
      <c r="AT641" s="22"/>
      <c r="AU641" s="12"/>
      <c r="AV641" s="12"/>
      <c r="AW641" s="21"/>
      <c r="AX641" s="12"/>
      <c r="AY641" s="12"/>
      <c r="AZ641" s="12"/>
      <c r="BA641" s="22"/>
      <c r="BB641" s="22"/>
      <c r="BG641" s="22"/>
    </row>
    <row r="642" spans="17:59" x14ac:dyDescent="0.3">
      <c r="Q642" s="12"/>
      <c r="R642" s="12"/>
      <c r="S642" s="12"/>
      <c r="T642" s="12"/>
      <c r="U642" s="12"/>
      <c r="V642" s="12"/>
      <c r="W642" s="12"/>
      <c r="X642" s="12"/>
      <c r="Y642" s="21"/>
      <c r="Z642" s="21"/>
      <c r="AA642" s="21"/>
      <c r="AB642" s="21"/>
      <c r="AC642" s="21"/>
      <c r="AD642" s="12"/>
      <c r="AE642" s="12"/>
      <c r="AF642" s="12"/>
      <c r="AG642" s="12"/>
      <c r="AH642" s="12"/>
      <c r="AI642" s="12"/>
      <c r="AK642" s="12"/>
      <c r="AL642" s="12"/>
      <c r="AM642" s="12"/>
      <c r="AN642" s="12"/>
      <c r="AO642" s="12"/>
      <c r="AP642" s="21"/>
      <c r="AQ642" s="21"/>
      <c r="AR642" s="22"/>
      <c r="AS642" s="22"/>
      <c r="AT642" s="22"/>
      <c r="AU642" s="12"/>
      <c r="AV642" s="12"/>
      <c r="AW642" s="21"/>
      <c r="AX642" s="12"/>
      <c r="AY642" s="12"/>
      <c r="AZ642" s="12"/>
      <c r="BA642" s="22"/>
      <c r="BB642" s="22"/>
      <c r="BG642" s="22"/>
    </row>
    <row r="643" spans="17:59" x14ac:dyDescent="0.3">
      <c r="Q643" s="12"/>
      <c r="R643" s="12"/>
      <c r="S643" s="12"/>
      <c r="T643" s="12"/>
      <c r="U643" s="12"/>
      <c r="V643" s="12"/>
      <c r="W643" s="12"/>
      <c r="X643" s="12"/>
      <c r="Y643" s="21"/>
      <c r="Z643" s="21"/>
      <c r="AA643" s="21"/>
      <c r="AB643" s="21"/>
      <c r="AC643" s="21"/>
      <c r="AD643" s="12"/>
      <c r="AE643" s="12"/>
      <c r="AF643" s="12"/>
      <c r="AG643" s="12"/>
      <c r="AH643" s="12"/>
      <c r="AI643" s="12"/>
      <c r="AK643" s="12"/>
      <c r="AL643" s="12"/>
      <c r="AM643" s="12"/>
      <c r="AN643" s="12"/>
      <c r="AO643" s="12"/>
      <c r="AP643" s="21"/>
      <c r="AQ643" s="21"/>
      <c r="AR643" s="22"/>
      <c r="AS643" s="22"/>
      <c r="AT643" s="22"/>
      <c r="AU643" s="12"/>
      <c r="AV643" s="12"/>
      <c r="AW643" s="21"/>
      <c r="AX643" s="12"/>
      <c r="AY643" s="12"/>
      <c r="AZ643" s="12"/>
      <c r="BA643" s="22"/>
      <c r="BB643" s="22"/>
      <c r="BG643" s="22"/>
    </row>
    <row r="644" spans="17:59" x14ac:dyDescent="0.3">
      <c r="Q644" s="12"/>
      <c r="R644" s="12"/>
      <c r="S644" s="12"/>
      <c r="T644" s="12"/>
      <c r="U644" s="12"/>
      <c r="V644" s="12"/>
      <c r="W644" s="12"/>
      <c r="X644" s="12"/>
      <c r="Y644" s="21"/>
      <c r="Z644" s="21"/>
      <c r="AA644" s="21"/>
      <c r="AB644" s="21"/>
      <c r="AC644" s="21"/>
      <c r="AD644" s="12"/>
      <c r="AE644" s="12"/>
      <c r="AF644" s="12"/>
      <c r="AG644" s="12"/>
      <c r="AH644" s="12"/>
      <c r="AI644" s="12"/>
      <c r="AK644" s="12"/>
      <c r="AL644" s="12"/>
      <c r="AM644" s="12"/>
      <c r="AN644" s="12"/>
      <c r="AO644" s="12"/>
      <c r="AP644" s="21"/>
      <c r="AQ644" s="21"/>
      <c r="AR644" s="22"/>
      <c r="AS644" s="22"/>
      <c r="AT644" s="22"/>
      <c r="AU644" s="12"/>
      <c r="AV644" s="12"/>
      <c r="AW644" s="21"/>
      <c r="AX644" s="12"/>
      <c r="AY644" s="12"/>
      <c r="AZ644" s="12"/>
      <c r="BA644" s="22"/>
      <c r="BB644" s="22"/>
      <c r="BG644" s="22"/>
    </row>
    <row r="645" spans="17:59" x14ac:dyDescent="0.3">
      <c r="Q645" s="12"/>
      <c r="R645" s="12"/>
      <c r="S645" s="12"/>
      <c r="T645" s="12"/>
      <c r="U645" s="12"/>
      <c r="V645" s="12"/>
      <c r="W645" s="12"/>
      <c r="X645" s="12"/>
      <c r="Y645" s="21"/>
      <c r="Z645" s="21"/>
      <c r="AA645" s="21"/>
      <c r="AB645" s="21"/>
      <c r="AC645" s="21"/>
      <c r="AD645" s="12"/>
      <c r="AE645" s="12"/>
      <c r="AF645" s="12"/>
      <c r="AG645" s="12"/>
      <c r="AH645" s="12"/>
      <c r="AI645" s="12"/>
      <c r="AK645" s="12"/>
      <c r="AL645" s="12"/>
      <c r="AM645" s="12"/>
      <c r="AN645" s="12"/>
      <c r="AO645" s="12"/>
      <c r="AP645" s="21"/>
      <c r="AQ645" s="21"/>
      <c r="AR645" s="22"/>
      <c r="AS645" s="22"/>
      <c r="AT645" s="22"/>
      <c r="AU645" s="12"/>
      <c r="AV645" s="12"/>
      <c r="AW645" s="21"/>
      <c r="AX645" s="12"/>
      <c r="AY645" s="12"/>
      <c r="AZ645" s="12"/>
      <c r="BA645" s="22"/>
      <c r="BB645" s="22"/>
      <c r="BG645" s="22"/>
    </row>
    <row r="646" spans="17:59" x14ac:dyDescent="0.3">
      <c r="Q646" s="12"/>
      <c r="R646" s="12"/>
      <c r="S646" s="12"/>
      <c r="T646" s="12"/>
      <c r="U646" s="12"/>
      <c r="V646" s="12"/>
      <c r="W646" s="12"/>
      <c r="X646" s="12"/>
      <c r="Y646" s="21"/>
      <c r="Z646" s="21"/>
      <c r="AA646" s="21"/>
      <c r="AB646" s="21"/>
      <c r="AC646" s="21"/>
      <c r="AD646" s="12"/>
      <c r="AE646" s="12"/>
      <c r="AF646" s="12"/>
      <c r="AG646" s="12"/>
      <c r="AH646" s="12"/>
      <c r="AI646" s="12"/>
      <c r="AK646" s="12"/>
      <c r="AL646" s="12"/>
      <c r="AM646" s="12"/>
      <c r="AN646" s="12"/>
      <c r="AO646" s="12"/>
      <c r="AP646" s="21"/>
      <c r="AQ646" s="21"/>
      <c r="AR646" s="22"/>
      <c r="AS646" s="22"/>
      <c r="AT646" s="22"/>
      <c r="AU646" s="12"/>
      <c r="AV646" s="12"/>
      <c r="AW646" s="21"/>
      <c r="AX646" s="12"/>
      <c r="AY646" s="12"/>
      <c r="AZ646" s="12"/>
      <c r="BA646" s="22"/>
      <c r="BB646" s="22"/>
      <c r="BG646" s="22"/>
    </row>
    <row r="647" spans="17:59" x14ac:dyDescent="0.3">
      <c r="Q647" s="12"/>
      <c r="R647" s="12"/>
      <c r="S647" s="12"/>
      <c r="T647" s="12"/>
      <c r="U647" s="12"/>
      <c r="V647" s="12"/>
      <c r="W647" s="12"/>
      <c r="X647" s="12"/>
      <c r="Y647" s="21"/>
      <c r="Z647" s="21"/>
      <c r="AA647" s="21"/>
      <c r="AB647" s="21"/>
      <c r="AC647" s="21"/>
      <c r="AD647" s="12"/>
      <c r="AE647" s="12"/>
      <c r="AF647" s="12"/>
      <c r="AG647" s="12"/>
      <c r="AH647" s="12"/>
      <c r="AI647" s="12"/>
      <c r="AK647" s="12"/>
      <c r="AL647" s="12"/>
      <c r="AM647" s="12"/>
      <c r="AN647" s="12"/>
      <c r="AO647" s="12"/>
      <c r="AP647" s="21"/>
      <c r="AQ647" s="21"/>
      <c r="AR647" s="22"/>
      <c r="AS647" s="22"/>
      <c r="AT647" s="22"/>
      <c r="AU647" s="12"/>
      <c r="AV647" s="12"/>
      <c r="AW647" s="21"/>
      <c r="AX647" s="12"/>
      <c r="AY647" s="12"/>
      <c r="AZ647" s="12"/>
      <c r="BA647" s="22"/>
      <c r="BB647" s="22"/>
      <c r="BG647" s="22"/>
    </row>
    <row r="648" spans="17:59" x14ac:dyDescent="0.3">
      <c r="Q648" s="12"/>
      <c r="R648" s="12"/>
      <c r="S648" s="12"/>
      <c r="T648" s="12"/>
      <c r="U648" s="12"/>
      <c r="V648" s="12"/>
      <c r="W648" s="12"/>
      <c r="X648" s="12"/>
      <c r="Y648" s="21"/>
      <c r="Z648" s="21"/>
      <c r="AA648" s="21"/>
      <c r="AB648" s="21"/>
      <c r="AC648" s="21"/>
      <c r="AD648" s="12"/>
      <c r="AE648" s="12"/>
      <c r="AF648" s="12"/>
      <c r="AG648" s="12"/>
      <c r="AH648" s="12"/>
      <c r="AI648" s="12"/>
      <c r="AK648" s="12"/>
      <c r="AL648" s="12"/>
      <c r="AM648" s="12"/>
      <c r="AN648" s="12"/>
      <c r="AO648" s="12"/>
      <c r="AP648" s="21"/>
      <c r="AQ648" s="21"/>
      <c r="AR648" s="22"/>
      <c r="AS648" s="22"/>
      <c r="AT648" s="22"/>
      <c r="AU648" s="12"/>
      <c r="AV648" s="12"/>
      <c r="AW648" s="21"/>
      <c r="AX648" s="12"/>
      <c r="AY648" s="12"/>
      <c r="AZ648" s="12"/>
      <c r="BA648" s="22"/>
      <c r="BB648" s="22"/>
      <c r="BG648" s="22"/>
    </row>
    <row r="649" spans="17:59" x14ac:dyDescent="0.3">
      <c r="Q649" s="12"/>
      <c r="R649" s="12"/>
      <c r="S649" s="12"/>
      <c r="T649" s="12"/>
      <c r="U649" s="12"/>
      <c r="V649" s="12"/>
      <c r="W649" s="12"/>
      <c r="X649" s="12"/>
      <c r="Y649" s="21"/>
      <c r="Z649" s="21"/>
      <c r="AA649" s="21"/>
      <c r="AB649" s="21"/>
      <c r="AC649" s="21"/>
      <c r="AD649" s="12"/>
      <c r="AE649" s="12"/>
      <c r="AF649" s="12"/>
      <c r="AG649" s="12"/>
      <c r="AH649" s="12"/>
      <c r="AI649" s="12"/>
      <c r="AK649" s="12"/>
      <c r="AL649" s="12"/>
      <c r="AM649" s="12"/>
      <c r="AN649" s="12"/>
      <c r="AO649" s="12"/>
      <c r="AP649" s="21"/>
      <c r="AQ649" s="21"/>
      <c r="AR649" s="22"/>
      <c r="AS649" s="22"/>
      <c r="AT649" s="22"/>
      <c r="AU649" s="12"/>
      <c r="AV649" s="12"/>
      <c r="AW649" s="21"/>
      <c r="AX649" s="12"/>
      <c r="AY649" s="12"/>
      <c r="AZ649" s="12"/>
      <c r="BA649" s="22"/>
      <c r="BB649" s="22"/>
      <c r="BG649" s="22"/>
    </row>
    <row r="650" spans="17:59" x14ac:dyDescent="0.3">
      <c r="Q650" s="12"/>
      <c r="R650" s="12"/>
      <c r="S650" s="12"/>
      <c r="T650" s="12"/>
      <c r="U650" s="12"/>
      <c r="V650" s="12"/>
      <c r="W650" s="12"/>
      <c r="X650" s="12"/>
      <c r="Y650" s="21"/>
      <c r="Z650" s="21"/>
      <c r="AA650" s="21"/>
      <c r="AB650" s="21"/>
      <c r="AC650" s="21"/>
      <c r="AD650" s="12"/>
      <c r="AE650" s="12"/>
      <c r="AF650" s="12"/>
      <c r="AG650" s="12"/>
      <c r="AH650" s="12"/>
      <c r="AI650" s="12"/>
      <c r="AK650" s="12"/>
      <c r="AL650" s="12"/>
      <c r="AM650" s="12"/>
      <c r="AN650" s="12"/>
      <c r="AO650" s="12"/>
      <c r="AP650" s="21"/>
      <c r="AQ650" s="21"/>
      <c r="AR650" s="22"/>
      <c r="AS650" s="22"/>
      <c r="AT650" s="22"/>
      <c r="AU650" s="12"/>
      <c r="AV650" s="12"/>
      <c r="AW650" s="21"/>
      <c r="AX650" s="12"/>
      <c r="AY650" s="12"/>
      <c r="AZ650" s="12"/>
      <c r="BA650" s="22"/>
      <c r="BB650" s="22"/>
      <c r="BG650" s="22"/>
    </row>
    <row r="651" spans="17:59" x14ac:dyDescent="0.3">
      <c r="Q651" s="12"/>
      <c r="R651" s="12"/>
      <c r="S651" s="12"/>
      <c r="T651" s="12"/>
      <c r="U651" s="12"/>
      <c r="V651" s="12"/>
      <c r="W651" s="12"/>
      <c r="X651" s="12"/>
      <c r="Y651" s="21"/>
      <c r="Z651" s="21"/>
      <c r="AA651" s="21"/>
      <c r="AB651" s="21"/>
      <c r="AC651" s="21"/>
      <c r="AD651" s="12"/>
      <c r="AE651" s="12"/>
      <c r="AF651" s="12"/>
      <c r="AG651" s="12"/>
      <c r="AH651" s="12"/>
      <c r="AI651" s="12"/>
      <c r="AK651" s="12"/>
      <c r="AL651" s="12"/>
      <c r="AM651" s="12"/>
      <c r="AN651" s="12"/>
      <c r="AO651" s="12"/>
      <c r="AP651" s="21"/>
      <c r="AQ651" s="21"/>
      <c r="AR651" s="22"/>
      <c r="AS651" s="22"/>
      <c r="AT651" s="22"/>
      <c r="AU651" s="12"/>
      <c r="AV651" s="12"/>
      <c r="AW651" s="21"/>
      <c r="AX651" s="12"/>
      <c r="AY651" s="12"/>
      <c r="AZ651" s="12"/>
      <c r="BA651" s="22"/>
      <c r="BB651" s="22"/>
      <c r="BG651" s="22"/>
    </row>
    <row r="652" spans="17:59" x14ac:dyDescent="0.3">
      <c r="Q652" s="12"/>
      <c r="R652" s="12"/>
      <c r="S652" s="12"/>
      <c r="T652" s="12"/>
      <c r="U652" s="12"/>
      <c r="V652" s="12"/>
      <c r="W652" s="12"/>
      <c r="X652" s="12"/>
      <c r="Y652" s="21"/>
      <c r="Z652" s="21"/>
      <c r="AA652" s="21"/>
      <c r="AB652" s="21"/>
      <c r="AC652" s="21"/>
      <c r="AD652" s="12"/>
      <c r="AE652" s="12"/>
      <c r="AF652" s="12"/>
      <c r="AG652" s="12"/>
      <c r="AH652" s="12"/>
      <c r="AI652" s="12"/>
      <c r="AK652" s="12"/>
      <c r="AL652" s="12"/>
      <c r="AM652" s="12"/>
      <c r="AN652" s="12"/>
      <c r="AO652" s="12"/>
      <c r="AP652" s="21"/>
      <c r="AQ652" s="21"/>
      <c r="AR652" s="22"/>
      <c r="AS652" s="22"/>
      <c r="AT652" s="22"/>
      <c r="AU652" s="12"/>
      <c r="AV652" s="12"/>
      <c r="AW652" s="21"/>
      <c r="AX652" s="12"/>
      <c r="AY652" s="12"/>
      <c r="AZ652" s="12"/>
      <c r="BA652" s="22"/>
      <c r="BB652" s="22"/>
      <c r="BG652" s="22"/>
    </row>
    <row r="653" spans="17:59" x14ac:dyDescent="0.3">
      <c r="Q653" s="12"/>
      <c r="R653" s="12"/>
      <c r="S653" s="12"/>
      <c r="T653" s="12"/>
      <c r="U653" s="12"/>
      <c r="V653" s="12"/>
      <c r="W653" s="12"/>
      <c r="X653" s="12"/>
      <c r="Y653" s="21"/>
      <c r="Z653" s="21"/>
      <c r="AA653" s="21"/>
      <c r="AB653" s="21"/>
      <c r="AC653" s="21"/>
      <c r="AD653" s="12"/>
      <c r="AE653" s="12"/>
      <c r="AF653" s="12"/>
      <c r="AG653" s="12"/>
      <c r="AH653" s="12"/>
      <c r="AI653" s="12"/>
      <c r="AK653" s="12"/>
      <c r="AL653" s="12"/>
      <c r="AM653" s="12"/>
      <c r="AN653" s="12"/>
      <c r="AO653" s="12"/>
      <c r="AP653" s="21"/>
      <c r="AQ653" s="21"/>
      <c r="AR653" s="22"/>
      <c r="AS653" s="22"/>
      <c r="AT653" s="22"/>
      <c r="AU653" s="12"/>
      <c r="AV653" s="12"/>
      <c r="AW653" s="21"/>
      <c r="AX653" s="12"/>
      <c r="AY653" s="12"/>
      <c r="AZ653" s="12"/>
      <c r="BA653" s="22"/>
      <c r="BB653" s="22"/>
      <c r="BG653" s="22"/>
    </row>
    <row r="654" spans="17:59" x14ac:dyDescent="0.3">
      <c r="Q654" s="12"/>
      <c r="R654" s="12"/>
      <c r="S654" s="12"/>
      <c r="T654" s="12"/>
      <c r="U654" s="12"/>
      <c r="V654" s="12"/>
      <c r="W654" s="12"/>
      <c r="X654" s="12"/>
      <c r="Y654" s="21"/>
      <c r="Z654" s="21"/>
      <c r="AA654" s="21"/>
      <c r="AB654" s="21"/>
      <c r="AC654" s="21"/>
      <c r="AD654" s="12"/>
      <c r="AE654" s="12"/>
      <c r="AF654" s="12"/>
      <c r="AG654" s="12"/>
      <c r="AH654" s="12"/>
      <c r="AI654" s="12"/>
      <c r="AK654" s="12"/>
      <c r="AL654" s="12"/>
      <c r="AM654" s="12"/>
      <c r="AN654" s="12"/>
      <c r="AO654" s="12"/>
      <c r="AP654" s="21"/>
      <c r="AQ654" s="21"/>
      <c r="AR654" s="22"/>
      <c r="AS654" s="22"/>
      <c r="AT654" s="22"/>
      <c r="AU654" s="12"/>
      <c r="AV654" s="12"/>
      <c r="AW654" s="21"/>
      <c r="AX654" s="12"/>
      <c r="AY654" s="12"/>
      <c r="AZ654" s="12"/>
      <c r="BA654" s="22"/>
      <c r="BB654" s="22"/>
      <c r="BG654" s="22"/>
    </row>
    <row r="655" spans="17:59" x14ac:dyDescent="0.3">
      <c r="Q655" s="12"/>
      <c r="R655" s="12"/>
      <c r="S655" s="12"/>
      <c r="T655" s="12"/>
      <c r="U655" s="12"/>
      <c r="V655" s="12"/>
      <c r="W655" s="12"/>
      <c r="X655" s="12"/>
      <c r="Y655" s="21"/>
      <c r="Z655" s="21"/>
      <c r="AA655" s="21"/>
      <c r="AB655" s="21"/>
      <c r="AC655" s="21"/>
      <c r="AD655" s="12"/>
      <c r="AE655" s="12"/>
      <c r="AF655" s="12"/>
      <c r="AG655" s="12"/>
      <c r="AH655" s="12"/>
      <c r="AI655" s="12"/>
      <c r="AK655" s="12"/>
      <c r="AL655" s="12"/>
      <c r="AM655" s="12"/>
      <c r="AN655" s="12"/>
      <c r="AO655" s="12"/>
      <c r="AP655" s="21"/>
      <c r="AQ655" s="21"/>
      <c r="AR655" s="22"/>
      <c r="AS655" s="22"/>
      <c r="AT655" s="22"/>
      <c r="AU655" s="12"/>
      <c r="AV655" s="12"/>
      <c r="AW655" s="21"/>
      <c r="AX655" s="12"/>
      <c r="AY655" s="12"/>
      <c r="AZ655" s="12"/>
      <c r="BA655" s="22"/>
      <c r="BB655" s="22"/>
      <c r="BG655" s="22"/>
    </row>
    <row r="656" spans="17:59" x14ac:dyDescent="0.3">
      <c r="Q656" s="12"/>
      <c r="R656" s="12"/>
      <c r="S656" s="12"/>
      <c r="T656" s="12"/>
      <c r="U656" s="12"/>
      <c r="V656" s="12"/>
      <c r="W656" s="12"/>
      <c r="X656" s="12"/>
      <c r="Y656" s="21"/>
      <c r="Z656" s="21"/>
      <c r="AA656" s="21"/>
      <c r="AB656" s="21"/>
      <c r="AC656" s="21"/>
      <c r="AD656" s="12"/>
      <c r="AE656" s="12"/>
      <c r="AF656" s="12"/>
      <c r="AG656" s="12"/>
      <c r="AH656" s="12"/>
      <c r="AI656" s="12"/>
      <c r="AK656" s="12"/>
      <c r="AL656" s="12"/>
      <c r="AM656" s="12"/>
      <c r="AN656" s="12"/>
      <c r="AO656" s="12"/>
      <c r="AP656" s="21"/>
      <c r="AQ656" s="21"/>
      <c r="AR656" s="22"/>
      <c r="AS656" s="22"/>
      <c r="AT656" s="22"/>
      <c r="AU656" s="12"/>
      <c r="AV656" s="12"/>
      <c r="AW656" s="21"/>
      <c r="AX656" s="12"/>
      <c r="AY656" s="12"/>
      <c r="AZ656" s="12"/>
      <c r="BA656" s="22"/>
      <c r="BB656" s="22"/>
      <c r="BG656" s="22"/>
    </row>
    <row r="657" spans="17:59" x14ac:dyDescent="0.3">
      <c r="Q657" s="12"/>
      <c r="R657" s="12"/>
      <c r="S657" s="12"/>
      <c r="T657" s="12"/>
      <c r="U657" s="12"/>
      <c r="V657" s="12"/>
      <c r="W657" s="12"/>
      <c r="X657" s="12"/>
      <c r="Y657" s="21"/>
      <c r="Z657" s="21"/>
      <c r="AA657" s="21"/>
      <c r="AB657" s="21"/>
      <c r="AC657" s="21"/>
      <c r="AD657" s="12"/>
      <c r="AE657" s="12"/>
      <c r="AF657" s="12"/>
      <c r="AG657" s="12"/>
      <c r="AH657" s="12"/>
      <c r="AI657" s="12"/>
      <c r="AK657" s="12"/>
      <c r="AL657" s="12"/>
      <c r="AM657" s="12"/>
      <c r="AN657" s="12"/>
      <c r="AO657" s="12"/>
      <c r="AP657" s="21"/>
      <c r="AQ657" s="21"/>
      <c r="AR657" s="22"/>
      <c r="AS657" s="22"/>
      <c r="AT657" s="22"/>
      <c r="AU657" s="12"/>
      <c r="AV657" s="12"/>
      <c r="AW657" s="21"/>
      <c r="AX657" s="12"/>
      <c r="AY657" s="12"/>
      <c r="AZ657" s="12"/>
      <c r="BA657" s="22"/>
      <c r="BB657" s="22"/>
      <c r="BG657" s="22"/>
    </row>
    <row r="658" spans="17:59" x14ac:dyDescent="0.3">
      <c r="Q658" s="12"/>
      <c r="R658" s="12"/>
      <c r="S658" s="12"/>
      <c r="T658" s="12"/>
      <c r="U658" s="12"/>
      <c r="V658" s="12"/>
      <c r="W658" s="12"/>
      <c r="X658" s="12"/>
      <c r="Y658" s="21"/>
      <c r="Z658" s="21"/>
      <c r="AA658" s="21"/>
      <c r="AB658" s="21"/>
      <c r="AC658" s="21"/>
      <c r="AD658" s="12"/>
      <c r="AE658" s="12"/>
      <c r="AF658" s="12"/>
      <c r="AG658" s="12"/>
      <c r="AH658" s="12"/>
      <c r="AI658" s="12"/>
      <c r="AK658" s="12"/>
      <c r="AL658" s="12"/>
      <c r="AM658" s="12"/>
      <c r="AN658" s="12"/>
      <c r="AO658" s="12"/>
      <c r="AP658" s="21"/>
      <c r="AQ658" s="21"/>
      <c r="AR658" s="22"/>
      <c r="AS658" s="22"/>
      <c r="AT658" s="22"/>
      <c r="AU658" s="12"/>
      <c r="AV658" s="12"/>
      <c r="AW658" s="21"/>
      <c r="AX658" s="12"/>
      <c r="AY658" s="12"/>
      <c r="AZ658" s="12"/>
      <c r="BA658" s="22"/>
      <c r="BB658" s="22"/>
      <c r="BG658" s="22"/>
    </row>
    <row r="659" spans="17:59" x14ac:dyDescent="0.3">
      <c r="Q659" s="12"/>
      <c r="R659" s="12"/>
      <c r="S659" s="12"/>
      <c r="T659" s="12"/>
      <c r="U659" s="12"/>
      <c r="V659" s="12"/>
      <c r="W659" s="12"/>
      <c r="X659" s="12"/>
      <c r="Y659" s="21"/>
      <c r="Z659" s="21"/>
      <c r="AA659" s="21"/>
      <c r="AB659" s="21"/>
      <c r="AC659" s="21"/>
      <c r="AD659" s="12"/>
      <c r="AE659" s="12"/>
      <c r="AF659" s="12"/>
      <c r="AG659" s="12"/>
      <c r="AH659" s="12"/>
      <c r="AI659" s="12"/>
      <c r="AK659" s="12"/>
      <c r="AL659" s="12"/>
      <c r="AM659" s="12"/>
      <c r="AN659" s="12"/>
      <c r="AO659" s="12"/>
      <c r="AP659" s="21"/>
      <c r="AQ659" s="21"/>
      <c r="AR659" s="22"/>
      <c r="AS659" s="22"/>
      <c r="AT659" s="22"/>
      <c r="AU659" s="12"/>
      <c r="AV659" s="12"/>
      <c r="AW659" s="21"/>
      <c r="AX659" s="12"/>
      <c r="AY659" s="12"/>
      <c r="AZ659" s="12"/>
      <c r="BA659" s="22"/>
      <c r="BB659" s="22"/>
      <c r="BG659" s="22"/>
    </row>
    <row r="660" spans="17:59" x14ac:dyDescent="0.3">
      <c r="Q660" s="12"/>
      <c r="R660" s="12"/>
      <c r="S660" s="12"/>
      <c r="T660" s="12"/>
      <c r="U660" s="12"/>
      <c r="V660" s="12"/>
      <c r="W660" s="12"/>
      <c r="X660" s="12"/>
      <c r="Y660" s="21"/>
      <c r="Z660" s="21"/>
      <c r="AA660" s="21"/>
      <c r="AB660" s="21"/>
      <c r="AC660" s="21"/>
      <c r="AD660" s="12"/>
      <c r="AE660" s="12"/>
      <c r="AF660" s="12"/>
      <c r="AG660" s="12"/>
      <c r="AH660" s="12"/>
      <c r="AI660" s="12"/>
      <c r="AK660" s="12"/>
      <c r="AL660" s="12"/>
      <c r="AM660" s="12"/>
      <c r="AN660" s="12"/>
      <c r="AO660" s="12"/>
      <c r="AP660" s="21"/>
      <c r="AQ660" s="21"/>
      <c r="AR660" s="22"/>
      <c r="AS660" s="22"/>
      <c r="AT660" s="22"/>
      <c r="AU660" s="12"/>
      <c r="AV660" s="12"/>
      <c r="AW660" s="21"/>
      <c r="AX660" s="12"/>
      <c r="AY660" s="12"/>
      <c r="AZ660" s="12"/>
      <c r="BA660" s="22"/>
      <c r="BB660" s="22"/>
      <c r="BG660" s="22"/>
    </row>
    <row r="661" spans="17:59" x14ac:dyDescent="0.3">
      <c r="Q661" s="12"/>
      <c r="R661" s="12"/>
      <c r="S661" s="12"/>
      <c r="T661" s="12"/>
      <c r="U661" s="12"/>
      <c r="V661" s="12"/>
      <c r="W661" s="12"/>
      <c r="X661" s="12"/>
      <c r="Y661" s="21"/>
      <c r="Z661" s="21"/>
      <c r="AA661" s="21"/>
      <c r="AB661" s="21"/>
      <c r="AC661" s="21"/>
      <c r="AD661" s="12"/>
      <c r="AE661" s="12"/>
      <c r="AF661" s="12"/>
      <c r="AG661" s="12"/>
      <c r="AH661" s="12"/>
      <c r="AI661" s="12"/>
      <c r="AK661" s="12"/>
      <c r="AL661" s="12"/>
      <c r="AM661" s="12"/>
      <c r="AN661" s="12"/>
      <c r="AO661" s="12"/>
      <c r="AP661" s="21"/>
      <c r="AQ661" s="21"/>
      <c r="AR661" s="22"/>
      <c r="AS661" s="22"/>
      <c r="AT661" s="22"/>
      <c r="AU661" s="12"/>
      <c r="AV661" s="12"/>
      <c r="AW661" s="21"/>
      <c r="AX661" s="12"/>
      <c r="AY661" s="12"/>
      <c r="AZ661" s="12"/>
      <c r="BA661" s="22"/>
      <c r="BB661" s="22"/>
      <c r="BG661" s="22"/>
    </row>
    <row r="662" spans="17:59" x14ac:dyDescent="0.3">
      <c r="Q662" s="12"/>
      <c r="R662" s="12"/>
      <c r="S662" s="12"/>
      <c r="T662" s="12"/>
      <c r="U662" s="12"/>
      <c r="V662" s="12"/>
      <c r="W662" s="12"/>
      <c r="X662" s="12"/>
      <c r="Y662" s="21"/>
      <c r="Z662" s="21"/>
      <c r="AA662" s="21"/>
      <c r="AB662" s="21"/>
      <c r="AC662" s="21"/>
      <c r="AD662" s="12"/>
      <c r="AE662" s="12"/>
      <c r="AF662" s="12"/>
      <c r="AG662" s="12"/>
      <c r="AH662" s="12"/>
      <c r="AI662" s="12"/>
      <c r="AK662" s="12"/>
      <c r="AL662" s="12"/>
      <c r="AM662" s="12"/>
      <c r="AN662" s="12"/>
      <c r="AO662" s="12"/>
      <c r="AP662" s="21"/>
      <c r="AQ662" s="21"/>
      <c r="AR662" s="22"/>
      <c r="AS662" s="22"/>
      <c r="AT662" s="22"/>
      <c r="AU662" s="12"/>
      <c r="AV662" s="12"/>
      <c r="AW662" s="21"/>
      <c r="AX662" s="12"/>
      <c r="AY662" s="12"/>
      <c r="AZ662" s="12"/>
      <c r="BA662" s="22"/>
      <c r="BB662" s="22"/>
      <c r="BG662" s="22"/>
    </row>
    <row r="663" spans="17:59" x14ac:dyDescent="0.3">
      <c r="Q663" s="12"/>
      <c r="R663" s="12"/>
      <c r="S663" s="12"/>
      <c r="T663" s="12"/>
      <c r="U663" s="12"/>
      <c r="V663" s="12"/>
      <c r="W663" s="12"/>
      <c r="X663" s="12"/>
      <c r="Y663" s="21"/>
      <c r="Z663" s="21"/>
      <c r="AA663" s="21"/>
      <c r="AB663" s="21"/>
      <c r="AC663" s="21"/>
      <c r="AD663" s="12"/>
      <c r="AE663" s="12"/>
      <c r="AF663" s="12"/>
      <c r="AG663" s="12"/>
      <c r="AH663" s="12"/>
      <c r="AI663" s="12"/>
      <c r="AK663" s="12"/>
      <c r="AL663" s="12"/>
      <c r="AM663" s="12"/>
      <c r="AN663" s="12"/>
      <c r="AO663" s="12"/>
      <c r="AP663" s="21"/>
      <c r="AQ663" s="21"/>
      <c r="AR663" s="22"/>
      <c r="AS663" s="22"/>
      <c r="AT663" s="22"/>
      <c r="AU663" s="12"/>
      <c r="AV663" s="12"/>
      <c r="AW663" s="21"/>
      <c r="AX663" s="12"/>
      <c r="AY663" s="12"/>
      <c r="AZ663" s="12"/>
      <c r="BA663" s="22"/>
      <c r="BB663" s="22"/>
      <c r="BG663" s="22"/>
    </row>
    <row r="664" spans="17:59" x14ac:dyDescent="0.3">
      <c r="Q664" s="12"/>
      <c r="R664" s="12"/>
      <c r="S664" s="12"/>
      <c r="T664" s="12"/>
      <c r="U664" s="12"/>
      <c r="V664" s="12"/>
      <c r="W664" s="12"/>
      <c r="X664" s="12"/>
      <c r="Y664" s="21"/>
      <c r="Z664" s="21"/>
      <c r="AA664" s="21"/>
      <c r="AB664" s="21"/>
      <c r="AC664" s="21"/>
      <c r="AD664" s="12"/>
      <c r="AE664" s="12"/>
      <c r="AF664" s="12"/>
      <c r="AG664" s="12"/>
      <c r="AH664" s="12"/>
      <c r="AI664" s="12"/>
      <c r="AK664" s="12"/>
      <c r="AL664" s="12"/>
      <c r="AM664" s="12"/>
      <c r="AN664" s="12"/>
      <c r="AO664" s="12"/>
      <c r="AP664" s="21"/>
      <c r="AQ664" s="21"/>
      <c r="AR664" s="22"/>
      <c r="AS664" s="22"/>
      <c r="AT664" s="22"/>
      <c r="AU664" s="12"/>
      <c r="AV664" s="12"/>
      <c r="AW664" s="21"/>
      <c r="AX664" s="12"/>
      <c r="AY664" s="12"/>
      <c r="AZ664" s="12"/>
      <c r="BA664" s="22"/>
      <c r="BB664" s="22"/>
      <c r="BG664" s="22"/>
    </row>
    <row r="665" spans="17:59" x14ac:dyDescent="0.3">
      <c r="Q665" s="12"/>
      <c r="R665" s="12"/>
      <c r="S665" s="12"/>
      <c r="T665" s="12"/>
      <c r="U665" s="12"/>
      <c r="V665" s="12"/>
      <c r="W665" s="12"/>
      <c r="X665" s="12"/>
      <c r="Y665" s="21"/>
      <c r="Z665" s="21"/>
      <c r="AA665" s="21"/>
      <c r="AB665" s="21"/>
      <c r="AC665" s="21"/>
      <c r="AD665" s="12"/>
      <c r="AE665" s="12"/>
      <c r="AF665" s="12"/>
      <c r="AG665" s="12"/>
      <c r="AH665" s="12"/>
      <c r="AI665" s="12"/>
      <c r="AK665" s="12"/>
      <c r="AL665" s="12"/>
      <c r="AM665" s="12"/>
      <c r="AN665" s="12"/>
      <c r="AO665" s="12"/>
      <c r="AP665" s="21"/>
      <c r="AQ665" s="21"/>
      <c r="AR665" s="22"/>
      <c r="AS665" s="22"/>
      <c r="AT665" s="22"/>
      <c r="AU665" s="12"/>
      <c r="AV665" s="12"/>
      <c r="AW665" s="21"/>
      <c r="AX665" s="12"/>
      <c r="AY665" s="12"/>
      <c r="AZ665" s="12"/>
      <c r="BA665" s="22"/>
      <c r="BB665" s="22"/>
      <c r="BG665" s="22"/>
    </row>
    <row r="666" spans="17:59" x14ac:dyDescent="0.3">
      <c r="Q666" s="12"/>
      <c r="R666" s="12"/>
      <c r="S666" s="12"/>
      <c r="T666" s="12"/>
      <c r="U666" s="12"/>
      <c r="V666" s="12"/>
      <c r="W666" s="12"/>
      <c r="X666" s="12"/>
      <c r="Y666" s="21"/>
      <c r="Z666" s="21"/>
      <c r="AA666" s="21"/>
      <c r="AB666" s="21"/>
      <c r="AC666" s="21"/>
      <c r="AD666" s="12"/>
      <c r="AE666" s="12"/>
      <c r="AF666" s="12"/>
      <c r="AG666" s="12"/>
      <c r="AH666" s="12"/>
      <c r="AI666" s="12"/>
      <c r="AK666" s="12"/>
      <c r="AL666" s="12"/>
      <c r="AM666" s="12"/>
      <c r="AN666" s="12"/>
      <c r="AO666" s="12"/>
      <c r="AP666" s="21"/>
      <c r="AQ666" s="21"/>
      <c r="AR666" s="22"/>
      <c r="AS666" s="22"/>
      <c r="AT666" s="22"/>
      <c r="AU666" s="12"/>
      <c r="AV666" s="12"/>
      <c r="AW666" s="21"/>
      <c r="AX666" s="12"/>
      <c r="AY666" s="12"/>
      <c r="AZ666" s="12"/>
      <c r="BA666" s="22"/>
      <c r="BB666" s="22"/>
      <c r="BG666" s="22"/>
    </row>
    <row r="667" spans="17:59" x14ac:dyDescent="0.3">
      <c r="Q667" s="12"/>
      <c r="R667" s="12"/>
      <c r="S667" s="12"/>
      <c r="T667" s="12"/>
      <c r="U667" s="12"/>
      <c r="V667" s="12"/>
      <c r="W667" s="12"/>
      <c r="X667" s="12"/>
      <c r="Y667" s="21"/>
      <c r="Z667" s="21"/>
      <c r="AA667" s="21"/>
      <c r="AB667" s="21"/>
      <c r="AC667" s="21"/>
      <c r="AD667" s="12"/>
      <c r="AE667" s="12"/>
      <c r="AF667" s="12"/>
      <c r="AG667" s="12"/>
      <c r="AH667" s="12"/>
      <c r="AI667" s="12"/>
      <c r="AK667" s="12"/>
      <c r="AL667" s="12"/>
      <c r="AM667" s="12"/>
      <c r="AN667" s="12"/>
      <c r="AO667" s="12"/>
      <c r="AP667" s="21"/>
      <c r="AQ667" s="21"/>
      <c r="AR667" s="22"/>
      <c r="AS667" s="22"/>
      <c r="AT667" s="22"/>
      <c r="AU667" s="12"/>
      <c r="AV667" s="12"/>
      <c r="AW667" s="21"/>
      <c r="AX667" s="12"/>
      <c r="AY667" s="12"/>
      <c r="AZ667" s="12"/>
      <c r="BA667" s="22"/>
      <c r="BB667" s="22"/>
      <c r="BG667" s="22"/>
    </row>
    <row r="668" spans="17:59" x14ac:dyDescent="0.3">
      <c r="Q668" s="12"/>
      <c r="R668" s="12"/>
      <c r="S668" s="12"/>
      <c r="T668" s="12"/>
      <c r="U668" s="12"/>
      <c r="V668" s="12"/>
      <c r="W668" s="12"/>
      <c r="X668" s="12"/>
      <c r="Y668" s="21"/>
      <c r="Z668" s="21"/>
      <c r="AA668" s="21"/>
      <c r="AB668" s="21"/>
      <c r="AC668" s="21"/>
      <c r="AD668" s="12"/>
      <c r="AE668" s="12"/>
      <c r="AF668" s="12"/>
      <c r="AG668" s="12"/>
      <c r="AH668" s="12"/>
      <c r="AI668" s="12"/>
      <c r="AK668" s="12"/>
      <c r="AL668" s="12"/>
      <c r="AM668" s="12"/>
      <c r="AN668" s="12"/>
      <c r="AO668" s="12"/>
      <c r="AP668" s="21"/>
      <c r="AQ668" s="21"/>
      <c r="AR668" s="22"/>
      <c r="AS668" s="22"/>
      <c r="AT668" s="22"/>
      <c r="AU668" s="12"/>
      <c r="AV668" s="12"/>
      <c r="AW668" s="21"/>
      <c r="AX668" s="12"/>
      <c r="AY668" s="12"/>
      <c r="AZ668" s="12"/>
      <c r="BA668" s="22"/>
      <c r="BB668" s="22"/>
      <c r="BG668" s="22"/>
    </row>
    <row r="669" spans="17:59" x14ac:dyDescent="0.3">
      <c r="Q669" s="12"/>
      <c r="R669" s="12"/>
      <c r="S669" s="12"/>
      <c r="T669" s="12"/>
      <c r="U669" s="12"/>
      <c r="V669" s="12"/>
      <c r="W669" s="12"/>
      <c r="X669" s="12"/>
      <c r="Y669" s="21"/>
      <c r="Z669" s="21"/>
      <c r="AA669" s="21"/>
      <c r="AB669" s="21"/>
      <c r="AC669" s="21"/>
      <c r="AD669" s="12"/>
      <c r="AE669" s="12"/>
      <c r="AF669" s="12"/>
      <c r="AG669" s="12"/>
      <c r="AH669" s="12"/>
      <c r="AI669" s="12"/>
      <c r="AK669" s="12"/>
      <c r="AL669" s="12"/>
      <c r="AM669" s="12"/>
      <c r="AN669" s="12"/>
      <c r="AO669" s="12"/>
      <c r="AP669" s="21"/>
      <c r="AQ669" s="21"/>
      <c r="AR669" s="22"/>
      <c r="AS669" s="22"/>
      <c r="AT669" s="22"/>
      <c r="AU669" s="12"/>
      <c r="AV669" s="12"/>
      <c r="AW669" s="21"/>
      <c r="AX669" s="12"/>
      <c r="AY669" s="12"/>
      <c r="AZ669" s="12"/>
      <c r="BA669" s="22"/>
      <c r="BB669" s="22"/>
      <c r="BG669" s="22"/>
    </row>
    <row r="670" spans="17:59" x14ac:dyDescent="0.3">
      <c r="Q670" s="12"/>
      <c r="R670" s="12"/>
      <c r="S670" s="12"/>
      <c r="T670" s="12"/>
      <c r="U670" s="12"/>
      <c r="V670" s="12"/>
      <c r="W670" s="12"/>
      <c r="X670" s="12"/>
      <c r="Y670" s="21"/>
      <c r="Z670" s="21"/>
      <c r="AA670" s="21"/>
      <c r="AB670" s="21"/>
      <c r="AC670" s="21"/>
      <c r="AD670" s="12"/>
      <c r="AE670" s="12"/>
      <c r="AF670" s="12"/>
      <c r="AG670" s="12"/>
      <c r="AH670" s="12"/>
      <c r="AI670" s="12"/>
      <c r="AK670" s="12"/>
      <c r="AL670" s="12"/>
      <c r="AM670" s="12"/>
      <c r="AN670" s="12"/>
      <c r="AO670" s="12"/>
      <c r="AP670" s="21"/>
      <c r="AQ670" s="21"/>
      <c r="AR670" s="22"/>
      <c r="AS670" s="22"/>
      <c r="AT670" s="22"/>
      <c r="AU670" s="12"/>
      <c r="AV670" s="12"/>
      <c r="AW670" s="21"/>
      <c r="AX670" s="12"/>
      <c r="AY670" s="12"/>
      <c r="AZ670" s="12"/>
      <c r="BA670" s="22"/>
      <c r="BB670" s="22"/>
      <c r="BG670" s="22"/>
    </row>
    <row r="671" spans="17:59" x14ac:dyDescent="0.3">
      <c r="Q671" s="12"/>
      <c r="R671" s="12"/>
      <c r="S671" s="12"/>
      <c r="T671" s="12"/>
      <c r="U671" s="12"/>
      <c r="V671" s="12"/>
      <c r="W671" s="12"/>
      <c r="X671" s="12"/>
      <c r="Y671" s="21"/>
      <c r="Z671" s="21"/>
      <c r="AA671" s="21"/>
      <c r="AB671" s="21"/>
      <c r="AC671" s="21"/>
      <c r="AD671" s="12"/>
      <c r="AE671" s="12"/>
      <c r="AF671" s="12"/>
      <c r="AG671" s="12"/>
      <c r="AH671" s="12"/>
      <c r="AI671" s="12"/>
      <c r="AK671" s="12"/>
      <c r="AL671" s="12"/>
      <c r="AM671" s="12"/>
      <c r="AN671" s="12"/>
      <c r="AO671" s="12"/>
      <c r="AP671" s="21"/>
      <c r="AQ671" s="21"/>
      <c r="AR671" s="22"/>
      <c r="AS671" s="22"/>
      <c r="AT671" s="22"/>
      <c r="AU671" s="12"/>
      <c r="AV671" s="12"/>
      <c r="AW671" s="21"/>
      <c r="AX671" s="12"/>
      <c r="AY671" s="12"/>
      <c r="AZ671" s="12"/>
      <c r="BA671" s="22"/>
      <c r="BB671" s="22"/>
      <c r="BG671" s="22"/>
    </row>
    <row r="672" spans="17:59" x14ac:dyDescent="0.3">
      <c r="Q672" s="12"/>
      <c r="R672" s="12"/>
      <c r="S672" s="12"/>
      <c r="T672" s="12"/>
      <c r="U672" s="12"/>
      <c r="V672" s="12"/>
      <c r="W672" s="12"/>
      <c r="X672" s="12"/>
      <c r="Y672" s="21"/>
      <c r="Z672" s="21"/>
      <c r="AA672" s="21"/>
      <c r="AB672" s="21"/>
      <c r="AC672" s="21"/>
      <c r="AD672" s="12"/>
      <c r="AE672" s="12"/>
      <c r="AF672" s="12"/>
      <c r="AG672" s="12"/>
      <c r="AH672" s="12"/>
      <c r="AI672" s="12"/>
      <c r="AK672" s="12"/>
      <c r="AL672" s="12"/>
      <c r="AM672" s="12"/>
      <c r="AN672" s="12"/>
      <c r="AO672" s="12"/>
      <c r="AP672" s="21"/>
      <c r="AQ672" s="21"/>
      <c r="AR672" s="22"/>
      <c r="AS672" s="22"/>
      <c r="AT672" s="22"/>
      <c r="AU672" s="12"/>
      <c r="AV672" s="12"/>
      <c r="AW672" s="21"/>
      <c r="AX672" s="12"/>
      <c r="AY672" s="12"/>
      <c r="AZ672" s="12"/>
      <c r="BA672" s="22"/>
      <c r="BB672" s="22"/>
      <c r="BG672" s="22"/>
    </row>
    <row r="673" spans="17:59" x14ac:dyDescent="0.3">
      <c r="Q673" s="12"/>
      <c r="R673" s="12"/>
      <c r="S673" s="12"/>
      <c r="T673" s="12"/>
      <c r="U673" s="12"/>
      <c r="V673" s="12"/>
      <c r="W673" s="12"/>
      <c r="X673" s="12"/>
      <c r="Y673" s="21"/>
      <c r="Z673" s="21"/>
      <c r="AA673" s="21"/>
      <c r="AB673" s="21"/>
      <c r="AC673" s="21"/>
      <c r="AD673" s="12"/>
      <c r="AE673" s="12"/>
      <c r="AF673" s="12"/>
      <c r="AG673" s="12"/>
      <c r="AH673" s="12"/>
      <c r="AI673" s="12"/>
      <c r="AK673" s="12"/>
      <c r="AL673" s="12"/>
      <c r="AM673" s="12"/>
      <c r="AN673" s="12"/>
      <c r="AO673" s="12"/>
      <c r="AP673" s="21"/>
      <c r="AQ673" s="21"/>
      <c r="AR673" s="22"/>
      <c r="AS673" s="22"/>
      <c r="AT673" s="22"/>
      <c r="AU673" s="12"/>
      <c r="AV673" s="12"/>
      <c r="AW673" s="21"/>
      <c r="AX673" s="12"/>
      <c r="AY673" s="12"/>
      <c r="AZ673" s="12"/>
      <c r="BA673" s="22"/>
      <c r="BB673" s="22"/>
      <c r="BG673" s="22"/>
    </row>
    <row r="674" spans="17:59" x14ac:dyDescent="0.3">
      <c r="Q674" s="12"/>
      <c r="R674" s="12"/>
      <c r="S674" s="12"/>
      <c r="T674" s="12"/>
      <c r="U674" s="12"/>
      <c r="V674" s="12"/>
      <c r="W674" s="12"/>
      <c r="X674" s="12"/>
      <c r="Y674" s="21"/>
      <c r="Z674" s="21"/>
      <c r="AA674" s="21"/>
      <c r="AB674" s="21"/>
      <c r="AC674" s="21"/>
      <c r="AD674" s="12"/>
      <c r="AE674" s="12"/>
      <c r="AF674" s="12"/>
      <c r="AG674" s="12"/>
      <c r="AH674" s="12"/>
      <c r="AI674" s="12"/>
      <c r="AK674" s="12"/>
      <c r="AL674" s="12"/>
      <c r="AM674" s="12"/>
      <c r="AN674" s="12"/>
      <c r="AO674" s="12"/>
      <c r="AP674" s="21"/>
      <c r="AQ674" s="21"/>
      <c r="AR674" s="22"/>
      <c r="AS674" s="22"/>
      <c r="AT674" s="22"/>
      <c r="AU674" s="12"/>
      <c r="AV674" s="12"/>
      <c r="AW674" s="21"/>
      <c r="AX674" s="12"/>
      <c r="AY674" s="12"/>
      <c r="AZ674" s="12"/>
      <c r="BA674" s="22"/>
      <c r="BB674" s="22"/>
      <c r="BG674" s="22"/>
    </row>
    <row r="675" spans="17:59" x14ac:dyDescent="0.3">
      <c r="Q675" s="12"/>
      <c r="R675" s="12"/>
      <c r="S675" s="12"/>
      <c r="T675" s="12"/>
      <c r="U675" s="12"/>
      <c r="V675" s="12"/>
      <c r="W675" s="12"/>
      <c r="X675" s="12"/>
      <c r="Y675" s="21"/>
      <c r="Z675" s="21"/>
      <c r="AA675" s="21"/>
      <c r="AB675" s="21"/>
      <c r="AC675" s="21"/>
      <c r="AD675" s="12"/>
      <c r="AE675" s="12"/>
      <c r="AF675" s="12"/>
      <c r="AG675" s="12"/>
      <c r="AH675" s="12"/>
      <c r="AI675" s="12"/>
      <c r="AK675" s="12"/>
      <c r="AL675" s="12"/>
      <c r="AM675" s="12"/>
      <c r="AN675" s="12"/>
      <c r="AO675" s="12"/>
      <c r="AP675" s="21"/>
      <c r="AQ675" s="21"/>
      <c r="AR675" s="22"/>
      <c r="AS675" s="22"/>
      <c r="AT675" s="22"/>
      <c r="AU675" s="12"/>
      <c r="AV675" s="12"/>
      <c r="AW675" s="21"/>
      <c r="AX675" s="12"/>
      <c r="AY675" s="12"/>
      <c r="AZ675" s="12"/>
      <c r="BA675" s="22"/>
      <c r="BB675" s="22"/>
      <c r="BG675" s="22"/>
    </row>
    <row r="676" spans="17:59" x14ac:dyDescent="0.3">
      <c r="Q676" s="12"/>
      <c r="R676" s="12"/>
      <c r="S676" s="12"/>
      <c r="T676" s="12"/>
      <c r="U676" s="12"/>
      <c r="V676" s="12"/>
      <c r="W676" s="12"/>
      <c r="X676" s="12"/>
      <c r="Y676" s="21"/>
      <c r="Z676" s="21"/>
      <c r="AA676" s="21"/>
      <c r="AB676" s="21"/>
      <c r="AC676" s="21"/>
      <c r="AD676" s="12"/>
      <c r="AE676" s="12"/>
      <c r="AF676" s="12"/>
      <c r="AG676" s="12"/>
      <c r="AH676" s="12"/>
      <c r="AI676" s="12"/>
      <c r="AK676" s="12"/>
      <c r="AL676" s="12"/>
      <c r="AM676" s="12"/>
      <c r="AN676" s="12"/>
      <c r="AO676" s="12"/>
      <c r="AP676" s="21"/>
      <c r="AQ676" s="21"/>
      <c r="AR676" s="22"/>
      <c r="AS676" s="22"/>
      <c r="AT676" s="22"/>
      <c r="AU676" s="12"/>
      <c r="AV676" s="12"/>
      <c r="AW676" s="21"/>
      <c r="AX676" s="12"/>
      <c r="AY676" s="12"/>
      <c r="AZ676" s="12"/>
      <c r="BA676" s="22"/>
      <c r="BB676" s="22"/>
      <c r="BG676" s="22"/>
    </row>
    <row r="677" spans="17:59" x14ac:dyDescent="0.3">
      <c r="Q677" s="12"/>
      <c r="R677" s="12"/>
      <c r="S677" s="12"/>
      <c r="T677" s="12"/>
      <c r="U677" s="12"/>
      <c r="V677" s="12"/>
      <c r="W677" s="12"/>
      <c r="X677" s="12"/>
      <c r="Y677" s="21"/>
      <c r="Z677" s="21"/>
      <c r="AA677" s="21"/>
      <c r="AB677" s="21"/>
      <c r="AC677" s="21"/>
      <c r="AD677" s="12"/>
      <c r="AE677" s="12"/>
      <c r="AF677" s="12"/>
      <c r="AG677" s="12"/>
      <c r="AH677" s="12"/>
      <c r="AI677" s="12"/>
      <c r="AK677" s="12"/>
      <c r="AL677" s="12"/>
      <c r="AM677" s="12"/>
      <c r="AN677" s="12"/>
      <c r="AO677" s="12"/>
      <c r="AP677" s="21"/>
      <c r="AQ677" s="21"/>
      <c r="AR677" s="22"/>
      <c r="AS677" s="22"/>
      <c r="AT677" s="22"/>
      <c r="AU677" s="12"/>
      <c r="AV677" s="12"/>
      <c r="AW677" s="21"/>
      <c r="AX677" s="12"/>
      <c r="AY677" s="12"/>
      <c r="AZ677" s="12"/>
      <c r="BA677" s="22"/>
      <c r="BB677" s="22"/>
      <c r="BG677" s="22"/>
    </row>
    <row r="678" spans="17:59" x14ac:dyDescent="0.3">
      <c r="Q678" s="12"/>
      <c r="R678" s="12"/>
      <c r="S678" s="12"/>
      <c r="T678" s="12"/>
      <c r="U678" s="12"/>
      <c r="V678" s="12"/>
      <c r="W678" s="12"/>
      <c r="X678" s="12"/>
      <c r="Y678" s="21"/>
      <c r="Z678" s="21"/>
      <c r="AA678" s="21"/>
      <c r="AB678" s="21"/>
      <c r="AC678" s="21"/>
      <c r="AD678" s="12"/>
      <c r="AE678" s="12"/>
      <c r="AF678" s="12"/>
      <c r="AG678" s="12"/>
      <c r="AH678" s="12"/>
      <c r="AI678" s="12"/>
      <c r="AK678" s="12"/>
      <c r="AL678" s="12"/>
      <c r="AM678" s="12"/>
      <c r="AN678" s="12"/>
      <c r="AO678" s="12"/>
      <c r="AP678" s="21"/>
      <c r="AQ678" s="21"/>
      <c r="AR678" s="22"/>
      <c r="AS678" s="22"/>
      <c r="AT678" s="22"/>
      <c r="AU678" s="12"/>
      <c r="AV678" s="12"/>
      <c r="AW678" s="21"/>
      <c r="AX678" s="12"/>
      <c r="AY678" s="12"/>
      <c r="AZ678" s="12"/>
      <c r="BA678" s="22"/>
      <c r="BB678" s="22"/>
      <c r="BG678" s="22"/>
    </row>
    <row r="679" spans="17:59" x14ac:dyDescent="0.3">
      <c r="Q679" s="12"/>
      <c r="R679" s="12"/>
      <c r="S679" s="12"/>
      <c r="T679" s="12"/>
      <c r="U679" s="12"/>
      <c r="V679" s="12"/>
      <c r="W679" s="12"/>
      <c r="X679" s="12"/>
      <c r="Y679" s="21"/>
      <c r="Z679" s="21"/>
      <c r="AA679" s="21"/>
      <c r="AB679" s="21"/>
      <c r="AC679" s="21"/>
      <c r="AD679" s="12"/>
      <c r="AE679" s="12"/>
      <c r="AF679" s="12"/>
      <c r="AG679" s="12"/>
      <c r="AH679" s="12"/>
      <c r="AI679" s="12"/>
      <c r="AK679" s="12"/>
      <c r="AL679" s="12"/>
      <c r="AM679" s="12"/>
      <c r="AN679" s="12"/>
      <c r="AO679" s="12"/>
      <c r="AP679" s="21"/>
      <c r="AQ679" s="21"/>
      <c r="AR679" s="22"/>
      <c r="AS679" s="22"/>
      <c r="AT679" s="22"/>
      <c r="AU679" s="12"/>
      <c r="AV679" s="12"/>
      <c r="AW679" s="21"/>
      <c r="AX679" s="12"/>
      <c r="AY679" s="12"/>
      <c r="AZ679" s="12"/>
      <c r="BA679" s="22"/>
      <c r="BB679" s="22"/>
      <c r="BG679" s="22"/>
    </row>
    <row r="680" spans="17:59" x14ac:dyDescent="0.3">
      <c r="Q680" s="12"/>
      <c r="R680" s="12"/>
      <c r="S680" s="12"/>
      <c r="T680" s="12"/>
      <c r="U680" s="12"/>
      <c r="V680" s="12"/>
      <c r="W680" s="12"/>
      <c r="X680" s="12"/>
      <c r="Y680" s="21"/>
      <c r="Z680" s="21"/>
      <c r="AA680" s="21"/>
      <c r="AB680" s="21"/>
      <c r="AC680" s="21"/>
      <c r="AD680" s="12"/>
      <c r="AE680" s="12"/>
      <c r="AF680" s="12"/>
      <c r="AG680" s="12"/>
      <c r="AH680" s="12"/>
      <c r="AI680" s="12"/>
      <c r="AK680" s="12"/>
      <c r="AL680" s="12"/>
      <c r="AM680" s="12"/>
      <c r="AN680" s="12"/>
      <c r="AO680" s="12"/>
      <c r="AP680" s="21"/>
      <c r="AQ680" s="21"/>
      <c r="AR680" s="22"/>
      <c r="AS680" s="22"/>
      <c r="AT680" s="22"/>
      <c r="AU680" s="12"/>
      <c r="AV680" s="12"/>
      <c r="AW680" s="21"/>
      <c r="AX680" s="12"/>
      <c r="AY680" s="12"/>
      <c r="AZ680" s="12"/>
      <c r="BA680" s="22"/>
      <c r="BB680" s="22"/>
      <c r="BG680" s="22"/>
    </row>
    <row r="681" spans="17:59" x14ac:dyDescent="0.3">
      <c r="Q681" s="12"/>
      <c r="R681" s="12"/>
      <c r="S681" s="12"/>
      <c r="T681" s="12"/>
      <c r="U681" s="12"/>
      <c r="V681" s="12"/>
      <c r="W681" s="12"/>
      <c r="X681" s="12"/>
      <c r="Y681" s="21"/>
      <c r="Z681" s="21"/>
      <c r="AA681" s="21"/>
      <c r="AB681" s="21"/>
      <c r="AC681" s="21"/>
      <c r="AD681" s="12"/>
      <c r="AE681" s="12"/>
      <c r="AF681" s="12"/>
      <c r="AG681" s="12"/>
      <c r="AH681" s="12"/>
      <c r="AI681" s="12"/>
      <c r="AK681" s="12"/>
      <c r="AL681" s="12"/>
      <c r="AM681" s="12"/>
      <c r="AN681" s="12"/>
      <c r="AO681" s="12"/>
      <c r="AP681" s="21"/>
      <c r="AQ681" s="21"/>
      <c r="AR681" s="22"/>
      <c r="AS681" s="22"/>
      <c r="AT681" s="22"/>
      <c r="AU681" s="12"/>
      <c r="AV681" s="12"/>
      <c r="AW681" s="21"/>
      <c r="AX681" s="12"/>
      <c r="AY681" s="12"/>
      <c r="AZ681" s="12"/>
      <c r="BA681" s="22"/>
      <c r="BB681" s="22"/>
      <c r="BG681" s="22"/>
    </row>
    <row r="682" spans="17:59" x14ac:dyDescent="0.3">
      <c r="Q682" s="12"/>
      <c r="R682" s="12"/>
      <c r="S682" s="12"/>
      <c r="T682" s="12"/>
      <c r="U682" s="12"/>
      <c r="V682" s="12"/>
      <c r="W682" s="12"/>
      <c r="X682" s="12"/>
      <c r="Y682" s="21"/>
      <c r="Z682" s="21"/>
      <c r="AA682" s="21"/>
      <c r="AB682" s="21"/>
      <c r="AC682" s="21"/>
      <c r="AD682" s="12"/>
      <c r="AE682" s="12"/>
      <c r="AF682" s="12"/>
      <c r="AG682" s="12"/>
      <c r="AH682" s="12"/>
      <c r="AI682" s="12"/>
      <c r="AK682" s="12"/>
      <c r="AL682" s="12"/>
      <c r="AM682" s="12"/>
      <c r="AN682" s="12"/>
      <c r="AO682" s="12"/>
      <c r="AP682" s="21"/>
      <c r="AQ682" s="21"/>
      <c r="AR682" s="22"/>
      <c r="AS682" s="22"/>
      <c r="AT682" s="22"/>
      <c r="AU682" s="12"/>
      <c r="AV682" s="12"/>
      <c r="AW682" s="21"/>
      <c r="AX682" s="12"/>
      <c r="AY682" s="12"/>
      <c r="AZ682" s="12"/>
      <c r="BA682" s="22"/>
      <c r="BB682" s="22"/>
      <c r="BG682" s="22"/>
    </row>
    <row r="683" spans="17:59" x14ac:dyDescent="0.3">
      <c r="Q683" s="12"/>
      <c r="R683" s="12"/>
      <c r="S683" s="12"/>
      <c r="T683" s="12"/>
      <c r="U683" s="12"/>
      <c r="V683" s="12"/>
      <c r="W683" s="12"/>
      <c r="X683" s="12"/>
      <c r="Y683" s="21"/>
      <c r="Z683" s="21"/>
      <c r="AA683" s="21"/>
      <c r="AB683" s="21"/>
      <c r="AC683" s="21"/>
      <c r="AD683" s="12"/>
      <c r="AE683" s="12"/>
      <c r="AF683" s="12"/>
      <c r="AG683" s="12"/>
      <c r="AH683" s="12"/>
      <c r="AI683" s="12"/>
      <c r="AK683" s="12"/>
      <c r="AL683" s="12"/>
      <c r="AM683" s="12"/>
      <c r="AN683" s="12"/>
      <c r="AO683" s="12"/>
      <c r="AP683" s="21"/>
      <c r="AQ683" s="21"/>
      <c r="AR683" s="22"/>
      <c r="AS683" s="22"/>
      <c r="AT683" s="22"/>
      <c r="AU683" s="12"/>
      <c r="AV683" s="12"/>
      <c r="AW683" s="21"/>
      <c r="AX683" s="12"/>
      <c r="AY683" s="12"/>
      <c r="AZ683" s="12"/>
      <c r="BA683" s="22"/>
      <c r="BB683" s="22"/>
      <c r="BG683" s="22"/>
    </row>
    <row r="684" spans="17:59" x14ac:dyDescent="0.3">
      <c r="Q684" s="12"/>
      <c r="R684" s="12"/>
      <c r="S684" s="12"/>
      <c r="T684" s="12"/>
      <c r="U684" s="12"/>
      <c r="V684" s="12"/>
      <c r="W684" s="12"/>
      <c r="X684" s="12"/>
      <c r="Y684" s="21"/>
      <c r="Z684" s="21"/>
      <c r="AA684" s="21"/>
      <c r="AB684" s="21"/>
      <c r="AC684" s="21"/>
      <c r="AD684" s="12"/>
      <c r="AE684" s="12"/>
      <c r="AF684" s="12"/>
      <c r="AG684" s="12"/>
      <c r="AH684" s="12"/>
      <c r="AI684" s="12"/>
      <c r="AK684" s="12"/>
      <c r="AL684" s="12"/>
      <c r="AM684" s="12"/>
      <c r="AN684" s="12"/>
      <c r="AO684" s="12"/>
      <c r="AP684" s="21"/>
      <c r="AQ684" s="21"/>
      <c r="AR684" s="22"/>
      <c r="AS684" s="22"/>
      <c r="AT684" s="22"/>
      <c r="AU684" s="12"/>
      <c r="AV684" s="12"/>
      <c r="AW684" s="21"/>
      <c r="AX684" s="12"/>
      <c r="AY684" s="12"/>
      <c r="AZ684" s="12"/>
      <c r="BA684" s="22"/>
      <c r="BB684" s="22"/>
      <c r="BG684" s="22"/>
    </row>
    <row r="685" spans="17:59" x14ac:dyDescent="0.3">
      <c r="Q685" s="12"/>
      <c r="R685" s="12"/>
      <c r="S685" s="12"/>
      <c r="T685" s="12"/>
      <c r="U685" s="12"/>
      <c r="V685" s="12"/>
      <c r="W685" s="12"/>
      <c r="X685" s="12"/>
      <c r="Y685" s="21"/>
      <c r="Z685" s="21"/>
      <c r="AA685" s="21"/>
      <c r="AB685" s="21"/>
      <c r="AC685" s="21"/>
      <c r="AD685" s="12"/>
      <c r="AE685" s="12"/>
      <c r="AF685" s="12"/>
      <c r="AG685" s="12"/>
      <c r="AH685" s="12"/>
      <c r="AI685" s="12"/>
      <c r="AK685" s="12"/>
      <c r="AL685" s="12"/>
      <c r="AM685" s="12"/>
      <c r="AN685" s="12"/>
      <c r="AO685" s="12"/>
      <c r="AP685" s="21"/>
      <c r="AQ685" s="21"/>
      <c r="AR685" s="22"/>
      <c r="AS685" s="22"/>
      <c r="AT685" s="22"/>
      <c r="AU685" s="12"/>
      <c r="AV685" s="12"/>
      <c r="AW685" s="21"/>
      <c r="AX685" s="12"/>
      <c r="AY685" s="12"/>
      <c r="AZ685" s="12"/>
      <c r="BA685" s="22"/>
      <c r="BB685" s="22"/>
      <c r="BG685" s="22"/>
    </row>
    <row r="686" spans="17:59" x14ac:dyDescent="0.3">
      <c r="Q686" s="12"/>
      <c r="R686" s="12"/>
      <c r="S686" s="12"/>
      <c r="T686" s="12"/>
      <c r="U686" s="12"/>
      <c r="V686" s="12"/>
      <c r="W686" s="12"/>
      <c r="X686" s="12"/>
      <c r="Y686" s="21"/>
      <c r="Z686" s="21"/>
      <c r="AA686" s="21"/>
      <c r="AB686" s="21"/>
      <c r="AC686" s="21"/>
      <c r="AD686" s="12"/>
      <c r="AE686" s="12"/>
      <c r="AF686" s="12"/>
      <c r="AG686" s="12"/>
      <c r="AH686" s="12"/>
      <c r="AI686" s="12"/>
      <c r="AK686" s="12"/>
      <c r="AL686" s="12"/>
      <c r="AM686" s="12"/>
      <c r="AN686" s="12"/>
      <c r="AO686" s="12"/>
      <c r="AP686" s="21"/>
      <c r="AQ686" s="21"/>
      <c r="AR686" s="22"/>
      <c r="AS686" s="22"/>
      <c r="AT686" s="22"/>
      <c r="AU686" s="12"/>
      <c r="AV686" s="12"/>
      <c r="AW686" s="21"/>
      <c r="AX686" s="12"/>
      <c r="AY686" s="12"/>
      <c r="AZ686" s="12"/>
      <c r="BA686" s="22"/>
      <c r="BB686" s="22"/>
      <c r="BG686" s="22"/>
    </row>
    <row r="687" spans="17:59" x14ac:dyDescent="0.3">
      <c r="Q687" s="12"/>
      <c r="R687" s="12"/>
      <c r="S687" s="12"/>
      <c r="T687" s="12"/>
      <c r="U687" s="12"/>
      <c r="V687" s="12"/>
      <c r="W687" s="12"/>
      <c r="X687" s="12"/>
      <c r="Y687" s="21"/>
      <c r="Z687" s="21"/>
      <c r="AA687" s="21"/>
      <c r="AB687" s="21"/>
      <c r="AC687" s="21"/>
      <c r="AD687" s="12"/>
      <c r="AE687" s="12"/>
      <c r="AF687" s="12"/>
      <c r="AG687" s="12"/>
      <c r="AH687" s="12"/>
      <c r="AI687" s="12"/>
      <c r="AK687" s="12"/>
      <c r="AL687" s="12"/>
      <c r="AM687" s="12"/>
      <c r="AN687" s="12"/>
      <c r="AO687" s="12"/>
      <c r="AP687" s="21"/>
      <c r="AQ687" s="21"/>
      <c r="AR687" s="22"/>
      <c r="AS687" s="22"/>
      <c r="AT687" s="22"/>
      <c r="AU687" s="12"/>
      <c r="AV687" s="12"/>
      <c r="AW687" s="21"/>
      <c r="AX687" s="12"/>
      <c r="AY687" s="12"/>
      <c r="AZ687" s="12"/>
      <c r="BA687" s="22"/>
      <c r="BB687" s="22"/>
      <c r="BG687" s="22"/>
    </row>
    <row r="688" spans="17:59" x14ac:dyDescent="0.3">
      <c r="Q688" s="12"/>
      <c r="R688" s="12"/>
      <c r="S688" s="12"/>
      <c r="T688" s="12"/>
      <c r="U688" s="12"/>
      <c r="V688" s="12"/>
      <c r="W688" s="12"/>
      <c r="X688" s="12"/>
      <c r="Y688" s="21"/>
      <c r="Z688" s="21"/>
      <c r="AA688" s="21"/>
      <c r="AB688" s="21"/>
      <c r="AC688" s="21"/>
      <c r="AD688" s="12"/>
      <c r="AE688" s="12"/>
      <c r="AF688" s="12"/>
      <c r="AG688" s="12"/>
      <c r="AH688" s="12"/>
      <c r="AI688" s="12"/>
      <c r="AK688" s="12"/>
      <c r="AL688" s="12"/>
      <c r="AM688" s="12"/>
      <c r="AN688" s="12"/>
      <c r="AO688" s="12"/>
      <c r="AP688" s="21"/>
      <c r="AQ688" s="21"/>
      <c r="AR688" s="22"/>
      <c r="AS688" s="22"/>
      <c r="AT688" s="22"/>
      <c r="AU688" s="12"/>
      <c r="AV688" s="12"/>
      <c r="AW688" s="21"/>
      <c r="AX688" s="12"/>
      <c r="AY688" s="12"/>
      <c r="AZ688" s="12"/>
      <c r="BA688" s="22"/>
      <c r="BB688" s="22"/>
      <c r="BG688" s="22"/>
    </row>
    <row r="689" spans="17:59" x14ac:dyDescent="0.3">
      <c r="Q689" s="12"/>
      <c r="R689" s="12"/>
      <c r="S689" s="12"/>
      <c r="T689" s="12"/>
      <c r="U689" s="12"/>
      <c r="V689" s="12"/>
      <c r="W689" s="12"/>
      <c r="X689" s="12"/>
      <c r="Y689" s="21"/>
      <c r="Z689" s="21"/>
      <c r="AA689" s="21"/>
      <c r="AB689" s="21"/>
      <c r="AC689" s="21"/>
      <c r="AD689" s="12"/>
      <c r="AE689" s="12"/>
      <c r="AF689" s="12"/>
      <c r="AG689" s="12"/>
      <c r="AH689" s="12"/>
      <c r="AI689" s="12"/>
      <c r="AK689" s="12"/>
      <c r="AL689" s="12"/>
      <c r="AM689" s="12"/>
      <c r="AN689" s="12"/>
      <c r="AO689" s="12"/>
      <c r="AP689" s="21"/>
      <c r="AQ689" s="21"/>
      <c r="AR689" s="22"/>
      <c r="AS689" s="22"/>
      <c r="AT689" s="22"/>
      <c r="AU689" s="12"/>
      <c r="AV689" s="12"/>
      <c r="AW689" s="21"/>
      <c r="AX689" s="12"/>
      <c r="AY689" s="12"/>
      <c r="AZ689" s="12"/>
      <c r="BA689" s="22"/>
      <c r="BB689" s="22"/>
      <c r="BG689" s="22"/>
    </row>
    <row r="690" spans="17:59" x14ac:dyDescent="0.3">
      <c r="Q690" s="12"/>
      <c r="R690" s="12"/>
      <c r="S690" s="12"/>
      <c r="T690" s="12"/>
      <c r="U690" s="12"/>
      <c r="V690" s="12"/>
      <c r="W690" s="12"/>
      <c r="X690" s="12"/>
      <c r="Y690" s="21"/>
      <c r="Z690" s="21"/>
      <c r="AA690" s="21"/>
      <c r="AB690" s="21"/>
      <c r="AC690" s="21"/>
      <c r="AD690" s="12"/>
      <c r="AE690" s="12"/>
      <c r="AF690" s="12"/>
      <c r="AG690" s="12"/>
      <c r="AH690" s="12"/>
      <c r="AI690" s="12"/>
      <c r="AK690" s="12"/>
      <c r="AL690" s="12"/>
      <c r="AM690" s="12"/>
      <c r="AN690" s="12"/>
      <c r="AO690" s="12"/>
      <c r="AP690" s="21"/>
      <c r="AQ690" s="21"/>
      <c r="AR690" s="22"/>
      <c r="AS690" s="22"/>
      <c r="AT690" s="22"/>
      <c r="AU690" s="12"/>
      <c r="AV690" s="12"/>
      <c r="AW690" s="21"/>
      <c r="AX690" s="12"/>
      <c r="AY690" s="12"/>
      <c r="AZ690" s="12"/>
      <c r="BA690" s="22"/>
      <c r="BB690" s="22"/>
      <c r="BG690" s="22"/>
    </row>
    <row r="691" spans="17:59" x14ac:dyDescent="0.3">
      <c r="Q691" s="12"/>
      <c r="R691" s="12"/>
      <c r="S691" s="12"/>
      <c r="T691" s="12"/>
      <c r="U691" s="12"/>
      <c r="V691" s="12"/>
      <c r="W691" s="12"/>
      <c r="X691" s="12"/>
      <c r="Y691" s="21"/>
      <c r="Z691" s="21"/>
      <c r="AA691" s="21"/>
      <c r="AB691" s="21"/>
      <c r="AC691" s="21"/>
      <c r="AD691" s="12"/>
      <c r="AE691" s="12"/>
      <c r="AF691" s="12"/>
      <c r="AG691" s="12"/>
      <c r="AH691" s="12"/>
      <c r="AI691" s="12"/>
      <c r="AK691" s="12"/>
      <c r="AL691" s="12"/>
      <c r="AM691" s="12"/>
      <c r="AN691" s="12"/>
      <c r="AO691" s="12"/>
      <c r="AP691" s="21"/>
      <c r="AQ691" s="21"/>
      <c r="AR691" s="22"/>
      <c r="AS691" s="22"/>
      <c r="AT691" s="22"/>
      <c r="AU691" s="12"/>
      <c r="AV691" s="12"/>
      <c r="AW691" s="21"/>
      <c r="AX691" s="12"/>
      <c r="AY691" s="12"/>
      <c r="AZ691" s="12"/>
      <c r="BA691" s="22"/>
      <c r="BB691" s="22"/>
      <c r="BG691" s="22"/>
    </row>
    <row r="692" spans="17:59" x14ac:dyDescent="0.3">
      <c r="Q692" s="12"/>
      <c r="R692" s="12"/>
      <c r="S692" s="12"/>
      <c r="T692" s="12"/>
      <c r="U692" s="12"/>
      <c r="V692" s="12"/>
      <c r="W692" s="12"/>
      <c r="X692" s="12"/>
      <c r="Y692" s="21"/>
      <c r="Z692" s="21"/>
      <c r="AA692" s="21"/>
      <c r="AB692" s="21"/>
      <c r="AC692" s="21"/>
      <c r="AD692" s="12"/>
      <c r="AE692" s="12"/>
      <c r="AF692" s="12"/>
      <c r="AG692" s="12"/>
      <c r="AH692" s="12"/>
      <c r="AI692" s="12"/>
      <c r="AK692" s="12"/>
      <c r="AL692" s="12"/>
      <c r="AM692" s="12"/>
      <c r="AN692" s="12"/>
      <c r="AO692" s="12"/>
      <c r="AP692" s="21"/>
      <c r="AQ692" s="21"/>
      <c r="AR692" s="22"/>
      <c r="AS692" s="22"/>
      <c r="AT692" s="22"/>
      <c r="AU692" s="12"/>
      <c r="AV692" s="12"/>
      <c r="AW692" s="21"/>
      <c r="AX692" s="12"/>
      <c r="AY692" s="12"/>
      <c r="AZ692" s="12"/>
      <c r="BA692" s="22"/>
      <c r="BB692" s="22"/>
      <c r="BG692" s="22"/>
    </row>
    <row r="693" spans="17:59" x14ac:dyDescent="0.3">
      <c r="Q693" s="12"/>
      <c r="R693" s="12"/>
      <c r="S693" s="12"/>
      <c r="T693" s="12"/>
      <c r="U693" s="12"/>
      <c r="V693" s="12"/>
      <c r="W693" s="12"/>
      <c r="X693" s="12"/>
      <c r="Y693" s="21"/>
      <c r="Z693" s="21"/>
      <c r="AA693" s="21"/>
      <c r="AB693" s="21"/>
      <c r="AC693" s="21"/>
      <c r="AD693" s="12"/>
      <c r="AE693" s="12"/>
      <c r="AF693" s="12"/>
      <c r="AG693" s="12"/>
      <c r="AH693" s="12"/>
      <c r="AI693" s="12"/>
      <c r="AK693" s="12"/>
      <c r="AL693" s="12"/>
      <c r="AM693" s="12"/>
      <c r="AN693" s="12"/>
      <c r="AO693" s="12"/>
      <c r="AP693" s="21"/>
      <c r="AQ693" s="21"/>
      <c r="AR693" s="22"/>
      <c r="AS693" s="22"/>
      <c r="AT693" s="22"/>
      <c r="AU693" s="12"/>
      <c r="AV693" s="12"/>
      <c r="AW693" s="21"/>
      <c r="AX693" s="12"/>
      <c r="AY693" s="12"/>
      <c r="AZ693" s="12"/>
      <c r="BA693" s="22"/>
      <c r="BB693" s="22"/>
      <c r="BG693" s="22"/>
    </row>
    <row r="694" spans="17:59" x14ac:dyDescent="0.3">
      <c r="Q694" s="12"/>
      <c r="R694" s="12"/>
      <c r="S694" s="12"/>
      <c r="T694" s="12"/>
      <c r="U694" s="12"/>
      <c r="V694" s="12"/>
      <c r="W694" s="12"/>
      <c r="X694" s="12"/>
      <c r="Y694" s="21"/>
      <c r="Z694" s="21"/>
      <c r="AA694" s="21"/>
      <c r="AB694" s="21"/>
      <c r="AC694" s="21"/>
      <c r="AD694" s="12"/>
      <c r="AE694" s="12"/>
      <c r="AF694" s="12"/>
      <c r="AG694" s="12"/>
      <c r="AH694" s="12"/>
      <c r="AI694" s="12"/>
      <c r="AK694" s="12"/>
      <c r="AL694" s="12"/>
      <c r="AM694" s="12"/>
      <c r="AN694" s="12"/>
      <c r="AO694" s="12"/>
      <c r="AP694" s="21"/>
      <c r="AQ694" s="21"/>
      <c r="AR694" s="22"/>
      <c r="AS694" s="22"/>
      <c r="AT694" s="22"/>
      <c r="AU694" s="12"/>
      <c r="AV694" s="12"/>
      <c r="AW694" s="21"/>
      <c r="AX694" s="12"/>
      <c r="AY694" s="12"/>
      <c r="AZ694" s="12"/>
      <c r="BA694" s="22"/>
      <c r="BB694" s="22"/>
      <c r="BG694" s="22"/>
    </row>
    <row r="695" spans="17:59" x14ac:dyDescent="0.3">
      <c r="Q695" s="12"/>
      <c r="R695" s="12"/>
      <c r="S695" s="12"/>
      <c r="T695" s="12"/>
      <c r="U695" s="12"/>
      <c r="V695" s="12"/>
      <c r="W695" s="12"/>
      <c r="X695" s="12"/>
      <c r="Y695" s="21"/>
      <c r="Z695" s="21"/>
      <c r="AA695" s="21"/>
      <c r="AB695" s="21"/>
      <c r="AC695" s="21"/>
      <c r="AD695" s="12"/>
      <c r="AE695" s="12"/>
      <c r="AF695" s="12"/>
      <c r="AG695" s="12"/>
      <c r="AH695" s="12"/>
      <c r="AI695" s="12"/>
      <c r="AK695" s="12"/>
      <c r="AL695" s="12"/>
      <c r="AM695" s="12"/>
      <c r="AN695" s="12"/>
      <c r="AO695" s="12"/>
      <c r="AP695" s="21"/>
      <c r="AQ695" s="21"/>
      <c r="AR695" s="22"/>
      <c r="AS695" s="22"/>
      <c r="AT695" s="22"/>
      <c r="AU695" s="12"/>
      <c r="AV695" s="12"/>
      <c r="AW695" s="21"/>
      <c r="AX695" s="12"/>
      <c r="AY695" s="12"/>
      <c r="AZ695" s="12"/>
      <c r="BA695" s="22"/>
      <c r="BB695" s="22"/>
      <c r="BG695" s="22"/>
    </row>
    <row r="696" spans="17:59" x14ac:dyDescent="0.3">
      <c r="Q696" s="12"/>
      <c r="R696" s="12"/>
      <c r="S696" s="12"/>
      <c r="T696" s="12"/>
      <c r="U696" s="12"/>
      <c r="V696" s="12"/>
      <c r="W696" s="12"/>
      <c r="X696" s="12"/>
      <c r="Y696" s="21"/>
      <c r="Z696" s="21"/>
      <c r="AA696" s="21"/>
      <c r="AB696" s="21"/>
      <c r="AC696" s="21"/>
      <c r="AD696" s="12"/>
      <c r="AE696" s="12"/>
      <c r="AF696" s="12"/>
      <c r="AG696" s="12"/>
      <c r="AH696" s="12"/>
      <c r="AI696" s="12"/>
      <c r="AK696" s="12"/>
      <c r="AL696" s="12"/>
      <c r="AM696" s="12"/>
      <c r="AN696" s="12"/>
      <c r="AO696" s="12"/>
      <c r="AP696" s="21"/>
      <c r="AQ696" s="21"/>
      <c r="AR696" s="22"/>
      <c r="AS696" s="22"/>
      <c r="AT696" s="22"/>
      <c r="AU696" s="12"/>
      <c r="AV696" s="12"/>
      <c r="AW696" s="21"/>
      <c r="AX696" s="12"/>
      <c r="AY696" s="12"/>
      <c r="AZ696" s="12"/>
      <c r="BA696" s="22"/>
      <c r="BB696" s="22"/>
      <c r="BG696" s="22"/>
    </row>
    <row r="697" spans="17:59" x14ac:dyDescent="0.3">
      <c r="Q697" s="12"/>
      <c r="R697" s="12"/>
      <c r="S697" s="12"/>
      <c r="T697" s="12"/>
      <c r="U697" s="12"/>
      <c r="V697" s="12"/>
      <c r="W697" s="12"/>
      <c r="X697" s="12"/>
      <c r="Y697" s="21"/>
      <c r="Z697" s="21"/>
      <c r="AA697" s="21"/>
      <c r="AB697" s="21"/>
      <c r="AC697" s="21"/>
      <c r="AD697" s="12"/>
      <c r="AE697" s="12"/>
      <c r="AF697" s="12"/>
      <c r="AG697" s="12"/>
      <c r="AH697" s="12"/>
      <c r="AI697" s="12"/>
      <c r="AK697" s="12"/>
      <c r="AL697" s="12"/>
      <c r="AM697" s="12"/>
      <c r="AN697" s="12"/>
      <c r="AO697" s="12"/>
      <c r="AP697" s="21"/>
      <c r="AQ697" s="21"/>
      <c r="AR697" s="22"/>
      <c r="AS697" s="22"/>
      <c r="AT697" s="22"/>
      <c r="AU697" s="12"/>
      <c r="AV697" s="12"/>
      <c r="AW697" s="21"/>
      <c r="AX697" s="12"/>
      <c r="AY697" s="12"/>
      <c r="AZ697" s="12"/>
      <c r="BA697" s="22"/>
      <c r="BB697" s="22"/>
      <c r="BG697" s="22"/>
    </row>
    <row r="698" spans="17:59" x14ac:dyDescent="0.3">
      <c r="Q698" s="12"/>
      <c r="R698" s="12"/>
      <c r="S698" s="12"/>
      <c r="T698" s="12"/>
      <c r="U698" s="12"/>
      <c r="V698" s="12"/>
      <c r="W698" s="12"/>
      <c r="X698" s="12"/>
      <c r="Y698" s="21"/>
      <c r="Z698" s="21"/>
      <c r="AA698" s="21"/>
      <c r="AB698" s="21"/>
      <c r="AC698" s="21"/>
      <c r="AD698" s="12"/>
      <c r="AE698" s="12"/>
      <c r="AF698" s="12"/>
      <c r="AG698" s="12"/>
      <c r="AH698" s="12"/>
      <c r="AI698" s="12"/>
      <c r="AK698" s="12"/>
      <c r="AL698" s="12"/>
      <c r="AM698" s="12"/>
      <c r="AN698" s="12"/>
      <c r="AO698" s="12"/>
      <c r="AP698" s="21"/>
      <c r="AQ698" s="21"/>
      <c r="AR698" s="22"/>
      <c r="AS698" s="22"/>
      <c r="AT698" s="22"/>
      <c r="AU698" s="12"/>
      <c r="AV698" s="12"/>
      <c r="AW698" s="21"/>
      <c r="AX698" s="12"/>
      <c r="AY698" s="12"/>
      <c r="AZ698" s="12"/>
      <c r="BA698" s="22"/>
      <c r="BB698" s="22"/>
      <c r="BG698" s="22"/>
    </row>
    <row r="699" spans="17:59" x14ac:dyDescent="0.3">
      <c r="Q699" s="12"/>
      <c r="R699" s="12"/>
      <c r="S699" s="12"/>
      <c r="T699" s="12"/>
      <c r="U699" s="12"/>
      <c r="V699" s="12"/>
      <c r="W699" s="12"/>
      <c r="X699" s="12"/>
      <c r="Y699" s="21"/>
      <c r="Z699" s="21"/>
      <c r="AA699" s="21"/>
      <c r="AB699" s="21"/>
      <c r="AC699" s="21"/>
      <c r="AD699" s="12"/>
      <c r="AE699" s="12"/>
      <c r="AF699" s="12"/>
      <c r="AG699" s="12"/>
      <c r="AH699" s="12"/>
      <c r="AI699" s="12"/>
      <c r="AK699" s="12"/>
      <c r="AL699" s="12"/>
      <c r="AM699" s="12"/>
      <c r="AN699" s="12"/>
      <c r="AO699" s="12"/>
      <c r="AP699" s="21"/>
      <c r="AQ699" s="21"/>
      <c r="AR699" s="22"/>
      <c r="AS699" s="22"/>
      <c r="AT699" s="22"/>
      <c r="AU699" s="12"/>
      <c r="AV699" s="12"/>
      <c r="AW699" s="21"/>
      <c r="AX699" s="12"/>
      <c r="AY699" s="12"/>
      <c r="AZ699" s="12"/>
      <c r="BA699" s="22"/>
      <c r="BB699" s="22"/>
      <c r="BG699" s="22"/>
    </row>
    <row r="700" spans="17:59" x14ac:dyDescent="0.3">
      <c r="Q700" s="12"/>
      <c r="R700" s="12"/>
      <c r="S700" s="12"/>
      <c r="T700" s="12"/>
      <c r="U700" s="12"/>
      <c r="V700" s="12"/>
      <c r="W700" s="12"/>
      <c r="X700" s="12"/>
      <c r="Y700" s="21"/>
      <c r="Z700" s="21"/>
      <c r="AA700" s="21"/>
      <c r="AB700" s="21"/>
      <c r="AC700" s="21"/>
      <c r="AD700" s="12"/>
      <c r="AE700" s="12"/>
      <c r="AF700" s="12"/>
      <c r="AG700" s="12"/>
      <c r="AH700" s="12"/>
      <c r="AI700" s="12"/>
      <c r="AK700" s="12"/>
      <c r="AL700" s="12"/>
      <c r="AM700" s="12"/>
      <c r="AN700" s="12"/>
      <c r="AO700" s="12"/>
      <c r="AP700" s="21"/>
      <c r="AQ700" s="21"/>
      <c r="AR700" s="22"/>
      <c r="AS700" s="22"/>
      <c r="AT700" s="22"/>
      <c r="AU700" s="12"/>
      <c r="AV700" s="12"/>
      <c r="AW700" s="21"/>
      <c r="AX700" s="12"/>
      <c r="AY700" s="12"/>
      <c r="AZ700" s="12"/>
      <c r="BA700" s="22"/>
      <c r="BB700" s="22"/>
      <c r="BG700" s="22"/>
    </row>
    <row r="701" spans="17:59" x14ac:dyDescent="0.3">
      <c r="Q701" s="12"/>
      <c r="R701" s="12"/>
      <c r="S701" s="12"/>
      <c r="T701" s="12"/>
      <c r="U701" s="12"/>
      <c r="V701" s="12"/>
      <c r="W701" s="12"/>
      <c r="X701" s="12"/>
      <c r="Y701" s="21"/>
      <c r="Z701" s="21"/>
      <c r="AA701" s="21"/>
      <c r="AB701" s="21"/>
      <c r="AC701" s="21"/>
      <c r="AD701" s="12"/>
      <c r="AE701" s="12"/>
      <c r="AF701" s="12"/>
      <c r="AG701" s="12"/>
      <c r="AH701" s="12"/>
      <c r="AI701" s="12"/>
      <c r="AK701" s="12"/>
      <c r="AL701" s="12"/>
      <c r="AM701" s="12"/>
      <c r="AN701" s="12"/>
      <c r="AO701" s="12"/>
      <c r="AP701" s="21"/>
      <c r="AQ701" s="21"/>
      <c r="AR701" s="22"/>
      <c r="AS701" s="22"/>
      <c r="AT701" s="22"/>
      <c r="AU701" s="12"/>
      <c r="AV701" s="12"/>
      <c r="AW701" s="21"/>
      <c r="AX701" s="12"/>
      <c r="AY701" s="12"/>
      <c r="AZ701" s="12"/>
      <c r="BA701" s="22"/>
      <c r="BB701" s="22"/>
      <c r="BG701" s="22"/>
    </row>
    <row r="702" spans="17:59" x14ac:dyDescent="0.3">
      <c r="Q702" s="12"/>
      <c r="R702" s="12"/>
      <c r="S702" s="12"/>
      <c r="T702" s="12"/>
      <c r="U702" s="12"/>
      <c r="V702" s="12"/>
      <c r="W702" s="12"/>
      <c r="X702" s="12"/>
      <c r="Y702" s="21"/>
      <c r="Z702" s="21"/>
      <c r="AA702" s="21"/>
      <c r="AB702" s="21"/>
      <c r="AC702" s="21"/>
      <c r="AD702" s="12"/>
      <c r="AE702" s="12"/>
      <c r="AF702" s="12"/>
      <c r="AG702" s="12"/>
      <c r="AH702" s="12"/>
      <c r="AI702" s="12"/>
      <c r="AK702" s="12"/>
      <c r="AL702" s="12"/>
      <c r="AM702" s="12"/>
      <c r="AN702" s="12"/>
      <c r="AO702" s="12"/>
      <c r="AP702" s="21"/>
      <c r="AQ702" s="21"/>
      <c r="AR702" s="22"/>
      <c r="AS702" s="22"/>
      <c r="AT702" s="22"/>
      <c r="AU702" s="12"/>
      <c r="AV702" s="12"/>
      <c r="AW702" s="21"/>
      <c r="AX702" s="12"/>
      <c r="AY702" s="12"/>
      <c r="AZ702" s="12"/>
      <c r="BA702" s="22"/>
      <c r="BB702" s="22"/>
      <c r="BG702" s="22"/>
    </row>
    <row r="703" spans="17:59" x14ac:dyDescent="0.3">
      <c r="Q703" s="12"/>
      <c r="R703" s="12"/>
      <c r="S703" s="12"/>
      <c r="T703" s="12"/>
      <c r="U703" s="12"/>
      <c r="V703" s="12"/>
      <c r="W703" s="12"/>
      <c r="X703" s="12"/>
      <c r="Y703" s="21"/>
      <c r="Z703" s="21"/>
      <c r="AA703" s="21"/>
      <c r="AB703" s="21"/>
      <c r="AC703" s="21"/>
      <c r="AD703" s="12"/>
      <c r="AE703" s="12"/>
      <c r="AF703" s="12"/>
      <c r="AG703" s="12"/>
      <c r="AH703" s="12"/>
      <c r="AI703" s="12"/>
      <c r="AK703" s="12"/>
      <c r="AL703" s="12"/>
      <c r="AM703" s="12"/>
      <c r="AN703" s="12"/>
      <c r="AO703" s="12"/>
      <c r="AP703" s="21"/>
      <c r="AQ703" s="21"/>
      <c r="AR703" s="22"/>
      <c r="AS703" s="22"/>
      <c r="AT703" s="22"/>
      <c r="AU703" s="12"/>
      <c r="AV703" s="12"/>
      <c r="AW703" s="21"/>
      <c r="AX703" s="12"/>
      <c r="AY703" s="12"/>
      <c r="AZ703" s="12"/>
      <c r="BA703" s="22"/>
      <c r="BB703" s="22"/>
      <c r="BG703" s="22"/>
    </row>
    <row r="704" spans="17:59" x14ac:dyDescent="0.3">
      <c r="Q704" s="12"/>
      <c r="R704" s="12"/>
      <c r="S704" s="12"/>
      <c r="T704" s="12"/>
      <c r="U704" s="12"/>
      <c r="V704" s="12"/>
      <c r="W704" s="12"/>
      <c r="X704" s="12"/>
      <c r="Y704" s="21"/>
      <c r="Z704" s="21"/>
      <c r="AA704" s="21"/>
      <c r="AB704" s="21"/>
      <c r="AC704" s="21"/>
      <c r="AD704" s="12"/>
      <c r="AE704" s="12"/>
      <c r="AF704" s="12"/>
      <c r="AG704" s="12"/>
      <c r="AH704" s="12"/>
      <c r="AI704" s="12"/>
      <c r="AK704" s="12"/>
      <c r="AL704" s="12"/>
      <c r="AM704" s="12"/>
      <c r="AN704" s="12"/>
      <c r="AO704" s="12"/>
      <c r="AP704" s="21"/>
      <c r="AQ704" s="21"/>
      <c r="AR704" s="22"/>
      <c r="AS704" s="22"/>
      <c r="AT704" s="22"/>
      <c r="AU704" s="12"/>
      <c r="AV704" s="12"/>
      <c r="AW704" s="21"/>
      <c r="AX704" s="12"/>
      <c r="AY704" s="12"/>
      <c r="AZ704" s="12"/>
      <c r="BA704" s="22"/>
      <c r="BB704" s="22"/>
      <c r="BG704" s="22"/>
    </row>
    <row r="705" spans="17:59" x14ac:dyDescent="0.3">
      <c r="Q705" s="12"/>
      <c r="R705" s="12"/>
      <c r="S705" s="12"/>
      <c r="T705" s="12"/>
      <c r="U705" s="12"/>
      <c r="V705" s="12"/>
      <c r="W705" s="12"/>
      <c r="X705" s="12"/>
      <c r="Y705" s="21"/>
      <c r="Z705" s="21"/>
      <c r="AA705" s="21"/>
      <c r="AB705" s="21"/>
      <c r="AC705" s="21"/>
      <c r="AD705" s="12"/>
      <c r="AE705" s="12"/>
      <c r="AF705" s="12"/>
      <c r="AG705" s="12"/>
      <c r="AH705" s="12"/>
      <c r="AI705" s="12"/>
      <c r="AK705" s="12"/>
      <c r="AL705" s="12"/>
      <c r="AM705" s="12"/>
      <c r="AN705" s="12"/>
      <c r="AO705" s="12"/>
      <c r="AP705" s="21"/>
      <c r="AQ705" s="21"/>
      <c r="AR705" s="22"/>
      <c r="AS705" s="22"/>
      <c r="AT705" s="22"/>
      <c r="AU705" s="12"/>
      <c r="AV705" s="12"/>
      <c r="AW705" s="21"/>
      <c r="AX705" s="12"/>
      <c r="AY705" s="12"/>
      <c r="AZ705" s="12"/>
      <c r="BA705" s="22"/>
      <c r="BB705" s="22"/>
      <c r="BG705" s="22"/>
    </row>
    <row r="706" spans="17:59" x14ac:dyDescent="0.3">
      <c r="Q706" s="12"/>
      <c r="R706" s="12"/>
      <c r="S706" s="12"/>
      <c r="T706" s="12"/>
      <c r="U706" s="12"/>
      <c r="V706" s="12"/>
      <c r="W706" s="12"/>
      <c r="X706" s="12"/>
      <c r="Y706" s="21"/>
      <c r="Z706" s="21"/>
      <c r="AA706" s="21"/>
      <c r="AB706" s="21"/>
      <c r="AC706" s="21"/>
      <c r="AD706" s="12"/>
      <c r="AE706" s="12"/>
      <c r="AF706" s="12"/>
      <c r="AG706" s="12"/>
      <c r="AH706" s="12"/>
      <c r="AI706" s="12"/>
      <c r="AK706" s="12"/>
      <c r="AL706" s="12"/>
      <c r="AM706" s="12"/>
      <c r="AN706" s="12"/>
      <c r="AO706" s="12"/>
      <c r="AP706" s="21"/>
      <c r="AQ706" s="21"/>
      <c r="AR706" s="22"/>
      <c r="AS706" s="22"/>
      <c r="AT706" s="22"/>
      <c r="AU706" s="12"/>
      <c r="AV706" s="12"/>
      <c r="AW706" s="21"/>
      <c r="AX706" s="12"/>
      <c r="AY706" s="12"/>
      <c r="AZ706" s="12"/>
      <c r="BA706" s="22"/>
      <c r="BB706" s="22"/>
      <c r="BG706" s="22"/>
    </row>
    <row r="707" spans="17:59" x14ac:dyDescent="0.3">
      <c r="Q707" s="12"/>
      <c r="R707" s="12"/>
      <c r="S707" s="12"/>
      <c r="T707" s="12"/>
      <c r="U707" s="12"/>
      <c r="V707" s="12"/>
      <c r="W707" s="12"/>
      <c r="X707" s="12"/>
      <c r="Y707" s="21"/>
      <c r="Z707" s="21"/>
      <c r="AA707" s="21"/>
      <c r="AB707" s="21"/>
      <c r="AC707" s="21"/>
      <c r="AD707" s="12"/>
      <c r="AE707" s="12"/>
      <c r="AF707" s="12"/>
      <c r="AG707" s="12"/>
      <c r="AH707" s="12"/>
      <c r="AI707" s="12"/>
      <c r="AK707" s="12"/>
      <c r="AL707" s="12"/>
      <c r="AM707" s="12"/>
      <c r="AN707" s="12"/>
      <c r="AO707" s="12"/>
      <c r="AP707" s="21"/>
      <c r="AQ707" s="21"/>
      <c r="AR707" s="22"/>
      <c r="AS707" s="22"/>
      <c r="AT707" s="22"/>
      <c r="AU707" s="12"/>
      <c r="AV707" s="12"/>
      <c r="AW707" s="21"/>
      <c r="AX707" s="12"/>
      <c r="AY707" s="12"/>
      <c r="AZ707" s="12"/>
      <c r="BA707" s="22"/>
      <c r="BB707" s="22"/>
      <c r="BG707" s="22"/>
    </row>
    <row r="708" spans="17:59" x14ac:dyDescent="0.3">
      <c r="Q708" s="12"/>
      <c r="R708" s="12"/>
      <c r="S708" s="12"/>
      <c r="T708" s="12"/>
      <c r="U708" s="12"/>
      <c r="V708" s="12"/>
      <c r="W708" s="12"/>
      <c r="X708" s="12"/>
      <c r="Y708" s="21"/>
      <c r="Z708" s="21"/>
      <c r="AA708" s="21"/>
      <c r="AB708" s="21"/>
      <c r="AC708" s="21"/>
      <c r="AD708" s="12"/>
      <c r="AE708" s="12"/>
      <c r="AF708" s="12"/>
      <c r="AG708" s="12"/>
      <c r="AH708" s="12"/>
      <c r="AI708" s="12"/>
      <c r="AK708" s="12"/>
      <c r="AL708" s="12"/>
      <c r="AM708" s="12"/>
      <c r="AN708" s="12"/>
      <c r="AO708" s="12"/>
      <c r="AP708" s="21"/>
      <c r="AQ708" s="21"/>
      <c r="AR708" s="22"/>
      <c r="AS708" s="22"/>
      <c r="AT708" s="22"/>
      <c r="AU708" s="12"/>
      <c r="AV708" s="12"/>
      <c r="AW708" s="21"/>
      <c r="AX708" s="12"/>
      <c r="AY708" s="12"/>
      <c r="AZ708" s="12"/>
      <c r="BA708" s="22"/>
      <c r="BB708" s="22"/>
      <c r="BG708" s="22"/>
    </row>
    <row r="709" spans="17:59" x14ac:dyDescent="0.3">
      <c r="Q709" s="12"/>
      <c r="R709" s="12"/>
      <c r="S709" s="12"/>
      <c r="T709" s="12"/>
      <c r="U709" s="12"/>
      <c r="V709" s="12"/>
      <c r="W709" s="12"/>
      <c r="X709" s="12"/>
      <c r="Y709" s="21"/>
      <c r="Z709" s="21"/>
      <c r="AA709" s="21"/>
      <c r="AB709" s="21"/>
      <c r="AC709" s="21"/>
      <c r="AD709" s="12"/>
      <c r="AE709" s="12"/>
      <c r="AF709" s="12"/>
      <c r="AG709" s="12"/>
      <c r="AH709" s="12"/>
      <c r="AI709" s="12"/>
      <c r="AK709" s="12"/>
      <c r="AL709" s="12"/>
      <c r="AM709" s="12"/>
      <c r="AN709" s="12"/>
      <c r="AO709" s="12"/>
      <c r="AP709" s="21"/>
      <c r="AQ709" s="21"/>
      <c r="AR709" s="22"/>
      <c r="AS709" s="22"/>
      <c r="AT709" s="22"/>
      <c r="AU709" s="12"/>
      <c r="AV709" s="12"/>
      <c r="AW709" s="21"/>
      <c r="AX709" s="12"/>
      <c r="AY709" s="12"/>
      <c r="AZ709" s="12"/>
      <c r="BA709" s="22"/>
      <c r="BB709" s="22"/>
      <c r="BG709" s="22"/>
    </row>
    <row r="710" spans="17:59" x14ac:dyDescent="0.3">
      <c r="Q710" s="12"/>
      <c r="R710" s="12"/>
      <c r="S710" s="12"/>
      <c r="T710" s="12"/>
      <c r="U710" s="12"/>
      <c r="V710" s="12"/>
      <c r="W710" s="12"/>
      <c r="X710" s="12"/>
      <c r="Y710" s="21"/>
      <c r="Z710" s="21"/>
      <c r="AA710" s="21"/>
      <c r="AB710" s="21"/>
      <c r="AC710" s="21"/>
      <c r="AD710" s="12"/>
      <c r="AE710" s="12"/>
      <c r="AF710" s="12"/>
      <c r="AG710" s="12"/>
      <c r="AH710" s="12"/>
      <c r="AI710" s="12"/>
      <c r="AK710" s="12"/>
      <c r="AL710" s="12"/>
      <c r="AM710" s="12"/>
      <c r="AN710" s="12"/>
      <c r="AO710" s="12"/>
      <c r="AP710" s="21"/>
      <c r="AQ710" s="21"/>
      <c r="AR710" s="22"/>
      <c r="AS710" s="22"/>
      <c r="AT710" s="22"/>
      <c r="AU710" s="12"/>
      <c r="AV710" s="12"/>
      <c r="AW710" s="21"/>
      <c r="AX710" s="12"/>
      <c r="AY710" s="12"/>
      <c r="AZ710" s="12"/>
      <c r="BA710" s="22"/>
      <c r="BB710" s="22"/>
      <c r="BG710" s="22"/>
    </row>
    <row r="711" spans="17:59" x14ac:dyDescent="0.3">
      <c r="Q711" s="12"/>
      <c r="R711" s="12"/>
      <c r="S711" s="12"/>
      <c r="T711" s="12"/>
      <c r="U711" s="12"/>
      <c r="V711" s="12"/>
      <c r="W711" s="12"/>
      <c r="X711" s="12"/>
      <c r="Y711" s="21"/>
      <c r="Z711" s="21"/>
      <c r="AA711" s="21"/>
      <c r="AB711" s="21"/>
      <c r="AC711" s="21"/>
      <c r="AD711" s="12"/>
      <c r="AE711" s="12"/>
      <c r="AF711" s="12"/>
      <c r="AG711" s="12"/>
      <c r="AH711" s="12"/>
      <c r="AI711" s="12"/>
      <c r="AK711" s="12"/>
      <c r="AL711" s="12"/>
      <c r="AM711" s="12"/>
      <c r="AN711" s="12"/>
      <c r="AO711" s="12"/>
      <c r="AP711" s="21"/>
      <c r="AQ711" s="21"/>
      <c r="AR711" s="22"/>
      <c r="AS711" s="22"/>
      <c r="AT711" s="22"/>
      <c r="AU711" s="12"/>
      <c r="AV711" s="12"/>
      <c r="AW711" s="21"/>
      <c r="AX711" s="12"/>
      <c r="AY711" s="12"/>
      <c r="AZ711" s="12"/>
      <c r="BA711" s="22"/>
      <c r="BB711" s="22"/>
      <c r="BG711" s="22"/>
    </row>
    <row r="712" spans="17:59" x14ac:dyDescent="0.3">
      <c r="Q712" s="12"/>
      <c r="R712" s="12"/>
      <c r="S712" s="12"/>
      <c r="T712" s="12"/>
      <c r="U712" s="12"/>
      <c r="V712" s="12"/>
      <c r="W712" s="12"/>
      <c r="X712" s="12"/>
      <c r="Y712" s="21"/>
      <c r="Z712" s="21"/>
      <c r="AA712" s="21"/>
      <c r="AB712" s="21"/>
      <c r="AC712" s="21"/>
      <c r="AD712" s="12"/>
      <c r="AE712" s="12"/>
      <c r="AF712" s="12"/>
      <c r="AG712" s="12"/>
      <c r="AH712" s="12"/>
      <c r="AI712" s="12"/>
      <c r="AK712" s="12"/>
      <c r="AL712" s="12"/>
      <c r="AM712" s="12"/>
      <c r="AN712" s="12"/>
      <c r="AO712" s="12"/>
      <c r="AP712" s="21"/>
      <c r="AQ712" s="21"/>
      <c r="AR712" s="22"/>
      <c r="AS712" s="22"/>
      <c r="AT712" s="22"/>
      <c r="AU712" s="12"/>
      <c r="AV712" s="12"/>
      <c r="AW712" s="21"/>
      <c r="AX712" s="12"/>
      <c r="AY712" s="12"/>
      <c r="AZ712" s="12"/>
      <c r="BA712" s="22"/>
      <c r="BB712" s="22"/>
      <c r="BG712" s="22"/>
    </row>
    <row r="713" spans="17:59" x14ac:dyDescent="0.3">
      <c r="Q713" s="12"/>
      <c r="R713" s="12"/>
      <c r="S713" s="12"/>
      <c r="T713" s="12"/>
      <c r="U713" s="12"/>
      <c r="V713" s="12"/>
      <c r="W713" s="12"/>
      <c r="X713" s="12"/>
      <c r="Y713" s="21"/>
      <c r="Z713" s="21"/>
      <c r="AA713" s="21"/>
      <c r="AB713" s="21"/>
      <c r="AC713" s="21"/>
      <c r="AD713" s="12"/>
      <c r="AE713" s="12"/>
      <c r="AF713" s="12"/>
      <c r="AG713" s="12"/>
      <c r="AH713" s="12"/>
      <c r="AI713" s="12"/>
      <c r="AK713" s="12"/>
      <c r="AL713" s="12"/>
      <c r="AM713" s="12"/>
      <c r="AN713" s="12"/>
      <c r="AO713" s="12"/>
      <c r="AP713" s="21"/>
      <c r="AQ713" s="21"/>
      <c r="AR713" s="22"/>
      <c r="AS713" s="22"/>
      <c r="AT713" s="22"/>
      <c r="AU713" s="12"/>
      <c r="AV713" s="12"/>
      <c r="AW713" s="21"/>
      <c r="AX713" s="12"/>
      <c r="AY713" s="12"/>
      <c r="AZ713" s="12"/>
      <c r="BA713" s="22"/>
      <c r="BB713" s="22"/>
      <c r="BG713" s="22"/>
    </row>
    <row r="714" spans="17:59" x14ac:dyDescent="0.3">
      <c r="Q714" s="12"/>
      <c r="R714" s="12"/>
      <c r="S714" s="12"/>
      <c r="T714" s="12"/>
      <c r="U714" s="12"/>
      <c r="V714" s="12"/>
      <c r="W714" s="12"/>
      <c r="X714" s="12"/>
      <c r="Y714" s="21"/>
      <c r="Z714" s="21"/>
      <c r="AA714" s="21"/>
      <c r="AB714" s="21"/>
      <c r="AC714" s="21"/>
      <c r="AD714" s="12"/>
      <c r="AE714" s="12"/>
      <c r="AF714" s="12"/>
      <c r="AG714" s="12"/>
      <c r="AH714" s="12"/>
      <c r="AI714" s="12"/>
      <c r="AK714" s="12"/>
      <c r="AL714" s="12"/>
      <c r="AM714" s="12"/>
      <c r="AN714" s="12"/>
      <c r="AO714" s="12"/>
      <c r="AP714" s="21"/>
      <c r="AQ714" s="21"/>
      <c r="AR714" s="22"/>
      <c r="AS714" s="22"/>
      <c r="AT714" s="22"/>
      <c r="AU714" s="12"/>
      <c r="AV714" s="12"/>
      <c r="AW714" s="21"/>
      <c r="AX714" s="12"/>
      <c r="AY714" s="12"/>
      <c r="AZ714" s="12"/>
      <c r="BA714" s="22"/>
      <c r="BB714" s="22"/>
      <c r="BG714" s="22"/>
    </row>
    <row r="715" spans="17:59" x14ac:dyDescent="0.3">
      <c r="Q715" s="12"/>
      <c r="R715" s="12"/>
      <c r="S715" s="12"/>
      <c r="T715" s="12"/>
      <c r="U715" s="12"/>
      <c r="V715" s="12"/>
      <c r="W715" s="12"/>
      <c r="X715" s="12"/>
      <c r="Y715" s="21"/>
      <c r="Z715" s="21"/>
      <c r="AA715" s="21"/>
      <c r="AB715" s="21"/>
      <c r="AC715" s="21"/>
      <c r="AD715" s="12"/>
      <c r="AE715" s="12"/>
      <c r="AF715" s="12"/>
      <c r="AG715" s="12"/>
      <c r="AH715" s="12"/>
      <c r="AI715" s="12"/>
      <c r="AK715" s="12"/>
      <c r="AL715" s="12"/>
      <c r="AM715" s="12"/>
      <c r="AN715" s="12"/>
      <c r="AO715" s="12"/>
      <c r="AP715" s="21"/>
      <c r="AQ715" s="21"/>
      <c r="AR715" s="22"/>
      <c r="AS715" s="22"/>
      <c r="AT715" s="22"/>
      <c r="AU715" s="12"/>
      <c r="AV715" s="12"/>
      <c r="AW715" s="21"/>
      <c r="AX715" s="12"/>
      <c r="AY715" s="12"/>
      <c r="AZ715" s="12"/>
      <c r="BA715" s="22"/>
      <c r="BB715" s="22"/>
      <c r="BG715" s="22"/>
    </row>
    <row r="716" spans="17:59" x14ac:dyDescent="0.3">
      <c r="Q716" s="12"/>
      <c r="R716" s="12"/>
      <c r="S716" s="12"/>
      <c r="T716" s="12"/>
      <c r="U716" s="12"/>
      <c r="V716" s="12"/>
      <c r="W716" s="12"/>
      <c r="X716" s="12"/>
      <c r="Y716" s="21"/>
      <c r="Z716" s="21"/>
      <c r="AA716" s="21"/>
      <c r="AB716" s="21"/>
      <c r="AC716" s="21"/>
      <c r="AD716" s="12"/>
      <c r="AE716" s="12"/>
      <c r="AF716" s="12"/>
      <c r="AG716" s="12"/>
      <c r="AH716" s="12"/>
      <c r="AI716" s="12"/>
      <c r="AK716" s="12"/>
      <c r="AL716" s="12"/>
      <c r="AM716" s="12"/>
      <c r="AN716" s="12"/>
      <c r="AO716" s="12"/>
      <c r="AP716" s="21"/>
      <c r="AQ716" s="21"/>
      <c r="AR716" s="22"/>
      <c r="AS716" s="22"/>
      <c r="AT716" s="22"/>
      <c r="AU716" s="12"/>
      <c r="AV716" s="12"/>
      <c r="AW716" s="21"/>
      <c r="AX716" s="12"/>
      <c r="AY716" s="12"/>
      <c r="AZ716" s="12"/>
      <c r="BA716" s="22"/>
      <c r="BB716" s="22"/>
      <c r="BG716" s="22"/>
    </row>
    <row r="717" spans="17:59" x14ac:dyDescent="0.3">
      <c r="Q717" s="12"/>
      <c r="R717" s="12"/>
      <c r="S717" s="12"/>
      <c r="T717" s="12"/>
      <c r="U717" s="12"/>
      <c r="V717" s="12"/>
      <c r="W717" s="12"/>
      <c r="X717" s="12"/>
      <c r="Y717" s="21"/>
      <c r="Z717" s="21"/>
      <c r="AA717" s="21"/>
      <c r="AB717" s="21"/>
      <c r="AC717" s="21"/>
      <c r="AD717" s="12"/>
      <c r="AE717" s="12"/>
      <c r="AF717" s="12"/>
      <c r="AG717" s="12"/>
      <c r="AH717" s="12"/>
      <c r="AI717" s="12"/>
      <c r="AK717" s="12"/>
      <c r="AL717" s="12"/>
      <c r="AM717" s="12"/>
      <c r="AN717" s="12"/>
      <c r="AO717" s="12"/>
      <c r="AP717" s="21"/>
      <c r="AQ717" s="21"/>
      <c r="AR717" s="22"/>
      <c r="AS717" s="22"/>
      <c r="AT717" s="22"/>
      <c r="AU717" s="12"/>
      <c r="AV717" s="12"/>
      <c r="AW717" s="21"/>
      <c r="AX717" s="12"/>
      <c r="AY717" s="12"/>
      <c r="AZ717" s="12"/>
      <c r="BA717" s="22"/>
      <c r="BB717" s="22"/>
      <c r="BG717" s="22"/>
    </row>
    <row r="718" spans="17:59" x14ac:dyDescent="0.3">
      <c r="Q718" s="12"/>
      <c r="R718" s="12"/>
      <c r="S718" s="12"/>
      <c r="T718" s="12"/>
      <c r="U718" s="12"/>
      <c r="V718" s="12"/>
      <c r="W718" s="12"/>
      <c r="X718" s="12"/>
      <c r="Y718" s="21"/>
      <c r="Z718" s="21"/>
      <c r="AA718" s="21"/>
      <c r="AB718" s="21"/>
      <c r="AC718" s="21"/>
      <c r="AD718" s="12"/>
      <c r="AE718" s="12"/>
      <c r="AF718" s="12"/>
      <c r="AG718" s="12"/>
      <c r="AH718" s="12"/>
      <c r="AI718" s="12"/>
      <c r="AK718" s="12"/>
      <c r="AL718" s="12"/>
      <c r="AM718" s="12"/>
      <c r="AN718" s="12"/>
      <c r="AO718" s="12"/>
      <c r="AP718" s="21"/>
      <c r="AQ718" s="21"/>
      <c r="AR718" s="22"/>
      <c r="AS718" s="22"/>
      <c r="AT718" s="22"/>
      <c r="AU718" s="12"/>
      <c r="AV718" s="12"/>
      <c r="AW718" s="21"/>
      <c r="AX718" s="12"/>
      <c r="AY718" s="12"/>
      <c r="AZ718" s="12"/>
      <c r="BA718" s="22"/>
      <c r="BB718" s="22"/>
      <c r="BG718" s="22"/>
    </row>
    <row r="719" spans="17:59" x14ac:dyDescent="0.3">
      <c r="Q719" s="12"/>
      <c r="R719" s="12"/>
      <c r="S719" s="12"/>
      <c r="T719" s="12"/>
      <c r="U719" s="12"/>
      <c r="V719" s="12"/>
      <c r="W719" s="12"/>
      <c r="X719" s="12"/>
      <c r="Y719" s="21"/>
      <c r="Z719" s="21"/>
      <c r="AA719" s="21"/>
      <c r="AB719" s="21"/>
      <c r="AC719" s="21"/>
      <c r="AD719" s="12"/>
      <c r="AE719" s="12"/>
      <c r="AF719" s="12"/>
      <c r="AG719" s="12"/>
      <c r="AH719" s="12"/>
      <c r="AI719" s="12"/>
      <c r="AK719" s="12"/>
      <c r="AL719" s="12"/>
      <c r="AM719" s="12"/>
      <c r="AN719" s="12"/>
      <c r="AO719" s="12"/>
      <c r="AP719" s="21"/>
      <c r="AQ719" s="21"/>
      <c r="AR719" s="22"/>
      <c r="AS719" s="22"/>
      <c r="AT719" s="22"/>
      <c r="AU719" s="12"/>
      <c r="AV719" s="12"/>
      <c r="AW719" s="21"/>
      <c r="AX719" s="12"/>
      <c r="AY719" s="12"/>
      <c r="AZ719" s="12"/>
      <c r="BA719" s="22"/>
      <c r="BB719" s="22"/>
      <c r="BG719" s="22"/>
    </row>
    <row r="720" spans="17:59" x14ac:dyDescent="0.3">
      <c r="Q720" s="12"/>
      <c r="R720" s="12"/>
      <c r="S720" s="12"/>
      <c r="T720" s="12"/>
      <c r="U720" s="12"/>
      <c r="V720" s="12"/>
      <c r="W720" s="12"/>
      <c r="X720" s="12"/>
      <c r="Y720" s="21"/>
      <c r="Z720" s="21"/>
      <c r="AA720" s="21"/>
      <c r="AB720" s="21"/>
      <c r="AC720" s="21"/>
      <c r="AD720" s="12"/>
      <c r="AE720" s="12"/>
      <c r="AF720" s="12"/>
      <c r="AG720" s="12"/>
      <c r="AH720" s="12"/>
      <c r="AI720" s="12"/>
      <c r="AK720" s="12"/>
      <c r="AL720" s="12"/>
      <c r="AM720" s="12"/>
      <c r="AN720" s="12"/>
      <c r="AO720" s="12"/>
      <c r="AP720" s="21"/>
      <c r="AQ720" s="21"/>
      <c r="AR720" s="22"/>
      <c r="AS720" s="22"/>
      <c r="AT720" s="22"/>
      <c r="AU720" s="12"/>
      <c r="AV720" s="12"/>
      <c r="AW720" s="21"/>
      <c r="AX720" s="12"/>
      <c r="AY720" s="12"/>
      <c r="AZ720" s="12"/>
      <c r="BA720" s="22"/>
      <c r="BB720" s="22"/>
      <c r="BG720" s="22"/>
    </row>
    <row r="721" spans="17:59" x14ac:dyDescent="0.3">
      <c r="Q721" s="12"/>
      <c r="R721" s="12"/>
      <c r="S721" s="12"/>
      <c r="T721" s="12"/>
      <c r="U721" s="12"/>
      <c r="V721" s="12"/>
      <c r="W721" s="12"/>
      <c r="X721" s="12"/>
      <c r="Y721" s="21"/>
      <c r="Z721" s="21"/>
      <c r="AA721" s="21"/>
      <c r="AB721" s="21"/>
      <c r="AC721" s="21"/>
      <c r="AD721" s="12"/>
      <c r="AE721" s="12"/>
      <c r="AF721" s="12"/>
      <c r="AG721" s="12"/>
      <c r="AH721" s="12"/>
      <c r="AI721" s="12"/>
      <c r="AK721" s="12"/>
      <c r="AL721" s="12"/>
      <c r="AM721" s="12"/>
      <c r="AN721" s="12"/>
      <c r="AO721" s="12"/>
      <c r="AP721" s="21"/>
      <c r="AQ721" s="21"/>
      <c r="AR721" s="22"/>
      <c r="AS721" s="22"/>
      <c r="AT721" s="22"/>
      <c r="AU721" s="12"/>
      <c r="AV721" s="12"/>
      <c r="AW721" s="21"/>
      <c r="AX721" s="12"/>
      <c r="AY721" s="12"/>
      <c r="AZ721" s="12"/>
      <c r="BA721" s="22"/>
      <c r="BB721" s="22"/>
      <c r="BG721" s="22"/>
    </row>
    <row r="722" spans="17:59" x14ac:dyDescent="0.3">
      <c r="Q722" s="12"/>
      <c r="R722" s="12"/>
      <c r="S722" s="12"/>
      <c r="T722" s="12"/>
      <c r="U722" s="12"/>
      <c r="V722" s="12"/>
      <c r="W722" s="12"/>
      <c r="X722" s="12"/>
      <c r="Y722" s="21"/>
      <c r="Z722" s="21"/>
      <c r="AA722" s="21"/>
      <c r="AB722" s="21"/>
      <c r="AC722" s="21"/>
      <c r="AD722" s="12"/>
      <c r="AE722" s="12"/>
      <c r="AF722" s="12"/>
      <c r="AG722" s="12"/>
      <c r="AH722" s="12"/>
      <c r="AI722" s="12"/>
      <c r="AK722" s="12"/>
      <c r="AL722" s="12"/>
      <c r="AM722" s="12"/>
      <c r="AN722" s="12"/>
      <c r="AO722" s="12"/>
      <c r="AP722" s="21"/>
      <c r="AQ722" s="21"/>
      <c r="AR722" s="22"/>
      <c r="AS722" s="22"/>
      <c r="AT722" s="22"/>
      <c r="AU722" s="12"/>
      <c r="AV722" s="12"/>
      <c r="AW722" s="21"/>
      <c r="AX722" s="12"/>
      <c r="AY722" s="12"/>
      <c r="AZ722" s="12"/>
      <c r="BA722" s="22"/>
      <c r="BB722" s="22"/>
      <c r="BG722" s="22"/>
    </row>
    <row r="723" spans="17:59" x14ac:dyDescent="0.3">
      <c r="Q723" s="12"/>
      <c r="R723" s="12"/>
      <c r="S723" s="12"/>
      <c r="T723" s="12"/>
      <c r="U723" s="12"/>
      <c r="V723" s="12"/>
      <c r="W723" s="12"/>
      <c r="X723" s="12"/>
      <c r="Y723" s="21"/>
      <c r="Z723" s="21"/>
      <c r="AA723" s="21"/>
      <c r="AB723" s="21"/>
      <c r="AC723" s="21"/>
      <c r="AD723" s="12"/>
      <c r="AE723" s="12"/>
      <c r="AF723" s="12"/>
      <c r="AG723" s="12"/>
      <c r="AH723" s="12"/>
      <c r="AI723" s="12"/>
      <c r="AK723" s="12"/>
      <c r="AL723" s="12"/>
      <c r="AM723" s="12"/>
      <c r="AN723" s="12"/>
      <c r="AO723" s="12"/>
      <c r="AP723" s="21"/>
      <c r="AQ723" s="21"/>
      <c r="AR723" s="22"/>
      <c r="AS723" s="22"/>
      <c r="AT723" s="22"/>
      <c r="AU723" s="12"/>
      <c r="AV723" s="12"/>
      <c r="AW723" s="21"/>
      <c r="AX723" s="12"/>
      <c r="AY723" s="12"/>
      <c r="AZ723" s="12"/>
      <c r="BA723" s="22"/>
      <c r="BB723" s="22"/>
      <c r="BG723" s="22"/>
    </row>
    <row r="724" spans="17:59" x14ac:dyDescent="0.3">
      <c r="Q724" s="12"/>
      <c r="R724" s="12"/>
      <c r="S724" s="12"/>
      <c r="T724" s="12"/>
      <c r="U724" s="12"/>
      <c r="V724" s="12"/>
      <c r="W724" s="12"/>
      <c r="X724" s="12"/>
      <c r="Y724" s="21"/>
      <c r="Z724" s="21"/>
      <c r="AA724" s="21"/>
      <c r="AB724" s="21"/>
      <c r="AC724" s="21"/>
      <c r="AD724" s="12"/>
      <c r="AE724" s="12"/>
      <c r="AF724" s="12"/>
      <c r="AG724" s="12"/>
      <c r="AH724" s="12"/>
      <c r="AI724" s="12"/>
      <c r="AK724" s="12"/>
      <c r="AL724" s="12"/>
      <c r="AM724" s="12"/>
      <c r="AN724" s="12"/>
      <c r="AO724" s="12"/>
      <c r="AP724" s="21"/>
      <c r="AQ724" s="21"/>
      <c r="AR724" s="22"/>
      <c r="AS724" s="22"/>
      <c r="AT724" s="22"/>
      <c r="AU724" s="12"/>
      <c r="AV724" s="12"/>
      <c r="AW724" s="21"/>
      <c r="AX724" s="12"/>
      <c r="AY724" s="12"/>
      <c r="AZ724" s="12"/>
      <c r="BA724" s="22"/>
      <c r="BB724" s="22"/>
      <c r="BG724" s="22"/>
    </row>
    <row r="725" spans="17:59" x14ac:dyDescent="0.3">
      <c r="Q725" s="12"/>
      <c r="R725" s="12"/>
      <c r="S725" s="12"/>
      <c r="T725" s="12"/>
      <c r="U725" s="12"/>
      <c r="V725" s="12"/>
      <c r="W725" s="12"/>
      <c r="X725" s="12"/>
      <c r="Y725" s="21"/>
      <c r="Z725" s="21"/>
      <c r="AA725" s="21"/>
      <c r="AB725" s="21"/>
      <c r="AC725" s="21"/>
      <c r="AD725" s="12"/>
      <c r="AE725" s="12"/>
      <c r="AF725" s="12"/>
      <c r="AG725" s="12"/>
      <c r="AH725" s="12"/>
      <c r="AI725" s="12"/>
      <c r="AK725" s="12"/>
      <c r="AL725" s="12"/>
      <c r="AM725" s="12"/>
      <c r="AN725" s="12"/>
      <c r="AO725" s="12"/>
      <c r="AP725" s="21"/>
      <c r="AQ725" s="21"/>
      <c r="AR725" s="22"/>
      <c r="AS725" s="22"/>
      <c r="AT725" s="22"/>
      <c r="AU725" s="12"/>
      <c r="AV725" s="12"/>
      <c r="AW725" s="21"/>
      <c r="AX725" s="12"/>
      <c r="AY725" s="12"/>
      <c r="AZ725" s="12"/>
      <c r="BA725" s="22"/>
      <c r="BB725" s="22"/>
      <c r="BG725" s="22"/>
    </row>
    <row r="726" spans="17:59" x14ac:dyDescent="0.3">
      <c r="Q726" s="12"/>
      <c r="R726" s="12"/>
      <c r="S726" s="12"/>
      <c r="T726" s="12"/>
      <c r="U726" s="12"/>
      <c r="V726" s="12"/>
      <c r="W726" s="12"/>
      <c r="X726" s="12"/>
      <c r="Y726" s="21"/>
      <c r="Z726" s="21"/>
      <c r="AA726" s="21"/>
      <c r="AB726" s="21"/>
      <c r="AC726" s="21"/>
      <c r="AD726" s="12"/>
      <c r="AE726" s="12"/>
      <c r="AF726" s="12"/>
      <c r="AG726" s="12"/>
      <c r="AH726" s="12"/>
      <c r="AI726" s="12"/>
      <c r="AK726" s="12"/>
      <c r="AL726" s="12"/>
      <c r="AM726" s="12"/>
      <c r="AN726" s="12"/>
      <c r="AO726" s="12"/>
      <c r="AP726" s="21"/>
      <c r="AQ726" s="21"/>
      <c r="AR726" s="22"/>
      <c r="AS726" s="22"/>
      <c r="AT726" s="22"/>
      <c r="AU726" s="12"/>
      <c r="AV726" s="12"/>
      <c r="AW726" s="21"/>
      <c r="AX726" s="12"/>
      <c r="AY726" s="12"/>
      <c r="AZ726" s="12"/>
      <c r="BA726" s="22"/>
      <c r="BB726" s="22"/>
      <c r="BG726" s="22"/>
    </row>
    <row r="727" spans="17:59" x14ac:dyDescent="0.3">
      <c r="Q727" s="12"/>
      <c r="R727" s="12"/>
      <c r="S727" s="12"/>
      <c r="T727" s="12"/>
      <c r="U727" s="12"/>
      <c r="V727" s="12"/>
      <c r="W727" s="12"/>
      <c r="X727" s="12"/>
      <c r="Y727" s="21"/>
      <c r="Z727" s="21"/>
      <c r="AA727" s="21"/>
      <c r="AB727" s="21"/>
      <c r="AC727" s="21"/>
      <c r="AD727" s="12"/>
      <c r="AE727" s="12"/>
      <c r="AF727" s="12"/>
      <c r="AG727" s="12"/>
      <c r="AH727" s="12"/>
      <c r="AI727" s="12"/>
      <c r="AK727" s="12"/>
      <c r="AL727" s="12"/>
      <c r="AM727" s="12"/>
      <c r="AN727" s="12"/>
      <c r="AO727" s="12"/>
      <c r="AP727" s="21"/>
      <c r="AQ727" s="21"/>
      <c r="AR727" s="22"/>
      <c r="AS727" s="22"/>
      <c r="AT727" s="22"/>
      <c r="AU727" s="12"/>
      <c r="AV727" s="12"/>
      <c r="AW727" s="21"/>
      <c r="AX727" s="12"/>
      <c r="AY727" s="12"/>
      <c r="AZ727" s="12"/>
      <c r="BA727" s="22"/>
      <c r="BB727" s="22"/>
      <c r="BG727" s="22"/>
    </row>
    <row r="728" spans="17:59" x14ac:dyDescent="0.3">
      <c r="Q728" s="12"/>
      <c r="R728" s="12"/>
      <c r="S728" s="12"/>
      <c r="T728" s="12"/>
      <c r="U728" s="12"/>
      <c r="V728" s="12"/>
      <c r="W728" s="12"/>
      <c r="X728" s="12"/>
      <c r="Y728" s="21"/>
      <c r="Z728" s="21"/>
      <c r="AA728" s="21"/>
      <c r="AB728" s="21"/>
      <c r="AC728" s="21"/>
      <c r="AD728" s="12"/>
      <c r="AE728" s="12"/>
      <c r="AF728" s="12"/>
      <c r="AG728" s="12"/>
      <c r="AH728" s="12"/>
      <c r="AI728" s="12"/>
      <c r="AK728" s="12"/>
      <c r="AL728" s="12"/>
      <c r="AM728" s="12"/>
      <c r="AN728" s="12"/>
      <c r="AO728" s="12"/>
      <c r="AP728" s="21"/>
      <c r="AQ728" s="21"/>
      <c r="AR728" s="22"/>
      <c r="AS728" s="22"/>
      <c r="AT728" s="22"/>
      <c r="AU728" s="12"/>
      <c r="AV728" s="12"/>
      <c r="AW728" s="21"/>
      <c r="AX728" s="12"/>
      <c r="AY728" s="12"/>
      <c r="AZ728" s="12"/>
      <c r="BA728" s="22"/>
      <c r="BB728" s="22"/>
      <c r="BG728" s="22"/>
    </row>
    <row r="729" spans="17:59" x14ac:dyDescent="0.3">
      <c r="Q729" s="12"/>
      <c r="R729" s="12"/>
      <c r="S729" s="12"/>
      <c r="T729" s="12"/>
      <c r="U729" s="12"/>
      <c r="V729" s="12"/>
      <c r="W729" s="12"/>
      <c r="X729" s="12"/>
      <c r="Y729" s="21"/>
      <c r="Z729" s="21"/>
      <c r="AA729" s="21"/>
      <c r="AB729" s="21"/>
      <c r="AC729" s="21"/>
      <c r="AD729" s="12"/>
      <c r="AE729" s="12"/>
      <c r="AF729" s="12"/>
      <c r="AG729" s="12"/>
      <c r="AH729" s="12"/>
      <c r="AI729" s="12"/>
      <c r="AK729" s="12"/>
      <c r="AL729" s="12"/>
      <c r="AM729" s="12"/>
      <c r="AN729" s="12"/>
      <c r="AO729" s="12"/>
      <c r="AP729" s="21"/>
      <c r="AQ729" s="21"/>
      <c r="AR729" s="22"/>
      <c r="AS729" s="22"/>
      <c r="AT729" s="22"/>
      <c r="AU729" s="12"/>
      <c r="AV729" s="12"/>
      <c r="AW729" s="21"/>
      <c r="AX729" s="12"/>
      <c r="AY729" s="12"/>
      <c r="AZ729" s="12"/>
      <c r="BA729" s="22"/>
      <c r="BB729" s="22"/>
      <c r="BG729" s="22"/>
    </row>
    <row r="730" spans="17:59" x14ac:dyDescent="0.3">
      <c r="Q730" s="12"/>
      <c r="R730" s="12"/>
      <c r="S730" s="12"/>
      <c r="T730" s="12"/>
      <c r="U730" s="12"/>
      <c r="V730" s="12"/>
      <c r="W730" s="12"/>
      <c r="X730" s="12"/>
      <c r="Y730" s="21"/>
      <c r="Z730" s="21"/>
      <c r="AA730" s="21"/>
      <c r="AB730" s="21"/>
      <c r="AC730" s="21"/>
      <c r="AD730" s="12"/>
      <c r="AE730" s="12"/>
      <c r="AF730" s="12"/>
      <c r="AG730" s="12"/>
      <c r="AH730" s="12"/>
      <c r="AI730" s="12"/>
      <c r="AK730" s="12"/>
      <c r="AL730" s="12"/>
      <c r="AM730" s="12"/>
      <c r="AN730" s="12"/>
      <c r="AO730" s="12"/>
      <c r="AP730" s="21"/>
      <c r="AQ730" s="21"/>
      <c r="AR730" s="22"/>
      <c r="AS730" s="22"/>
      <c r="AT730" s="22"/>
      <c r="AU730" s="12"/>
      <c r="AV730" s="12"/>
      <c r="AW730" s="21"/>
      <c r="AX730" s="12"/>
      <c r="AY730" s="12"/>
      <c r="AZ730" s="12"/>
      <c r="BA730" s="22"/>
      <c r="BB730" s="22"/>
      <c r="BG730" s="22"/>
    </row>
    <row r="731" spans="17:59" x14ac:dyDescent="0.3">
      <c r="Q731" s="12"/>
      <c r="R731" s="12"/>
      <c r="S731" s="12"/>
      <c r="T731" s="12"/>
      <c r="U731" s="12"/>
      <c r="V731" s="12"/>
      <c r="W731" s="12"/>
      <c r="X731" s="12"/>
      <c r="Y731" s="21"/>
      <c r="Z731" s="21"/>
      <c r="AA731" s="21"/>
      <c r="AB731" s="21"/>
      <c r="AC731" s="21"/>
      <c r="AD731" s="12"/>
      <c r="AE731" s="12"/>
      <c r="AF731" s="12"/>
      <c r="AG731" s="12"/>
      <c r="AH731" s="12"/>
      <c r="AI731" s="12"/>
      <c r="AK731" s="12"/>
      <c r="AL731" s="12"/>
      <c r="AM731" s="12"/>
      <c r="AN731" s="12"/>
      <c r="AO731" s="12"/>
      <c r="AP731" s="21"/>
      <c r="AQ731" s="21"/>
      <c r="AR731" s="22"/>
      <c r="AS731" s="22"/>
      <c r="AT731" s="22"/>
      <c r="AU731" s="12"/>
      <c r="AV731" s="12"/>
      <c r="AW731" s="21"/>
      <c r="AX731" s="12"/>
      <c r="AY731" s="12"/>
      <c r="AZ731" s="12"/>
      <c r="BA731" s="22"/>
      <c r="BB731" s="22"/>
      <c r="BG731" s="22"/>
    </row>
    <row r="732" spans="17:59" x14ac:dyDescent="0.3">
      <c r="Q732" s="12"/>
      <c r="R732" s="12"/>
      <c r="S732" s="12"/>
      <c r="T732" s="12"/>
      <c r="U732" s="12"/>
      <c r="V732" s="12"/>
      <c r="W732" s="12"/>
      <c r="X732" s="12"/>
      <c r="Y732" s="21"/>
      <c r="Z732" s="21"/>
      <c r="AA732" s="21"/>
      <c r="AB732" s="21"/>
      <c r="AC732" s="21"/>
      <c r="AD732" s="12"/>
      <c r="AE732" s="12"/>
      <c r="AF732" s="12"/>
      <c r="AG732" s="12"/>
      <c r="AH732" s="12"/>
      <c r="AI732" s="12"/>
      <c r="AK732" s="12"/>
      <c r="AL732" s="12"/>
      <c r="AM732" s="12"/>
      <c r="AN732" s="12"/>
      <c r="AO732" s="12"/>
      <c r="AP732" s="21"/>
      <c r="AQ732" s="21"/>
      <c r="AR732" s="22"/>
      <c r="AS732" s="22"/>
      <c r="AT732" s="22"/>
      <c r="AU732" s="12"/>
      <c r="AV732" s="12"/>
      <c r="AW732" s="21"/>
      <c r="AX732" s="12"/>
      <c r="AY732" s="12"/>
      <c r="AZ732" s="12"/>
      <c r="BA732" s="22"/>
      <c r="BB732" s="22"/>
      <c r="BG732" s="22"/>
    </row>
    <row r="733" spans="17:59" x14ac:dyDescent="0.3">
      <c r="Q733" s="12"/>
      <c r="R733" s="12"/>
      <c r="S733" s="12"/>
      <c r="T733" s="12"/>
      <c r="U733" s="12"/>
      <c r="V733" s="12"/>
      <c r="W733" s="12"/>
      <c r="X733" s="12"/>
      <c r="Y733" s="21"/>
      <c r="Z733" s="21"/>
      <c r="AA733" s="21"/>
      <c r="AB733" s="21"/>
      <c r="AC733" s="21"/>
      <c r="AD733" s="12"/>
      <c r="AE733" s="12"/>
      <c r="AF733" s="12"/>
      <c r="AG733" s="12"/>
      <c r="AH733" s="12"/>
      <c r="AI733" s="12"/>
      <c r="AK733" s="12"/>
      <c r="AL733" s="12"/>
      <c r="AM733" s="12"/>
      <c r="AN733" s="12"/>
      <c r="AO733" s="12"/>
      <c r="AP733" s="21"/>
      <c r="AQ733" s="21"/>
      <c r="AR733" s="22"/>
      <c r="AS733" s="22"/>
      <c r="AT733" s="22"/>
      <c r="AU733" s="12"/>
      <c r="AV733" s="12"/>
      <c r="AW733" s="21"/>
      <c r="AX733" s="12"/>
      <c r="AY733" s="12"/>
      <c r="AZ733" s="12"/>
      <c r="BA733" s="22"/>
      <c r="BB733" s="22"/>
      <c r="BG733" s="22"/>
    </row>
    <row r="734" spans="17:59" x14ac:dyDescent="0.3">
      <c r="Q734" s="12"/>
      <c r="R734" s="12"/>
      <c r="S734" s="12"/>
      <c r="T734" s="12"/>
      <c r="U734" s="12"/>
      <c r="V734" s="12"/>
      <c r="W734" s="12"/>
      <c r="X734" s="12"/>
      <c r="Y734" s="21"/>
      <c r="Z734" s="21"/>
      <c r="AA734" s="21"/>
      <c r="AB734" s="21"/>
      <c r="AC734" s="21"/>
      <c r="AD734" s="12"/>
      <c r="AE734" s="12"/>
      <c r="AF734" s="12"/>
      <c r="AG734" s="12"/>
      <c r="AH734" s="12"/>
      <c r="AI734" s="12"/>
      <c r="AK734" s="12"/>
      <c r="AL734" s="12"/>
      <c r="AM734" s="12"/>
      <c r="AN734" s="12"/>
      <c r="AO734" s="12"/>
      <c r="AP734" s="21"/>
      <c r="AQ734" s="21"/>
      <c r="AR734" s="22"/>
      <c r="AS734" s="22"/>
      <c r="AT734" s="22"/>
      <c r="AU734" s="12"/>
      <c r="AV734" s="12"/>
      <c r="AW734" s="21"/>
      <c r="AX734" s="12"/>
      <c r="AY734" s="12"/>
      <c r="AZ734" s="12"/>
      <c r="BA734" s="22"/>
      <c r="BB734" s="22"/>
      <c r="BG734" s="22"/>
    </row>
    <row r="735" spans="17:59" x14ac:dyDescent="0.3">
      <c r="Q735" s="12"/>
      <c r="R735" s="12"/>
      <c r="S735" s="12"/>
      <c r="T735" s="12"/>
      <c r="U735" s="12"/>
      <c r="V735" s="12"/>
      <c r="W735" s="12"/>
      <c r="X735" s="12"/>
      <c r="Y735" s="21"/>
      <c r="Z735" s="21"/>
      <c r="AA735" s="21"/>
      <c r="AB735" s="21"/>
      <c r="AC735" s="21"/>
      <c r="AD735" s="12"/>
      <c r="AE735" s="12"/>
      <c r="AF735" s="12"/>
      <c r="AG735" s="12"/>
      <c r="AH735" s="12"/>
      <c r="AI735" s="12"/>
      <c r="AK735" s="12"/>
      <c r="AL735" s="12"/>
      <c r="AM735" s="12"/>
      <c r="AN735" s="12"/>
      <c r="AO735" s="12"/>
      <c r="AP735" s="21"/>
      <c r="AQ735" s="21"/>
      <c r="AR735" s="22"/>
      <c r="AS735" s="22"/>
      <c r="AT735" s="22"/>
      <c r="AU735" s="12"/>
      <c r="AV735" s="12"/>
      <c r="AW735" s="21"/>
      <c r="AX735" s="12"/>
      <c r="AY735" s="12"/>
      <c r="AZ735" s="12"/>
      <c r="BA735" s="22"/>
      <c r="BB735" s="22"/>
      <c r="BG735" s="22"/>
    </row>
    <row r="736" spans="17:59" x14ac:dyDescent="0.3">
      <c r="Q736" s="12"/>
      <c r="R736" s="12"/>
      <c r="S736" s="12"/>
      <c r="T736" s="12"/>
      <c r="U736" s="12"/>
      <c r="V736" s="12"/>
      <c r="W736" s="12"/>
      <c r="X736" s="12"/>
      <c r="Y736" s="21"/>
      <c r="Z736" s="21"/>
      <c r="AA736" s="21"/>
      <c r="AB736" s="21"/>
      <c r="AC736" s="21"/>
      <c r="AD736" s="12"/>
      <c r="AE736" s="12"/>
      <c r="AF736" s="12"/>
      <c r="AG736" s="12"/>
      <c r="AH736" s="12"/>
      <c r="AI736" s="12"/>
      <c r="AK736" s="12"/>
      <c r="AL736" s="12"/>
      <c r="AM736" s="12"/>
      <c r="AN736" s="12"/>
      <c r="AO736" s="12"/>
      <c r="AP736" s="21"/>
      <c r="AQ736" s="21"/>
      <c r="AR736" s="22"/>
      <c r="AS736" s="22"/>
      <c r="AT736" s="22"/>
      <c r="AU736" s="12"/>
      <c r="AV736" s="12"/>
      <c r="AW736" s="21"/>
      <c r="AX736" s="12"/>
      <c r="AY736" s="12"/>
      <c r="AZ736" s="12"/>
      <c r="BA736" s="22"/>
      <c r="BB736" s="22"/>
      <c r="BG736" s="22"/>
    </row>
    <row r="737" spans="17:59" x14ac:dyDescent="0.3">
      <c r="Q737" s="12"/>
      <c r="R737" s="12"/>
      <c r="S737" s="12"/>
      <c r="T737" s="12"/>
      <c r="U737" s="12"/>
      <c r="V737" s="12"/>
      <c r="W737" s="12"/>
      <c r="X737" s="12"/>
      <c r="Y737" s="21"/>
      <c r="Z737" s="21"/>
      <c r="AA737" s="21"/>
      <c r="AB737" s="21"/>
      <c r="AC737" s="21"/>
      <c r="AD737" s="12"/>
      <c r="AE737" s="12"/>
      <c r="AF737" s="12"/>
      <c r="AG737" s="12"/>
      <c r="AH737" s="12"/>
      <c r="AI737" s="12"/>
      <c r="AK737" s="12"/>
      <c r="AL737" s="12"/>
      <c r="AM737" s="12"/>
      <c r="AN737" s="12"/>
      <c r="AO737" s="12"/>
      <c r="AP737" s="21"/>
      <c r="AQ737" s="21"/>
      <c r="AR737" s="22"/>
      <c r="AS737" s="22"/>
      <c r="AT737" s="22"/>
      <c r="AU737" s="12"/>
      <c r="AV737" s="12"/>
      <c r="AW737" s="21"/>
      <c r="AX737" s="12"/>
      <c r="AY737" s="12"/>
      <c r="AZ737" s="12"/>
      <c r="BA737" s="22"/>
      <c r="BB737" s="22"/>
      <c r="BG737" s="22"/>
    </row>
    <row r="738" spans="17:59" x14ac:dyDescent="0.3">
      <c r="Q738" s="12"/>
      <c r="R738" s="12"/>
      <c r="S738" s="12"/>
      <c r="T738" s="12"/>
      <c r="U738" s="12"/>
      <c r="V738" s="12"/>
      <c r="W738" s="12"/>
      <c r="X738" s="12"/>
      <c r="Y738" s="21"/>
      <c r="Z738" s="21"/>
      <c r="AA738" s="21"/>
      <c r="AB738" s="21"/>
      <c r="AC738" s="21"/>
      <c r="AD738" s="12"/>
      <c r="AE738" s="12"/>
      <c r="AF738" s="12"/>
      <c r="AG738" s="12"/>
      <c r="AH738" s="12"/>
      <c r="AI738" s="12"/>
      <c r="AK738" s="12"/>
      <c r="AL738" s="12"/>
      <c r="AM738" s="12"/>
      <c r="AN738" s="12"/>
      <c r="AO738" s="12"/>
      <c r="AP738" s="21"/>
      <c r="AQ738" s="21"/>
      <c r="AR738" s="22"/>
      <c r="AS738" s="22"/>
      <c r="AT738" s="22"/>
      <c r="AU738" s="12"/>
      <c r="AV738" s="12"/>
      <c r="AW738" s="21"/>
      <c r="AX738" s="12"/>
      <c r="AY738" s="12"/>
      <c r="AZ738" s="12"/>
      <c r="BA738" s="22"/>
      <c r="BB738" s="22"/>
      <c r="BG738" s="22"/>
    </row>
    <row r="739" spans="17:59" x14ac:dyDescent="0.3">
      <c r="Q739" s="12"/>
      <c r="R739" s="12"/>
      <c r="S739" s="12"/>
      <c r="T739" s="12"/>
      <c r="U739" s="12"/>
      <c r="V739" s="12"/>
      <c r="W739" s="12"/>
      <c r="X739" s="12"/>
      <c r="Y739" s="21"/>
      <c r="Z739" s="21"/>
      <c r="AA739" s="21"/>
      <c r="AB739" s="21"/>
      <c r="AC739" s="21"/>
      <c r="AD739" s="12"/>
      <c r="AE739" s="12"/>
      <c r="AF739" s="12"/>
      <c r="AG739" s="12"/>
      <c r="AH739" s="12"/>
      <c r="AI739" s="12"/>
      <c r="AK739" s="12"/>
      <c r="AL739" s="12"/>
      <c r="AM739" s="12"/>
      <c r="AN739" s="12"/>
      <c r="AO739" s="12"/>
      <c r="AP739" s="21"/>
      <c r="AQ739" s="21"/>
      <c r="AR739" s="22"/>
      <c r="AS739" s="22"/>
      <c r="AT739" s="22"/>
      <c r="AU739" s="12"/>
      <c r="AV739" s="12"/>
      <c r="AW739" s="21"/>
      <c r="AX739" s="12"/>
      <c r="AY739" s="12"/>
      <c r="AZ739" s="12"/>
      <c r="BA739" s="22"/>
      <c r="BB739" s="22"/>
      <c r="BG739" s="22"/>
    </row>
    <row r="740" spans="17:59" x14ac:dyDescent="0.3">
      <c r="Q740" s="12"/>
      <c r="R740" s="12"/>
      <c r="S740" s="12"/>
      <c r="T740" s="12"/>
      <c r="U740" s="12"/>
      <c r="V740" s="12"/>
      <c r="W740" s="12"/>
      <c r="X740" s="12"/>
      <c r="Y740" s="21"/>
      <c r="Z740" s="21"/>
      <c r="AA740" s="21"/>
      <c r="AB740" s="21"/>
      <c r="AC740" s="21"/>
      <c r="AD740" s="12"/>
      <c r="AE740" s="12"/>
      <c r="AF740" s="12"/>
      <c r="AG740" s="12"/>
      <c r="AH740" s="12"/>
      <c r="AI740" s="12"/>
      <c r="AK740" s="12"/>
      <c r="AL740" s="12"/>
      <c r="AM740" s="12"/>
      <c r="AN740" s="12"/>
      <c r="AO740" s="12"/>
      <c r="AP740" s="21"/>
      <c r="AQ740" s="21"/>
      <c r="AR740" s="22"/>
      <c r="AS740" s="22"/>
      <c r="AT740" s="22"/>
      <c r="AU740" s="12"/>
      <c r="AV740" s="12"/>
      <c r="AW740" s="21"/>
      <c r="AX740" s="12"/>
      <c r="AY740" s="12"/>
      <c r="AZ740" s="12"/>
      <c r="BA740" s="22"/>
      <c r="BB740" s="22"/>
      <c r="BG740" s="22"/>
    </row>
    <row r="741" spans="17:59" x14ac:dyDescent="0.3">
      <c r="Q741" s="12"/>
      <c r="R741" s="12"/>
      <c r="S741" s="12"/>
      <c r="T741" s="12"/>
      <c r="U741" s="12"/>
      <c r="V741" s="12"/>
      <c r="W741" s="12"/>
      <c r="X741" s="12"/>
      <c r="Y741" s="21"/>
      <c r="Z741" s="21"/>
      <c r="AA741" s="21"/>
      <c r="AB741" s="21"/>
      <c r="AC741" s="21"/>
      <c r="AD741" s="12"/>
      <c r="AE741" s="12"/>
      <c r="AF741" s="12"/>
      <c r="AG741" s="12"/>
      <c r="AH741" s="12"/>
      <c r="AI741" s="12"/>
      <c r="AK741" s="12"/>
      <c r="AL741" s="12"/>
      <c r="AM741" s="12"/>
      <c r="AN741" s="12"/>
      <c r="AO741" s="12"/>
      <c r="AP741" s="21"/>
      <c r="AQ741" s="21"/>
      <c r="AR741" s="22"/>
      <c r="AS741" s="22"/>
      <c r="AT741" s="22"/>
      <c r="AU741" s="12"/>
      <c r="AV741" s="12"/>
      <c r="AW741" s="21"/>
      <c r="AX741" s="12"/>
      <c r="AY741" s="12"/>
      <c r="AZ741" s="12"/>
      <c r="BA741" s="22"/>
      <c r="BB741" s="22"/>
      <c r="BG741" s="22"/>
    </row>
    <row r="742" spans="17:59" x14ac:dyDescent="0.3">
      <c r="Q742" s="12"/>
      <c r="R742" s="12"/>
      <c r="S742" s="12"/>
      <c r="T742" s="12"/>
      <c r="U742" s="12"/>
      <c r="V742" s="12"/>
      <c r="W742" s="12"/>
      <c r="X742" s="12"/>
      <c r="Y742" s="21"/>
      <c r="Z742" s="21"/>
      <c r="AA742" s="21"/>
      <c r="AB742" s="21"/>
      <c r="AC742" s="21"/>
      <c r="AD742" s="12"/>
      <c r="AE742" s="12"/>
      <c r="AF742" s="12"/>
      <c r="AG742" s="12"/>
      <c r="AH742" s="12"/>
      <c r="AI742" s="12"/>
      <c r="AK742" s="12"/>
      <c r="AL742" s="12"/>
      <c r="AM742" s="12"/>
      <c r="AN742" s="12"/>
      <c r="AO742" s="12"/>
      <c r="AP742" s="21"/>
      <c r="AQ742" s="21"/>
      <c r="AR742" s="22"/>
      <c r="AS742" s="22"/>
      <c r="AT742" s="22"/>
      <c r="AU742" s="12"/>
      <c r="AV742" s="12"/>
      <c r="AW742" s="21"/>
      <c r="AX742" s="12"/>
      <c r="AY742" s="12"/>
      <c r="AZ742" s="12"/>
      <c r="BA742" s="22"/>
      <c r="BB742" s="22"/>
      <c r="BG742" s="22"/>
    </row>
    <row r="743" spans="17:59" x14ac:dyDescent="0.3">
      <c r="Q743" s="12"/>
      <c r="R743" s="12"/>
      <c r="S743" s="12"/>
      <c r="T743" s="12"/>
      <c r="U743" s="12"/>
      <c r="V743" s="12"/>
      <c r="W743" s="12"/>
      <c r="X743" s="12"/>
      <c r="Y743" s="21"/>
      <c r="Z743" s="21"/>
      <c r="AA743" s="21"/>
      <c r="AB743" s="21"/>
      <c r="AC743" s="21"/>
      <c r="AD743" s="12"/>
      <c r="AE743" s="12"/>
      <c r="AF743" s="12"/>
      <c r="AG743" s="12"/>
      <c r="AH743" s="12"/>
      <c r="AI743" s="12"/>
      <c r="AK743" s="12"/>
      <c r="AL743" s="12"/>
      <c r="AM743" s="12"/>
      <c r="AN743" s="12"/>
      <c r="AO743" s="12"/>
      <c r="AP743" s="21"/>
      <c r="AQ743" s="21"/>
      <c r="AR743" s="22"/>
      <c r="AS743" s="22"/>
      <c r="AT743" s="22"/>
      <c r="AU743" s="12"/>
      <c r="AV743" s="12"/>
      <c r="AW743" s="21"/>
      <c r="AX743" s="12"/>
      <c r="AY743" s="12"/>
      <c r="AZ743" s="12"/>
      <c r="BA743" s="22"/>
      <c r="BB743" s="22"/>
      <c r="BG743" s="22"/>
    </row>
    <row r="744" spans="17:59" x14ac:dyDescent="0.3">
      <c r="Q744" s="12"/>
      <c r="R744" s="12"/>
      <c r="S744" s="12"/>
      <c r="T744" s="12"/>
      <c r="U744" s="12"/>
      <c r="V744" s="12"/>
      <c r="W744" s="12"/>
      <c r="X744" s="12"/>
      <c r="Y744" s="21"/>
      <c r="Z744" s="21"/>
      <c r="AA744" s="21"/>
      <c r="AB744" s="21"/>
      <c r="AC744" s="21"/>
      <c r="AD744" s="12"/>
      <c r="AE744" s="12"/>
      <c r="AF744" s="12"/>
      <c r="AG744" s="12"/>
      <c r="AH744" s="12"/>
      <c r="AI744" s="12"/>
      <c r="AK744" s="12"/>
      <c r="AL744" s="12"/>
      <c r="AM744" s="12"/>
      <c r="AN744" s="12"/>
      <c r="AO744" s="12"/>
      <c r="AP744" s="21"/>
      <c r="AQ744" s="21"/>
      <c r="AR744" s="22"/>
      <c r="AS744" s="22"/>
      <c r="AT744" s="22"/>
      <c r="AU744" s="12"/>
      <c r="AV744" s="12"/>
      <c r="AW744" s="21"/>
      <c r="AX744" s="12"/>
      <c r="AY744" s="12"/>
      <c r="AZ744" s="12"/>
      <c r="BA744" s="22"/>
      <c r="BB744" s="22"/>
      <c r="BG744" s="22"/>
    </row>
    <row r="745" spans="17:59" x14ac:dyDescent="0.3">
      <c r="Q745" s="12"/>
      <c r="R745" s="12"/>
      <c r="S745" s="12"/>
      <c r="T745" s="12"/>
      <c r="U745" s="12"/>
      <c r="V745" s="12"/>
      <c r="W745" s="12"/>
      <c r="X745" s="12"/>
      <c r="Y745" s="21"/>
      <c r="Z745" s="21"/>
      <c r="AA745" s="21"/>
      <c r="AB745" s="21"/>
      <c r="AC745" s="21"/>
      <c r="AD745" s="12"/>
      <c r="AE745" s="12"/>
      <c r="AF745" s="12"/>
      <c r="AG745" s="12"/>
      <c r="AH745" s="12"/>
      <c r="AI745" s="12"/>
      <c r="AK745" s="12"/>
      <c r="AL745" s="12"/>
      <c r="AM745" s="12"/>
      <c r="AN745" s="12"/>
      <c r="AO745" s="12"/>
      <c r="AP745" s="21"/>
      <c r="AQ745" s="21"/>
      <c r="AR745" s="22"/>
      <c r="AS745" s="22"/>
      <c r="AT745" s="22"/>
      <c r="AU745" s="12"/>
      <c r="AV745" s="12"/>
      <c r="AW745" s="21"/>
      <c r="AX745" s="12"/>
      <c r="AY745" s="12"/>
      <c r="AZ745" s="12"/>
      <c r="BA745" s="22"/>
      <c r="BB745" s="22"/>
      <c r="BG745" s="22"/>
    </row>
    <row r="746" spans="17:59" x14ac:dyDescent="0.3">
      <c r="Q746" s="12"/>
      <c r="R746" s="12"/>
      <c r="S746" s="12"/>
      <c r="T746" s="12"/>
      <c r="U746" s="12"/>
      <c r="V746" s="12"/>
      <c r="W746" s="12"/>
      <c r="X746" s="12"/>
      <c r="Y746" s="21"/>
      <c r="Z746" s="21"/>
      <c r="AA746" s="21"/>
      <c r="AB746" s="21"/>
      <c r="AC746" s="21"/>
      <c r="AD746" s="12"/>
      <c r="AE746" s="12"/>
      <c r="AF746" s="12"/>
      <c r="AG746" s="12"/>
      <c r="AH746" s="12"/>
      <c r="AI746" s="12"/>
      <c r="AK746" s="12"/>
      <c r="AL746" s="12"/>
      <c r="AM746" s="12"/>
      <c r="AN746" s="12"/>
      <c r="AO746" s="12"/>
      <c r="AP746" s="21"/>
      <c r="AQ746" s="21"/>
      <c r="AR746" s="22"/>
      <c r="AS746" s="22"/>
      <c r="AT746" s="22"/>
      <c r="AU746" s="12"/>
      <c r="AV746" s="12"/>
      <c r="AW746" s="21"/>
      <c r="AX746" s="12"/>
      <c r="AY746" s="12"/>
      <c r="AZ746" s="12"/>
      <c r="BA746" s="22"/>
      <c r="BB746" s="22"/>
      <c r="BG746" s="22"/>
    </row>
    <row r="747" spans="17:59" x14ac:dyDescent="0.3">
      <c r="Q747" s="12"/>
      <c r="R747" s="12"/>
      <c r="S747" s="12"/>
      <c r="T747" s="12"/>
      <c r="U747" s="12"/>
      <c r="V747" s="12"/>
      <c r="W747" s="12"/>
      <c r="X747" s="12"/>
      <c r="Y747" s="21"/>
      <c r="Z747" s="21"/>
      <c r="AA747" s="21"/>
      <c r="AB747" s="21"/>
      <c r="AC747" s="21"/>
      <c r="AD747" s="12"/>
      <c r="AE747" s="12"/>
      <c r="AF747" s="12"/>
      <c r="AG747" s="12"/>
      <c r="AH747" s="12"/>
      <c r="AI747" s="12"/>
      <c r="AK747" s="12"/>
      <c r="AL747" s="12"/>
      <c r="AM747" s="12"/>
      <c r="AN747" s="12"/>
      <c r="AO747" s="12"/>
      <c r="AP747" s="21"/>
      <c r="AQ747" s="21"/>
      <c r="AR747" s="22"/>
      <c r="AS747" s="22"/>
      <c r="AT747" s="22"/>
      <c r="AU747" s="12"/>
      <c r="AV747" s="12"/>
      <c r="AW747" s="21"/>
      <c r="AX747" s="12"/>
      <c r="AY747" s="12"/>
      <c r="AZ747" s="12"/>
      <c r="BA747" s="22"/>
      <c r="BB747" s="22"/>
      <c r="BG747" s="22"/>
    </row>
    <row r="748" spans="17:59" x14ac:dyDescent="0.3">
      <c r="Q748" s="12"/>
      <c r="R748" s="12"/>
      <c r="S748" s="12"/>
      <c r="T748" s="12"/>
      <c r="U748" s="12"/>
      <c r="V748" s="12"/>
      <c r="W748" s="12"/>
      <c r="X748" s="12"/>
      <c r="Y748" s="21"/>
      <c r="Z748" s="21"/>
      <c r="AA748" s="21"/>
      <c r="AB748" s="21"/>
      <c r="AC748" s="21"/>
      <c r="AD748" s="12"/>
      <c r="AE748" s="12"/>
      <c r="AF748" s="12"/>
      <c r="AG748" s="12"/>
      <c r="AH748" s="12"/>
      <c r="AI748" s="12"/>
      <c r="AK748" s="12"/>
      <c r="AL748" s="12"/>
      <c r="AM748" s="12"/>
      <c r="AN748" s="12"/>
      <c r="AO748" s="12"/>
      <c r="AP748" s="21"/>
      <c r="AQ748" s="21"/>
      <c r="AR748" s="22"/>
      <c r="AS748" s="22"/>
      <c r="AT748" s="22"/>
      <c r="AU748" s="12"/>
      <c r="AV748" s="12"/>
      <c r="AW748" s="21"/>
      <c r="AX748" s="12"/>
      <c r="AY748" s="12"/>
      <c r="AZ748" s="12"/>
      <c r="BA748" s="22"/>
      <c r="BB748" s="22"/>
      <c r="BG748" s="22"/>
    </row>
    <row r="749" spans="17:59" x14ac:dyDescent="0.3">
      <c r="Q749" s="12"/>
      <c r="R749" s="12"/>
      <c r="S749" s="12"/>
      <c r="T749" s="12"/>
      <c r="U749" s="12"/>
      <c r="V749" s="12"/>
      <c r="W749" s="12"/>
      <c r="X749" s="12"/>
      <c r="Y749" s="21"/>
      <c r="Z749" s="21"/>
      <c r="AA749" s="21"/>
      <c r="AB749" s="21"/>
      <c r="AC749" s="21"/>
      <c r="AD749" s="12"/>
      <c r="AE749" s="12"/>
      <c r="AF749" s="12"/>
      <c r="AG749" s="12"/>
      <c r="AH749" s="12"/>
      <c r="AI749" s="12"/>
      <c r="AK749" s="12"/>
      <c r="AL749" s="12"/>
      <c r="AM749" s="12"/>
      <c r="AN749" s="12"/>
      <c r="AO749" s="12"/>
      <c r="AP749" s="21"/>
      <c r="AQ749" s="21"/>
      <c r="AR749" s="22"/>
      <c r="AS749" s="22"/>
      <c r="AT749" s="22"/>
      <c r="AU749" s="12"/>
      <c r="AV749" s="12"/>
      <c r="AW749" s="21"/>
      <c r="AX749" s="12"/>
      <c r="AY749" s="12"/>
      <c r="AZ749" s="12"/>
      <c r="BA749" s="22"/>
      <c r="BB749" s="22"/>
      <c r="BG749" s="22"/>
    </row>
    <row r="750" spans="17:59" x14ac:dyDescent="0.3">
      <c r="Q750" s="12"/>
      <c r="R750" s="12"/>
      <c r="S750" s="12"/>
      <c r="T750" s="12"/>
      <c r="U750" s="12"/>
      <c r="V750" s="12"/>
      <c r="W750" s="12"/>
      <c r="X750" s="12"/>
      <c r="Y750" s="21"/>
      <c r="Z750" s="21"/>
      <c r="AA750" s="21"/>
      <c r="AB750" s="21"/>
      <c r="AC750" s="21"/>
      <c r="AD750" s="12"/>
      <c r="AE750" s="12"/>
      <c r="AF750" s="12"/>
      <c r="AG750" s="12"/>
      <c r="AH750" s="12"/>
      <c r="AI750" s="12"/>
      <c r="AK750" s="12"/>
      <c r="AL750" s="12"/>
      <c r="AM750" s="12"/>
      <c r="AN750" s="12"/>
      <c r="AO750" s="12"/>
      <c r="AP750" s="21"/>
      <c r="AQ750" s="21"/>
      <c r="AR750" s="22"/>
      <c r="AS750" s="22"/>
      <c r="AT750" s="22"/>
      <c r="AU750" s="12"/>
      <c r="AV750" s="12"/>
      <c r="AW750" s="21"/>
      <c r="AX750" s="12"/>
      <c r="AY750" s="12"/>
      <c r="AZ750" s="12"/>
      <c r="BA750" s="22"/>
      <c r="BB750" s="22"/>
      <c r="BG750" s="22"/>
    </row>
    <row r="751" spans="17:59" x14ac:dyDescent="0.3">
      <c r="Q751" s="12"/>
      <c r="R751" s="12"/>
      <c r="S751" s="12"/>
      <c r="T751" s="12"/>
      <c r="U751" s="12"/>
      <c r="V751" s="12"/>
      <c r="W751" s="12"/>
      <c r="X751" s="12"/>
      <c r="Y751" s="21"/>
      <c r="Z751" s="21"/>
      <c r="AA751" s="21"/>
      <c r="AB751" s="21"/>
      <c r="AC751" s="21"/>
      <c r="AD751" s="12"/>
      <c r="AE751" s="12"/>
      <c r="AF751" s="12"/>
      <c r="AG751" s="12"/>
      <c r="AH751" s="12"/>
      <c r="AI751" s="12"/>
      <c r="AK751" s="12"/>
      <c r="AL751" s="12"/>
      <c r="AM751" s="12"/>
      <c r="AN751" s="12"/>
      <c r="AO751" s="12"/>
      <c r="AP751" s="21"/>
      <c r="AQ751" s="21"/>
      <c r="AR751" s="22"/>
      <c r="AS751" s="22"/>
      <c r="AT751" s="22"/>
      <c r="AU751" s="12"/>
      <c r="AV751" s="12"/>
      <c r="AW751" s="21"/>
      <c r="AX751" s="12"/>
      <c r="AY751" s="12"/>
      <c r="AZ751" s="12"/>
      <c r="BA751" s="22"/>
      <c r="BB751" s="22"/>
      <c r="BG751" s="22"/>
    </row>
    <row r="752" spans="17:59" x14ac:dyDescent="0.3">
      <c r="Q752" s="12"/>
      <c r="R752" s="12"/>
      <c r="S752" s="12"/>
      <c r="T752" s="12"/>
      <c r="U752" s="12"/>
      <c r="V752" s="12"/>
      <c r="W752" s="12"/>
      <c r="X752" s="12"/>
      <c r="Y752" s="21"/>
      <c r="Z752" s="21"/>
      <c r="AA752" s="21"/>
      <c r="AB752" s="21"/>
      <c r="AC752" s="21"/>
      <c r="AD752" s="12"/>
      <c r="AE752" s="12"/>
      <c r="AF752" s="12"/>
      <c r="AG752" s="12"/>
      <c r="AH752" s="12"/>
      <c r="AI752" s="12"/>
      <c r="AK752" s="12"/>
      <c r="AL752" s="12"/>
      <c r="AM752" s="12"/>
      <c r="AN752" s="12"/>
      <c r="AO752" s="12"/>
      <c r="AP752" s="21"/>
      <c r="AQ752" s="21"/>
      <c r="AR752" s="22"/>
      <c r="AS752" s="22"/>
      <c r="AT752" s="22"/>
      <c r="AU752" s="12"/>
      <c r="AV752" s="12"/>
      <c r="AW752" s="21"/>
      <c r="AX752" s="12"/>
      <c r="AY752" s="12"/>
      <c r="AZ752" s="12"/>
      <c r="BA752" s="22"/>
      <c r="BB752" s="22"/>
      <c r="BG752" s="22"/>
    </row>
    <row r="753" spans="17:59" x14ac:dyDescent="0.3">
      <c r="Q753" s="12"/>
      <c r="R753" s="12"/>
      <c r="S753" s="12"/>
      <c r="T753" s="12"/>
      <c r="U753" s="12"/>
      <c r="V753" s="12"/>
      <c r="W753" s="12"/>
      <c r="X753" s="12"/>
      <c r="Y753" s="21"/>
      <c r="Z753" s="21"/>
      <c r="AA753" s="21"/>
      <c r="AB753" s="21"/>
      <c r="AC753" s="21"/>
      <c r="AD753" s="12"/>
      <c r="AE753" s="12"/>
      <c r="AF753" s="12"/>
      <c r="AG753" s="12"/>
      <c r="AH753" s="12"/>
      <c r="AI753" s="12"/>
      <c r="AK753" s="12"/>
      <c r="AL753" s="12"/>
      <c r="AM753" s="12"/>
      <c r="AN753" s="12"/>
      <c r="AO753" s="12"/>
      <c r="AP753" s="21"/>
      <c r="AQ753" s="21"/>
      <c r="AR753" s="22"/>
      <c r="AS753" s="22"/>
      <c r="AT753" s="22"/>
      <c r="AU753" s="12"/>
      <c r="AV753" s="12"/>
      <c r="AW753" s="21"/>
      <c r="AX753" s="12"/>
      <c r="AY753" s="12"/>
      <c r="AZ753" s="12"/>
      <c r="BA753" s="22"/>
      <c r="BB753" s="22"/>
      <c r="BG753" s="22"/>
    </row>
    <row r="754" spans="17:59" x14ac:dyDescent="0.3">
      <c r="Q754" s="12"/>
      <c r="R754" s="12"/>
      <c r="S754" s="12"/>
      <c r="T754" s="12"/>
      <c r="U754" s="12"/>
      <c r="V754" s="12"/>
      <c r="W754" s="12"/>
      <c r="X754" s="12"/>
      <c r="Y754" s="21"/>
      <c r="Z754" s="21"/>
      <c r="AA754" s="21"/>
      <c r="AB754" s="21"/>
      <c r="AC754" s="21"/>
      <c r="AD754" s="12"/>
      <c r="AE754" s="12"/>
      <c r="AF754" s="12"/>
      <c r="AG754" s="12"/>
      <c r="AH754" s="12"/>
      <c r="AI754" s="12"/>
      <c r="AK754" s="12"/>
      <c r="AL754" s="12"/>
      <c r="AM754" s="12"/>
      <c r="AN754" s="12"/>
      <c r="AO754" s="12"/>
      <c r="AP754" s="21"/>
      <c r="AQ754" s="21"/>
      <c r="AR754" s="22"/>
      <c r="AS754" s="22"/>
      <c r="AT754" s="22"/>
      <c r="AU754" s="12"/>
      <c r="AV754" s="12"/>
      <c r="AW754" s="21"/>
      <c r="AX754" s="12"/>
      <c r="AY754" s="12"/>
      <c r="AZ754" s="12"/>
      <c r="BA754" s="22"/>
      <c r="BB754" s="22"/>
      <c r="BG754" s="22"/>
    </row>
    <row r="755" spans="17:59" x14ac:dyDescent="0.3">
      <c r="Q755" s="12"/>
      <c r="R755" s="12"/>
      <c r="S755" s="12"/>
      <c r="T755" s="12"/>
      <c r="U755" s="12"/>
      <c r="V755" s="12"/>
      <c r="W755" s="12"/>
      <c r="X755" s="12"/>
      <c r="Y755" s="21"/>
      <c r="Z755" s="21"/>
      <c r="AA755" s="21"/>
      <c r="AB755" s="21"/>
      <c r="AC755" s="21"/>
      <c r="AD755" s="12"/>
      <c r="AE755" s="12"/>
      <c r="AF755" s="12"/>
      <c r="AG755" s="12"/>
      <c r="AH755" s="12"/>
      <c r="AI755" s="12"/>
      <c r="AK755" s="12"/>
      <c r="AL755" s="12"/>
      <c r="AM755" s="12"/>
      <c r="AN755" s="12"/>
      <c r="AO755" s="12"/>
      <c r="AP755" s="21"/>
      <c r="AQ755" s="21"/>
      <c r="AR755" s="22"/>
      <c r="AS755" s="22"/>
      <c r="AT755" s="22"/>
      <c r="AU755" s="12"/>
      <c r="AV755" s="12"/>
      <c r="AW755" s="21"/>
      <c r="AX755" s="12"/>
      <c r="AY755" s="12"/>
      <c r="AZ755" s="12"/>
      <c r="BA755" s="22"/>
      <c r="BB755" s="22"/>
      <c r="BG755" s="22"/>
    </row>
    <row r="756" spans="17:59" x14ac:dyDescent="0.3">
      <c r="Q756" s="12"/>
      <c r="R756" s="12"/>
      <c r="S756" s="12"/>
      <c r="T756" s="12"/>
      <c r="U756" s="12"/>
      <c r="V756" s="12"/>
      <c r="W756" s="12"/>
      <c r="X756" s="12"/>
      <c r="Y756" s="21"/>
      <c r="Z756" s="21"/>
      <c r="AA756" s="21"/>
      <c r="AB756" s="21"/>
      <c r="AC756" s="21"/>
      <c r="AD756" s="12"/>
      <c r="AE756" s="12"/>
      <c r="AF756" s="12"/>
      <c r="AG756" s="12"/>
      <c r="AH756" s="12"/>
      <c r="AI756" s="12"/>
      <c r="AK756" s="12"/>
      <c r="AL756" s="12"/>
      <c r="AM756" s="12"/>
      <c r="AN756" s="12"/>
      <c r="AO756" s="12"/>
      <c r="AP756" s="21"/>
      <c r="AQ756" s="21"/>
      <c r="AR756" s="22"/>
      <c r="AS756" s="22"/>
      <c r="AT756" s="22"/>
      <c r="AU756" s="12"/>
      <c r="AV756" s="12"/>
      <c r="AW756" s="21"/>
      <c r="AX756" s="12"/>
      <c r="AY756" s="12"/>
      <c r="AZ756" s="12"/>
      <c r="BA756" s="22"/>
      <c r="BB756" s="22"/>
      <c r="BG756" s="22"/>
    </row>
    <row r="757" spans="17:59" x14ac:dyDescent="0.3">
      <c r="Q757" s="12"/>
      <c r="R757" s="12"/>
      <c r="S757" s="12"/>
      <c r="T757" s="12"/>
      <c r="U757" s="12"/>
      <c r="V757" s="12"/>
      <c r="W757" s="12"/>
      <c r="X757" s="12"/>
      <c r="Y757" s="21"/>
      <c r="Z757" s="21"/>
      <c r="AA757" s="21"/>
      <c r="AB757" s="21"/>
      <c r="AC757" s="21"/>
      <c r="AD757" s="12"/>
      <c r="AE757" s="12"/>
      <c r="AF757" s="12"/>
      <c r="AG757" s="12"/>
      <c r="AH757" s="12"/>
      <c r="AI757" s="12"/>
      <c r="AK757" s="12"/>
      <c r="AL757" s="12"/>
      <c r="AM757" s="12"/>
      <c r="AN757" s="12"/>
      <c r="AO757" s="12"/>
      <c r="AP757" s="21"/>
      <c r="AQ757" s="21"/>
      <c r="AR757" s="22"/>
      <c r="AS757" s="22"/>
      <c r="AT757" s="22"/>
      <c r="AU757" s="12"/>
      <c r="AV757" s="12"/>
      <c r="AW757" s="21"/>
      <c r="AX757" s="12"/>
      <c r="AY757" s="12"/>
      <c r="AZ757" s="12"/>
      <c r="BA757" s="22"/>
      <c r="BB757" s="22"/>
      <c r="BG757" s="22"/>
    </row>
    <row r="758" spans="17:59" x14ac:dyDescent="0.3">
      <c r="Q758" s="12"/>
      <c r="R758" s="12"/>
      <c r="S758" s="12"/>
      <c r="T758" s="12"/>
      <c r="U758" s="12"/>
      <c r="V758" s="12"/>
      <c r="W758" s="12"/>
      <c r="X758" s="12"/>
      <c r="Y758" s="21"/>
      <c r="Z758" s="21"/>
      <c r="AA758" s="21"/>
      <c r="AB758" s="21"/>
      <c r="AC758" s="21"/>
      <c r="AD758" s="12"/>
      <c r="AE758" s="12"/>
      <c r="AF758" s="12"/>
      <c r="AG758" s="12"/>
      <c r="AH758" s="12"/>
      <c r="AI758" s="12"/>
      <c r="AK758" s="12"/>
      <c r="AL758" s="12"/>
      <c r="AM758" s="12"/>
      <c r="AN758" s="12"/>
      <c r="AO758" s="12"/>
      <c r="AP758" s="21"/>
      <c r="AQ758" s="21"/>
      <c r="AR758" s="22"/>
      <c r="AS758" s="22"/>
      <c r="AT758" s="22"/>
      <c r="AU758" s="12"/>
      <c r="AV758" s="12"/>
      <c r="AW758" s="21"/>
      <c r="AX758" s="12"/>
      <c r="AY758" s="12"/>
      <c r="AZ758" s="12"/>
      <c r="BA758" s="22"/>
      <c r="BB758" s="22"/>
      <c r="BG758" s="22"/>
    </row>
    <row r="759" spans="17:59" x14ac:dyDescent="0.3">
      <c r="Q759" s="12"/>
      <c r="R759" s="12"/>
      <c r="S759" s="12"/>
      <c r="T759" s="12"/>
      <c r="U759" s="12"/>
      <c r="V759" s="12"/>
      <c r="W759" s="12"/>
      <c r="X759" s="12"/>
      <c r="Y759" s="21"/>
      <c r="Z759" s="21"/>
      <c r="AA759" s="21"/>
      <c r="AB759" s="21"/>
      <c r="AC759" s="21"/>
      <c r="AD759" s="12"/>
      <c r="AE759" s="12"/>
      <c r="AF759" s="12"/>
      <c r="AG759" s="12"/>
      <c r="AH759" s="12"/>
      <c r="AI759" s="12"/>
      <c r="AK759" s="12"/>
      <c r="AL759" s="12"/>
      <c r="AM759" s="12"/>
      <c r="AN759" s="12"/>
      <c r="AO759" s="12"/>
      <c r="AP759" s="21"/>
      <c r="AQ759" s="21"/>
      <c r="AR759" s="22"/>
      <c r="AS759" s="22"/>
      <c r="AT759" s="22"/>
      <c r="AU759" s="12"/>
      <c r="AV759" s="12"/>
      <c r="AW759" s="21"/>
      <c r="AX759" s="12"/>
      <c r="AY759" s="12"/>
      <c r="AZ759" s="12"/>
      <c r="BA759" s="22"/>
      <c r="BB759" s="22"/>
      <c r="BG759" s="22"/>
    </row>
    <row r="760" spans="17:59" x14ac:dyDescent="0.3">
      <c r="Q760" s="12"/>
      <c r="R760" s="12"/>
      <c r="S760" s="12"/>
      <c r="T760" s="12"/>
      <c r="U760" s="12"/>
      <c r="V760" s="12"/>
      <c r="W760" s="12"/>
      <c r="X760" s="12"/>
      <c r="Y760" s="21"/>
      <c r="Z760" s="21"/>
      <c r="AA760" s="21"/>
      <c r="AB760" s="21"/>
      <c r="AC760" s="21"/>
      <c r="AD760" s="12"/>
      <c r="AE760" s="12"/>
      <c r="AF760" s="12"/>
      <c r="AG760" s="12"/>
      <c r="AH760" s="12"/>
      <c r="AI760" s="12"/>
      <c r="AK760" s="12"/>
      <c r="AL760" s="12"/>
      <c r="AM760" s="12"/>
      <c r="AN760" s="12"/>
      <c r="AO760" s="12"/>
      <c r="AP760" s="21"/>
      <c r="AQ760" s="21"/>
      <c r="AR760" s="22"/>
      <c r="AS760" s="22"/>
      <c r="AT760" s="22"/>
      <c r="AU760" s="12"/>
      <c r="AV760" s="12"/>
      <c r="AW760" s="21"/>
      <c r="AX760" s="12"/>
      <c r="AY760" s="12"/>
      <c r="AZ760" s="12"/>
      <c r="BA760" s="22"/>
      <c r="BB760" s="22"/>
      <c r="BG760" s="22"/>
    </row>
    <row r="761" spans="17:59" x14ac:dyDescent="0.3">
      <c r="Q761" s="12"/>
      <c r="R761" s="12"/>
      <c r="S761" s="12"/>
      <c r="T761" s="12"/>
      <c r="U761" s="12"/>
      <c r="V761" s="12"/>
      <c r="W761" s="12"/>
      <c r="X761" s="12"/>
      <c r="Y761" s="21"/>
      <c r="Z761" s="21"/>
      <c r="AA761" s="21"/>
      <c r="AB761" s="21"/>
      <c r="AC761" s="21"/>
      <c r="AD761" s="12"/>
      <c r="AE761" s="12"/>
      <c r="AF761" s="12"/>
      <c r="AG761" s="12"/>
      <c r="AH761" s="12"/>
      <c r="AI761" s="12"/>
      <c r="AK761" s="12"/>
      <c r="AL761" s="12"/>
      <c r="AM761" s="12"/>
      <c r="AN761" s="12"/>
      <c r="AO761" s="12"/>
      <c r="AP761" s="21"/>
      <c r="AQ761" s="21"/>
      <c r="AR761" s="22"/>
      <c r="AS761" s="22"/>
      <c r="AT761" s="22"/>
      <c r="AU761" s="12"/>
      <c r="AV761" s="12"/>
      <c r="AW761" s="21"/>
      <c r="AX761" s="12"/>
      <c r="AY761" s="12"/>
      <c r="AZ761" s="12"/>
      <c r="BA761" s="22"/>
      <c r="BB761" s="22"/>
      <c r="BG761" s="22"/>
    </row>
    <row r="762" spans="17:59" x14ac:dyDescent="0.3">
      <c r="Q762" s="12"/>
      <c r="R762" s="12"/>
      <c r="S762" s="12"/>
      <c r="T762" s="12"/>
      <c r="U762" s="12"/>
      <c r="V762" s="12"/>
      <c r="W762" s="12"/>
      <c r="X762" s="12"/>
      <c r="Y762" s="21"/>
      <c r="Z762" s="21"/>
      <c r="AA762" s="21"/>
      <c r="AB762" s="21"/>
      <c r="AC762" s="21"/>
      <c r="AD762" s="12"/>
      <c r="AE762" s="12"/>
      <c r="AF762" s="12"/>
      <c r="AG762" s="12"/>
      <c r="AH762" s="12"/>
      <c r="AI762" s="12"/>
      <c r="AK762" s="12"/>
      <c r="AL762" s="12"/>
      <c r="AM762" s="12"/>
      <c r="AN762" s="12"/>
      <c r="AO762" s="12"/>
      <c r="AP762" s="21"/>
      <c r="AQ762" s="21"/>
      <c r="AR762" s="22"/>
      <c r="AS762" s="22"/>
      <c r="AT762" s="22"/>
      <c r="AU762" s="12"/>
      <c r="AV762" s="12"/>
      <c r="AW762" s="21"/>
      <c r="AX762" s="12"/>
      <c r="AY762" s="12"/>
      <c r="AZ762" s="12"/>
      <c r="BA762" s="22"/>
      <c r="BB762" s="22"/>
      <c r="BG762" s="22"/>
    </row>
    <row r="763" spans="17:59" x14ac:dyDescent="0.3">
      <c r="Q763" s="12"/>
      <c r="R763" s="12"/>
      <c r="S763" s="12"/>
      <c r="T763" s="12"/>
      <c r="U763" s="12"/>
      <c r="V763" s="12"/>
      <c r="W763" s="12"/>
      <c r="X763" s="12"/>
      <c r="Y763" s="21"/>
      <c r="Z763" s="21"/>
      <c r="AA763" s="21"/>
      <c r="AB763" s="21"/>
      <c r="AC763" s="21"/>
      <c r="AD763" s="12"/>
      <c r="AE763" s="12"/>
      <c r="AF763" s="12"/>
      <c r="AG763" s="12"/>
      <c r="AH763" s="12"/>
      <c r="AI763" s="12"/>
      <c r="AK763" s="12"/>
      <c r="AL763" s="12"/>
      <c r="AM763" s="12"/>
      <c r="AN763" s="12"/>
      <c r="AO763" s="12"/>
      <c r="AP763" s="21"/>
      <c r="AQ763" s="21"/>
      <c r="AR763" s="22"/>
      <c r="AS763" s="22"/>
      <c r="AT763" s="22"/>
      <c r="AU763" s="12"/>
      <c r="AV763" s="12"/>
      <c r="AW763" s="21"/>
      <c r="AX763" s="12"/>
      <c r="AY763" s="12"/>
      <c r="AZ763" s="12"/>
      <c r="BA763" s="22"/>
      <c r="BB763" s="22"/>
      <c r="BG763" s="22"/>
    </row>
    <row r="764" spans="17:59" x14ac:dyDescent="0.3">
      <c r="Q764" s="12"/>
      <c r="R764" s="12"/>
      <c r="S764" s="12"/>
      <c r="T764" s="12"/>
      <c r="U764" s="12"/>
      <c r="V764" s="12"/>
      <c r="W764" s="12"/>
      <c r="X764" s="12"/>
      <c r="Y764" s="21"/>
      <c r="Z764" s="21"/>
      <c r="AA764" s="21"/>
      <c r="AB764" s="21"/>
      <c r="AC764" s="21"/>
      <c r="AD764" s="12"/>
      <c r="AE764" s="12"/>
      <c r="AF764" s="12"/>
      <c r="AG764" s="12"/>
      <c r="AH764" s="12"/>
      <c r="AI764" s="12"/>
      <c r="AK764" s="12"/>
      <c r="AL764" s="12"/>
      <c r="AM764" s="12"/>
      <c r="AN764" s="12"/>
      <c r="AO764" s="12"/>
      <c r="AP764" s="21"/>
      <c r="AQ764" s="21"/>
      <c r="AR764" s="22"/>
      <c r="AS764" s="22"/>
      <c r="AT764" s="22"/>
      <c r="AU764" s="12"/>
      <c r="AV764" s="12"/>
      <c r="AW764" s="21"/>
      <c r="AX764" s="12"/>
      <c r="AY764" s="12"/>
      <c r="AZ764" s="12"/>
      <c r="BA764" s="22"/>
      <c r="BB764" s="22"/>
      <c r="BG764" s="22"/>
    </row>
    <row r="765" spans="17:59" x14ac:dyDescent="0.3">
      <c r="Q765" s="12"/>
      <c r="R765" s="12"/>
      <c r="S765" s="12"/>
      <c r="T765" s="12"/>
      <c r="U765" s="12"/>
      <c r="V765" s="12"/>
      <c r="W765" s="12"/>
      <c r="X765" s="12"/>
      <c r="Y765" s="21"/>
      <c r="Z765" s="21"/>
      <c r="AA765" s="21"/>
      <c r="AB765" s="21"/>
      <c r="AC765" s="21"/>
      <c r="AD765" s="12"/>
      <c r="AE765" s="12"/>
      <c r="AF765" s="12"/>
      <c r="AG765" s="12"/>
      <c r="AH765" s="12"/>
      <c r="AI765" s="12"/>
      <c r="AK765" s="12"/>
      <c r="AL765" s="12"/>
      <c r="AM765" s="12"/>
      <c r="AN765" s="12"/>
      <c r="AO765" s="12"/>
      <c r="AP765" s="21"/>
      <c r="AQ765" s="21"/>
      <c r="AR765" s="22"/>
      <c r="AS765" s="22"/>
      <c r="AT765" s="22"/>
      <c r="AU765" s="12"/>
      <c r="AV765" s="12"/>
      <c r="AW765" s="21"/>
      <c r="AX765" s="12"/>
      <c r="AY765" s="12"/>
      <c r="AZ765" s="12"/>
      <c r="BA765" s="22"/>
      <c r="BB765" s="22"/>
      <c r="BG765" s="22"/>
    </row>
    <row r="766" spans="17:59" x14ac:dyDescent="0.3">
      <c r="Q766" s="12"/>
      <c r="R766" s="12"/>
      <c r="S766" s="12"/>
      <c r="T766" s="12"/>
      <c r="U766" s="12"/>
      <c r="V766" s="12"/>
      <c r="W766" s="12"/>
      <c r="X766" s="12"/>
      <c r="Y766" s="21"/>
      <c r="Z766" s="21"/>
      <c r="AA766" s="21"/>
      <c r="AB766" s="21"/>
      <c r="AC766" s="21"/>
      <c r="AD766" s="12"/>
      <c r="AE766" s="12"/>
      <c r="AF766" s="12"/>
      <c r="AG766" s="12"/>
      <c r="AH766" s="12"/>
      <c r="AI766" s="12"/>
      <c r="AK766" s="12"/>
      <c r="AL766" s="12"/>
      <c r="AM766" s="12"/>
      <c r="AN766" s="12"/>
      <c r="AO766" s="12"/>
      <c r="AP766" s="21"/>
      <c r="AQ766" s="21"/>
      <c r="AR766" s="22"/>
      <c r="AS766" s="22"/>
      <c r="AT766" s="22"/>
      <c r="AU766" s="12"/>
      <c r="AV766" s="12"/>
      <c r="AW766" s="21"/>
      <c r="AX766" s="12"/>
      <c r="AY766" s="12"/>
      <c r="AZ766" s="12"/>
      <c r="BA766" s="22"/>
      <c r="BB766" s="22"/>
      <c r="BG766" s="22"/>
    </row>
    <row r="767" spans="17:59" x14ac:dyDescent="0.3">
      <c r="Q767" s="12"/>
      <c r="R767" s="12"/>
      <c r="S767" s="12"/>
      <c r="T767" s="12"/>
      <c r="U767" s="12"/>
      <c r="V767" s="12"/>
      <c r="W767" s="12"/>
      <c r="X767" s="12"/>
      <c r="Y767" s="21"/>
      <c r="Z767" s="21"/>
      <c r="AA767" s="21"/>
      <c r="AB767" s="21"/>
      <c r="AC767" s="21"/>
      <c r="AD767" s="12"/>
      <c r="AE767" s="12"/>
      <c r="AF767" s="12"/>
      <c r="AG767" s="12"/>
      <c r="AH767" s="12"/>
      <c r="AI767" s="12"/>
      <c r="AK767" s="12"/>
      <c r="AL767" s="12"/>
      <c r="AM767" s="12"/>
      <c r="AN767" s="12"/>
      <c r="AO767" s="12"/>
      <c r="AP767" s="21"/>
      <c r="AQ767" s="21"/>
      <c r="AR767" s="22"/>
      <c r="AS767" s="22"/>
      <c r="AT767" s="22"/>
      <c r="AU767" s="12"/>
      <c r="AV767" s="12"/>
      <c r="AW767" s="21"/>
      <c r="AX767" s="12"/>
      <c r="AY767" s="12"/>
      <c r="AZ767" s="12"/>
      <c r="BA767" s="22"/>
      <c r="BB767" s="22"/>
      <c r="BG767" s="22"/>
    </row>
    <row r="768" spans="17:59" x14ac:dyDescent="0.3">
      <c r="Q768" s="12"/>
      <c r="R768" s="12"/>
      <c r="S768" s="12"/>
      <c r="T768" s="12"/>
      <c r="U768" s="12"/>
      <c r="V768" s="12"/>
      <c r="W768" s="12"/>
      <c r="X768" s="12"/>
      <c r="Y768" s="21"/>
      <c r="Z768" s="21"/>
      <c r="AA768" s="21"/>
      <c r="AB768" s="21"/>
      <c r="AC768" s="21"/>
      <c r="AD768" s="12"/>
      <c r="AE768" s="12"/>
      <c r="AF768" s="12"/>
      <c r="AG768" s="12"/>
      <c r="AH768" s="12"/>
      <c r="AI768" s="12"/>
      <c r="AK768" s="12"/>
      <c r="AL768" s="12"/>
      <c r="AM768" s="12"/>
      <c r="AN768" s="12"/>
      <c r="AO768" s="12"/>
      <c r="AP768" s="21"/>
      <c r="AQ768" s="21"/>
      <c r="AR768" s="22"/>
      <c r="AS768" s="22"/>
      <c r="AT768" s="22"/>
      <c r="AU768" s="12"/>
      <c r="AV768" s="12"/>
      <c r="AW768" s="21"/>
      <c r="AX768" s="12"/>
      <c r="AY768" s="12"/>
      <c r="AZ768" s="12"/>
      <c r="BA768" s="22"/>
      <c r="BB768" s="22"/>
      <c r="BG768" s="22"/>
    </row>
    <row r="769" spans="17:59" x14ac:dyDescent="0.3">
      <c r="Q769" s="12"/>
      <c r="R769" s="12"/>
      <c r="S769" s="12"/>
      <c r="T769" s="12"/>
      <c r="U769" s="12"/>
      <c r="V769" s="12"/>
      <c r="W769" s="12"/>
      <c r="X769" s="12"/>
      <c r="Y769" s="21"/>
      <c r="Z769" s="21"/>
      <c r="AA769" s="21"/>
      <c r="AB769" s="21"/>
      <c r="AC769" s="21"/>
      <c r="AD769" s="12"/>
      <c r="AE769" s="12"/>
      <c r="AF769" s="12"/>
      <c r="AG769" s="12"/>
      <c r="AH769" s="12"/>
      <c r="AI769" s="12"/>
      <c r="AK769" s="12"/>
      <c r="AL769" s="12"/>
      <c r="AM769" s="12"/>
      <c r="AN769" s="12"/>
      <c r="AO769" s="12"/>
      <c r="AP769" s="21"/>
      <c r="AQ769" s="21"/>
      <c r="AR769" s="22"/>
      <c r="AS769" s="22"/>
      <c r="AT769" s="22"/>
      <c r="AU769" s="12"/>
      <c r="AV769" s="12"/>
      <c r="AW769" s="21"/>
      <c r="AX769" s="12"/>
      <c r="AY769" s="12"/>
      <c r="AZ769" s="12"/>
      <c r="BA769" s="22"/>
      <c r="BB769" s="22"/>
      <c r="BG769" s="22"/>
    </row>
    <row r="770" spans="17:59" x14ac:dyDescent="0.3">
      <c r="Q770" s="12"/>
      <c r="R770" s="12"/>
      <c r="S770" s="12"/>
      <c r="T770" s="12"/>
      <c r="U770" s="12"/>
      <c r="V770" s="12"/>
      <c r="W770" s="12"/>
      <c r="X770" s="12"/>
      <c r="Y770" s="21"/>
      <c r="Z770" s="21"/>
      <c r="AA770" s="21"/>
      <c r="AB770" s="21"/>
      <c r="AC770" s="21"/>
      <c r="AD770" s="12"/>
      <c r="AE770" s="12"/>
      <c r="AF770" s="12"/>
      <c r="AG770" s="12"/>
      <c r="AH770" s="12"/>
      <c r="AI770" s="12"/>
      <c r="AK770" s="12"/>
      <c r="AL770" s="12"/>
      <c r="AM770" s="12"/>
      <c r="AN770" s="12"/>
      <c r="AO770" s="12"/>
      <c r="AP770" s="21"/>
      <c r="AQ770" s="21"/>
      <c r="AR770" s="22"/>
      <c r="AS770" s="22"/>
      <c r="AT770" s="22"/>
      <c r="AU770" s="12"/>
      <c r="AV770" s="12"/>
      <c r="AW770" s="21"/>
      <c r="AX770" s="12"/>
      <c r="AY770" s="12"/>
      <c r="AZ770" s="12"/>
      <c r="BA770" s="22"/>
      <c r="BB770" s="22"/>
      <c r="BG770" s="22"/>
    </row>
    <row r="771" spans="17:59" x14ac:dyDescent="0.3">
      <c r="Q771" s="12"/>
      <c r="R771" s="12"/>
      <c r="S771" s="12"/>
      <c r="T771" s="12"/>
      <c r="U771" s="12"/>
      <c r="V771" s="12"/>
      <c r="W771" s="12"/>
      <c r="X771" s="12"/>
      <c r="Y771" s="21"/>
      <c r="Z771" s="21"/>
      <c r="AA771" s="21"/>
      <c r="AB771" s="21"/>
      <c r="AC771" s="21"/>
      <c r="AD771" s="12"/>
      <c r="AE771" s="12"/>
      <c r="AF771" s="12"/>
      <c r="AG771" s="12"/>
      <c r="AH771" s="12"/>
      <c r="AI771" s="12"/>
      <c r="AK771" s="12"/>
      <c r="AL771" s="12"/>
      <c r="AM771" s="12"/>
      <c r="AN771" s="12"/>
      <c r="AO771" s="12"/>
      <c r="AP771" s="21"/>
      <c r="AQ771" s="21"/>
      <c r="AR771" s="22"/>
      <c r="AS771" s="22"/>
      <c r="AT771" s="22"/>
      <c r="AU771" s="12"/>
      <c r="AV771" s="12"/>
      <c r="AW771" s="21"/>
      <c r="AX771" s="12"/>
      <c r="AY771" s="12"/>
      <c r="AZ771" s="12"/>
      <c r="BA771" s="22"/>
      <c r="BB771" s="22"/>
      <c r="BG771" s="22"/>
    </row>
    <row r="772" spans="17:59" x14ac:dyDescent="0.3">
      <c r="Q772" s="12"/>
      <c r="R772" s="12"/>
      <c r="S772" s="12"/>
      <c r="T772" s="12"/>
      <c r="U772" s="12"/>
      <c r="V772" s="12"/>
      <c r="W772" s="12"/>
      <c r="X772" s="12"/>
      <c r="Y772" s="21"/>
      <c r="Z772" s="21"/>
      <c r="AA772" s="21"/>
      <c r="AB772" s="21"/>
      <c r="AC772" s="21"/>
      <c r="AD772" s="12"/>
      <c r="AE772" s="12"/>
      <c r="AF772" s="12"/>
      <c r="AG772" s="12"/>
      <c r="AH772" s="12"/>
      <c r="AI772" s="12"/>
      <c r="AK772" s="12"/>
      <c r="AL772" s="12"/>
      <c r="AM772" s="12"/>
      <c r="AN772" s="12"/>
      <c r="AO772" s="12"/>
      <c r="AP772" s="21"/>
      <c r="AQ772" s="21"/>
      <c r="AR772" s="22"/>
      <c r="AS772" s="22"/>
      <c r="AT772" s="22"/>
      <c r="AU772" s="12"/>
      <c r="AV772" s="12"/>
      <c r="AW772" s="21"/>
      <c r="AX772" s="12"/>
      <c r="AY772" s="12"/>
      <c r="AZ772" s="12"/>
      <c r="BA772" s="22"/>
      <c r="BB772" s="22"/>
      <c r="BG772" s="22"/>
    </row>
    <row r="773" spans="17:59" x14ac:dyDescent="0.3">
      <c r="Q773" s="12"/>
      <c r="R773" s="12"/>
      <c r="S773" s="12"/>
      <c r="T773" s="12"/>
      <c r="U773" s="12"/>
      <c r="V773" s="12"/>
      <c r="W773" s="12"/>
      <c r="X773" s="12"/>
      <c r="Y773" s="21"/>
      <c r="Z773" s="21"/>
      <c r="AA773" s="21"/>
      <c r="AB773" s="21"/>
      <c r="AC773" s="21"/>
      <c r="AD773" s="12"/>
      <c r="AE773" s="12"/>
      <c r="AF773" s="12"/>
      <c r="AG773" s="12"/>
      <c r="AH773" s="12"/>
      <c r="AI773" s="12"/>
      <c r="AK773" s="12"/>
      <c r="AL773" s="12"/>
      <c r="AM773" s="12"/>
      <c r="AN773" s="12"/>
      <c r="AO773" s="12"/>
      <c r="AP773" s="21"/>
      <c r="AQ773" s="21"/>
      <c r="AR773" s="22"/>
      <c r="AS773" s="22"/>
      <c r="AT773" s="22"/>
      <c r="AU773" s="12"/>
      <c r="AV773" s="12"/>
      <c r="AW773" s="21"/>
      <c r="AX773" s="12"/>
      <c r="AY773" s="12"/>
      <c r="AZ773" s="12"/>
      <c r="BA773" s="22"/>
      <c r="BB773" s="22"/>
      <c r="BG773" s="22"/>
    </row>
    <row r="774" spans="17:59" x14ac:dyDescent="0.3">
      <c r="Q774" s="12"/>
      <c r="R774" s="12"/>
      <c r="S774" s="12"/>
      <c r="T774" s="12"/>
      <c r="U774" s="12"/>
      <c r="V774" s="12"/>
      <c r="W774" s="12"/>
      <c r="X774" s="12"/>
      <c r="Y774" s="21"/>
      <c r="Z774" s="21"/>
      <c r="AA774" s="21"/>
      <c r="AB774" s="21"/>
      <c r="AC774" s="21"/>
      <c r="AD774" s="12"/>
      <c r="AE774" s="12"/>
      <c r="AF774" s="12"/>
      <c r="AG774" s="12"/>
      <c r="AH774" s="12"/>
      <c r="AI774" s="12"/>
      <c r="AK774" s="12"/>
      <c r="AL774" s="12"/>
      <c r="AM774" s="12"/>
      <c r="AN774" s="12"/>
      <c r="AO774" s="12"/>
      <c r="AP774" s="21"/>
      <c r="AQ774" s="21"/>
      <c r="AR774" s="22"/>
      <c r="AS774" s="22"/>
      <c r="AT774" s="22"/>
      <c r="AU774" s="12"/>
      <c r="AV774" s="12"/>
      <c r="AW774" s="21"/>
      <c r="AX774" s="12"/>
      <c r="AY774" s="12"/>
      <c r="AZ774" s="12"/>
      <c r="BA774" s="22"/>
      <c r="BB774" s="22"/>
      <c r="BG774" s="22"/>
    </row>
    <row r="775" spans="17:59" x14ac:dyDescent="0.3">
      <c r="Q775" s="12"/>
      <c r="R775" s="12"/>
      <c r="S775" s="12"/>
      <c r="T775" s="12"/>
      <c r="U775" s="12"/>
      <c r="V775" s="12"/>
      <c r="W775" s="12"/>
      <c r="X775" s="12"/>
      <c r="Y775" s="21"/>
      <c r="Z775" s="21"/>
      <c r="AA775" s="21"/>
      <c r="AB775" s="21"/>
      <c r="AC775" s="21"/>
      <c r="AD775" s="12"/>
      <c r="AE775" s="12"/>
      <c r="AF775" s="12"/>
      <c r="AG775" s="12"/>
      <c r="AH775" s="12"/>
      <c r="AI775" s="12"/>
      <c r="AK775" s="12"/>
      <c r="AL775" s="12"/>
      <c r="AM775" s="12"/>
      <c r="AN775" s="12"/>
      <c r="AO775" s="12"/>
      <c r="AP775" s="21"/>
      <c r="AQ775" s="21"/>
      <c r="AR775" s="22"/>
      <c r="AS775" s="22"/>
      <c r="AT775" s="22"/>
      <c r="AU775" s="12"/>
      <c r="AV775" s="12"/>
      <c r="AW775" s="21"/>
      <c r="AX775" s="12"/>
      <c r="AY775" s="12"/>
      <c r="AZ775" s="12"/>
      <c r="BA775" s="22"/>
      <c r="BB775" s="22"/>
      <c r="BG775" s="22"/>
    </row>
    <row r="776" spans="17:59" x14ac:dyDescent="0.3">
      <c r="Q776" s="12"/>
      <c r="R776" s="12"/>
      <c r="S776" s="12"/>
      <c r="T776" s="12"/>
      <c r="U776" s="12"/>
      <c r="V776" s="12"/>
      <c r="W776" s="12"/>
      <c r="X776" s="12"/>
      <c r="Y776" s="21"/>
      <c r="Z776" s="21"/>
      <c r="AA776" s="21"/>
      <c r="AB776" s="21"/>
      <c r="AC776" s="21"/>
      <c r="AD776" s="12"/>
      <c r="AE776" s="12"/>
      <c r="AF776" s="12"/>
      <c r="AG776" s="12"/>
      <c r="AH776" s="12"/>
      <c r="AI776" s="12"/>
      <c r="AK776" s="12"/>
      <c r="AL776" s="12"/>
      <c r="AM776" s="12"/>
      <c r="AN776" s="12"/>
      <c r="AO776" s="12"/>
      <c r="AP776" s="21"/>
      <c r="AQ776" s="21"/>
      <c r="AR776" s="22"/>
      <c r="AS776" s="22"/>
      <c r="AT776" s="22"/>
      <c r="AU776" s="12"/>
      <c r="AV776" s="12"/>
      <c r="AW776" s="21"/>
      <c r="AX776" s="12"/>
      <c r="AY776" s="12"/>
      <c r="AZ776" s="12"/>
      <c r="BA776" s="22"/>
      <c r="BB776" s="22"/>
      <c r="BG776" s="22"/>
    </row>
    <row r="777" spans="17:59" x14ac:dyDescent="0.3">
      <c r="Q777" s="12"/>
      <c r="R777" s="12"/>
      <c r="S777" s="12"/>
      <c r="T777" s="12"/>
      <c r="U777" s="12"/>
      <c r="V777" s="12"/>
      <c r="W777" s="12"/>
      <c r="X777" s="12"/>
      <c r="Y777" s="21"/>
      <c r="Z777" s="21"/>
      <c r="AA777" s="21"/>
      <c r="AB777" s="21"/>
      <c r="AC777" s="21"/>
      <c r="AD777" s="12"/>
      <c r="AE777" s="12"/>
      <c r="AF777" s="12"/>
      <c r="AG777" s="12"/>
      <c r="AH777" s="12"/>
      <c r="AI777" s="12"/>
      <c r="AK777" s="12"/>
      <c r="AL777" s="12"/>
      <c r="AM777" s="12"/>
      <c r="AN777" s="12"/>
      <c r="AO777" s="12"/>
      <c r="AP777" s="21"/>
      <c r="AQ777" s="21"/>
      <c r="AR777" s="22"/>
      <c r="AS777" s="22"/>
      <c r="AT777" s="22"/>
      <c r="AU777" s="12"/>
      <c r="AV777" s="12"/>
      <c r="AW777" s="21"/>
      <c r="AX777" s="12"/>
      <c r="AY777" s="12"/>
      <c r="AZ777" s="12"/>
      <c r="BA777" s="22"/>
      <c r="BB777" s="22"/>
      <c r="BG777" s="22"/>
    </row>
    <row r="778" spans="17:59" x14ac:dyDescent="0.3">
      <c r="Q778" s="12"/>
      <c r="R778" s="12"/>
      <c r="S778" s="12"/>
      <c r="T778" s="12"/>
      <c r="U778" s="12"/>
      <c r="V778" s="12"/>
      <c r="W778" s="12"/>
      <c r="X778" s="12"/>
      <c r="Y778" s="21"/>
      <c r="Z778" s="21"/>
      <c r="AA778" s="21"/>
      <c r="AB778" s="21"/>
      <c r="AC778" s="21"/>
      <c r="AD778" s="12"/>
      <c r="AE778" s="12"/>
      <c r="AF778" s="12"/>
      <c r="AG778" s="12"/>
      <c r="AH778" s="12"/>
      <c r="AI778" s="12"/>
      <c r="AK778" s="12"/>
      <c r="AL778" s="12"/>
      <c r="AM778" s="12"/>
      <c r="AN778" s="12"/>
      <c r="AO778" s="12"/>
      <c r="AP778" s="21"/>
      <c r="AQ778" s="21"/>
      <c r="AR778" s="22"/>
      <c r="AS778" s="22"/>
      <c r="AT778" s="22"/>
      <c r="AU778" s="12"/>
      <c r="AV778" s="12"/>
      <c r="AW778" s="21"/>
      <c r="AX778" s="12"/>
      <c r="AY778" s="12"/>
      <c r="AZ778" s="12"/>
      <c r="BA778" s="22"/>
      <c r="BB778" s="22"/>
      <c r="BG778" s="22"/>
    </row>
    <row r="779" spans="17:59" x14ac:dyDescent="0.3">
      <c r="Q779" s="12"/>
      <c r="R779" s="12"/>
      <c r="S779" s="12"/>
      <c r="T779" s="12"/>
      <c r="U779" s="12"/>
      <c r="V779" s="12"/>
      <c r="W779" s="12"/>
      <c r="X779" s="12"/>
      <c r="Y779" s="21"/>
      <c r="Z779" s="21"/>
      <c r="AA779" s="21"/>
      <c r="AB779" s="21"/>
      <c r="AC779" s="21"/>
      <c r="AD779" s="12"/>
      <c r="AE779" s="12"/>
      <c r="AF779" s="12"/>
      <c r="AG779" s="12"/>
      <c r="AH779" s="12"/>
      <c r="AI779" s="12"/>
      <c r="AK779" s="12"/>
      <c r="AL779" s="12"/>
      <c r="AM779" s="12"/>
      <c r="AN779" s="12"/>
      <c r="AO779" s="12"/>
      <c r="AP779" s="21"/>
      <c r="AQ779" s="21"/>
      <c r="AR779" s="22"/>
      <c r="AS779" s="22"/>
      <c r="AT779" s="22"/>
      <c r="AU779" s="12"/>
      <c r="AV779" s="12"/>
      <c r="AW779" s="21"/>
      <c r="AX779" s="12"/>
      <c r="AY779" s="12"/>
      <c r="AZ779" s="12"/>
      <c r="BA779" s="22"/>
      <c r="BB779" s="22"/>
      <c r="BG779" s="22"/>
    </row>
    <row r="780" spans="17:59" x14ac:dyDescent="0.3">
      <c r="Q780" s="12"/>
      <c r="R780" s="12"/>
      <c r="S780" s="12"/>
      <c r="T780" s="12"/>
      <c r="U780" s="12"/>
      <c r="V780" s="12"/>
      <c r="W780" s="12"/>
      <c r="X780" s="12"/>
      <c r="Y780" s="21"/>
      <c r="Z780" s="21"/>
      <c r="AA780" s="21"/>
      <c r="AB780" s="21"/>
      <c r="AC780" s="21"/>
      <c r="AD780" s="12"/>
      <c r="AE780" s="12"/>
      <c r="AF780" s="12"/>
      <c r="AG780" s="12"/>
      <c r="AH780" s="12"/>
      <c r="AI780" s="12"/>
      <c r="AK780" s="12"/>
      <c r="AL780" s="12"/>
      <c r="AM780" s="12"/>
      <c r="AN780" s="12"/>
      <c r="AO780" s="12"/>
      <c r="AP780" s="21"/>
      <c r="AQ780" s="21"/>
      <c r="AR780" s="22"/>
      <c r="AS780" s="22"/>
      <c r="AT780" s="22"/>
      <c r="AU780" s="12"/>
      <c r="AV780" s="12"/>
      <c r="AW780" s="21"/>
      <c r="AX780" s="12"/>
      <c r="AY780" s="12"/>
      <c r="AZ780" s="12"/>
      <c r="BA780" s="22"/>
      <c r="BB780" s="22"/>
      <c r="BG780" s="22"/>
    </row>
    <row r="781" spans="17:59" x14ac:dyDescent="0.3">
      <c r="Q781" s="12"/>
      <c r="R781" s="12"/>
      <c r="S781" s="12"/>
      <c r="T781" s="12"/>
      <c r="U781" s="12"/>
      <c r="V781" s="12"/>
      <c r="W781" s="12"/>
      <c r="X781" s="12"/>
      <c r="Y781" s="21"/>
      <c r="Z781" s="21"/>
      <c r="AA781" s="21"/>
      <c r="AB781" s="21"/>
      <c r="AC781" s="21"/>
      <c r="AD781" s="12"/>
      <c r="AE781" s="12"/>
      <c r="AF781" s="12"/>
      <c r="AG781" s="12"/>
      <c r="AH781" s="12"/>
      <c r="AI781" s="12"/>
      <c r="AK781" s="12"/>
      <c r="AL781" s="12"/>
      <c r="AM781" s="12"/>
      <c r="AN781" s="12"/>
      <c r="AO781" s="12"/>
      <c r="AP781" s="21"/>
      <c r="AQ781" s="21"/>
      <c r="AR781" s="22"/>
      <c r="AS781" s="22"/>
      <c r="AT781" s="22"/>
      <c r="AU781" s="12"/>
      <c r="AV781" s="12"/>
      <c r="AW781" s="21"/>
      <c r="AX781" s="12"/>
      <c r="AY781" s="12"/>
      <c r="AZ781" s="12"/>
      <c r="BA781" s="22"/>
      <c r="BB781" s="22"/>
      <c r="BG781" s="22"/>
    </row>
    <row r="782" spans="17:59" x14ac:dyDescent="0.3">
      <c r="Q782" s="12"/>
      <c r="R782" s="12"/>
      <c r="S782" s="12"/>
      <c r="T782" s="12"/>
      <c r="U782" s="12"/>
      <c r="V782" s="12"/>
      <c r="W782" s="12"/>
      <c r="X782" s="12"/>
      <c r="Y782" s="21"/>
      <c r="Z782" s="21"/>
      <c r="AA782" s="21"/>
      <c r="AB782" s="21"/>
      <c r="AC782" s="21"/>
      <c r="AD782" s="12"/>
      <c r="AE782" s="12"/>
      <c r="AF782" s="12"/>
      <c r="AG782" s="12"/>
      <c r="AH782" s="12"/>
      <c r="AI782" s="12"/>
      <c r="AK782" s="12"/>
      <c r="AL782" s="12"/>
      <c r="AM782" s="12"/>
      <c r="AN782" s="12"/>
      <c r="AO782" s="12"/>
      <c r="AP782" s="21"/>
      <c r="AQ782" s="21"/>
      <c r="AR782" s="22"/>
      <c r="AS782" s="22"/>
      <c r="AT782" s="22"/>
      <c r="AU782" s="12"/>
      <c r="AV782" s="12"/>
      <c r="AW782" s="21"/>
      <c r="AX782" s="12"/>
      <c r="AY782" s="12"/>
      <c r="AZ782" s="12"/>
      <c r="BA782" s="22"/>
      <c r="BB782" s="22"/>
      <c r="BG782" s="22"/>
    </row>
    <row r="783" spans="17:59" x14ac:dyDescent="0.3">
      <c r="Q783" s="12"/>
      <c r="R783" s="12"/>
      <c r="S783" s="12"/>
      <c r="T783" s="12"/>
      <c r="U783" s="12"/>
      <c r="V783" s="12"/>
      <c r="W783" s="12"/>
      <c r="X783" s="12"/>
      <c r="Y783" s="21"/>
      <c r="Z783" s="21"/>
      <c r="AA783" s="21"/>
      <c r="AB783" s="21"/>
      <c r="AC783" s="21"/>
      <c r="AD783" s="12"/>
      <c r="AE783" s="12"/>
      <c r="AF783" s="12"/>
      <c r="AG783" s="12"/>
      <c r="AH783" s="12"/>
      <c r="AI783" s="12"/>
      <c r="AK783" s="12"/>
      <c r="AL783" s="12"/>
      <c r="AM783" s="12"/>
      <c r="AN783" s="12"/>
      <c r="AO783" s="12"/>
      <c r="AP783" s="21"/>
      <c r="AQ783" s="21"/>
      <c r="AR783" s="22"/>
      <c r="AS783" s="22"/>
      <c r="AT783" s="22"/>
      <c r="AU783" s="12"/>
      <c r="AV783" s="12"/>
      <c r="AW783" s="21"/>
      <c r="AX783" s="12"/>
      <c r="AY783" s="12"/>
      <c r="AZ783" s="12"/>
      <c r="BA783" s="22"/>
      <c r="BB783" s="22"/>
      <c r="BG783" s="22"/>
    </row>
    <row r="784" spans="17:59" x14ac:dyDescent="0.3">
      <c r="Q784" s="12"/>
      <c r="R784" s="12"/>
      <c r="S784" s="12"/>
      <c r="T784" s="12"/>
      <c r="U784" s="12"/>
      <c r="V784" s="12"/>
      <c r="W784" s="12"/>
      <c r="X784" s="12"/>
      <c r="Y784" s="21"/>
      <c r="Z784" s="21"/>
      <c r="AA784" s="21"/>
      <c r="AB784" s="21"/>
      <c r="AC784" s="21"/>
      <c r="AD784" s="12"/>
      <c r="AE784" s="12"/>
      <c r="AF784" s="12"/>
      <c r="AG784" s="12"/>
      <c r="AH784" s="12"/>
      <c r="AI784" s="12"/>
      <c r="AK784" s="12"/>
      <c r="AL784" s="12"/>
      <c r="AM784" s="12"/>
      <c r="AN784" s="12"/>
      <c r="AO784" s="12"/>
      <c r="AP784" s="21"/>
      <c r="AQ784" s="21"/>
      <c r="AR784" s="22"/>
      <c r="AS784" s="22"/>
      <c r="AT784" s="22"/>
      <c r="AU784" s="12"/>
      <c r="AV784" s="12"/>
      <c r="AW784" s="21"/>
      <c r="AX784" s="12"/>
      <c r="AY784" s="12"/>
      <c r="AZ784" s="12"/>
      <c r="BA784" s="22"/>
      <c r="BB784" s="22"/>
      <c r="BG784" s="22"/>
    </row>
    <row r="785" spans="17:59" x14ac:dyDescent="0.3">
      <c r="Q785" s="12"/>
      <c r="R785" s="12"/>
      <c r="S785" s="12"/>
      <c r="T785" s="12"/>
      <c r="U785" s="12"/>
      <c r="V785" s="12"/>
      <c r="W785" s="12"/>
      <c r="X785" s="12"/>
      <c r="Y785" s="21"/>
      <c r="Z785" s="21"/>
      <c r="AA785" s="21"/>
      <c r="AB785" s="21"/>
      <c r="AC785" s="21"/>
      <c r="AD785" s="12"/>
      <c r="AE785" s="12"/>
      <c r="AF785" s="12"/>
      <c r="AG785" s="12"/>
      <c r="AH785" s="12"/>
      <c r="AI785" s="12"/>
      <c r="AK785" s="12"/>
      <c r="AL785" s="12"/>
      <c r="AM785" s="12"/>
      <c r="AN785" s="12"/>
      <c r="AO785" s="12"/>
      <c r="AP785" s="21"/>
      <c r="AQ785" s="21"/>
      <c r="AR785" s="22"/>
      <c r="AS785" s="22"/>
      <c r="AT785" s="22"/>
      <c r="AU785" s="12"/>
      <c r="AV785" s="12"/>
      <c r="AW785" s="21"/>
      <c r="AX785" s="12"/>
      <c r="AY785" s="12"/>
      <c r="AZ785" s="12"/>
      <c r="BA785" s="22"/>
      <c r="BB785" s="22"/>
      <c r="BG785" s="22"/>
    </row>
    <row r="786" spans="17:59" x14ac:dyDescent="0.3">
      <c r="Q786" s="12"/>
      <c r="R786" s="12"/>
      <c r="S786" s="12"/>
      <c r="T786" s="12"/>
      <c r="U786" s="12"/>
      <c r="V786" s="12"/>
      <c r="W786" s="12"/>
      <c r="X786" s="12"/>
      <c r="Y786" s="21"/>
      <c r="Z786" s="21"/>
      <c r="AA786" s="21"/>
      <c r="AB786" s="21"/>
      <c r="AC786" s="21"/>
      <c r="AD786" s="12"/>
      <c r="AE786" s="12"/>
      <c r="AF786" s="12"/>
      <c r="AG786" s="12"/>
      <c r="AH786" s="12"/>
      <c r="AI786" s="12"/>
      <c r="AK786" s="12"/>
      <c r="AL786" s="12"/>
      <c r="AM786" s="12"/>
      <c r="AN786" s="12"/>
      <c r="AO786" s="12"/>
      <c r="AP786" s="21"/>
      <c r="AQ786" s="21"/>
      <c r="AR786" s="22"/>
      <c r="AS786" s="22"/>
      <c r="AT786" s="22"/>
      <c r="AU786" s="12"/>
      <c r="AV786" s="12"/>
      <c r="AW786" s="21"/>
      <c r="AX786" s="12"/>
      <c r="AY786" s="12"/>
      <c r="AZ786" s="12"/>
      <c r="BA786" s="22"/>
      <c r="BB786" s="22"/>
      <c r="BG786" s="22"/>
    </row>
    <row r="787" spans="17:59" x14ac:dyDescent="0.3">
      <c r="Q787" s="12"/>
      <c r="R787" s="12"/>
      <c r="S787" s="12"/>
      <c r="T787" s="12"/>
      <c r="U787" s="12"/>
      <c r="V787" s="12"/>
      <c r="W787" s="12"/>
      <c r="X787" s="12"/>
      <c r="Y787" s="21"/>
      <c r="Z787" s="21"/>
      <c r="AA787" s="21"/>
      <c r="AB787" s="21"/>
      <c r="AC787" s="21"/>
      <c r="AD787" s="12"/>
      <c r="AE787" s="12"/>
      <c r="AF787" s="12"/>
      <c r="AG787" s="12"/>
      <c r="AH787" s="12"/>
      <c r="AI787" s="12"/>
      <c r="AK787" s="12"/>
      <c r="AL787" s="12"/>
      <c r="AM787" s="12"/>
      <c r="AN787" s="12"/>
      <c r="AO787" s="12"/>
      <c r="AP787" s="21"/>
      <c r="AQ787" s="21"/>
      <c r="AR787" s="22"/>
      <c r="AS787" s="22"/>
      <c r="AT787" s="22"/>
      <c r="AU787" s="12"/>
      <c r="AV787" s="12"/>
      <c r="AW787" s="21"/>
      <c r="AX787" s="12"/>
      <c r="AY787" s="12"/>
      <c r="AZ787" s="12"/>
      <c r="BA787" s="22"/>
      <c r="BB787" s="22"/>
      <c r="BG787" s="22"/>
    </row>
    <row r="788" spans="17:59" x14ac:dyDescent="0.3">
      <c r="Q788" s="12"/>
      <c r="R788" s="12"/>
      <c r="S788" s="12"/>
      <c r="T788" s="12"/>
      <c r="U788" s="12"/>
      <c r="V788" s="12"/>
      <c r="W788" s="12"/>
      <c r="X788" s="12"/>
      <c r="Y788" s="21"/>
      <c r="Z788" s="21"/>
      <c r="AA788" s="21"/>
      <c r="AB788" s="21"/>
      <c r="AC788" s="21"/>
      <c r="AD788" s="12"/>
      <c r="AE788" s="12"/>
      <c r="AF788" s="12"/>
      <c r="AG788" s="12"/>
      <c r="AH788" s="12"/>
      <c r="AI788" s="12"/>
      <c r="AK788" s="12"/>
      <c r="AL788" s="12"/>
      <c r="AM788" s="12"/>
      <c r="AN788" s="12"/>
      <c r="AO788" s="12"/>
      <c r="AP788" s="21"/>
      <c r="AQ788" s="21"/>
      <c r="AR788" s="22"/>
      <c r="AS788" s="22"/>
      <c r="AT788" s="22"/>
      <c r="AU788" s="12"/>
      <c r="AV788" s="12"/>
      <c r="AW788" s="21"/>
      <c r="AX788" s="12"/>
      <c r="AY788" s="12"/>
      <c r="AZ788" s="12"/>
      <c r="BA788" s="22"/>
      <c r="BB788" s="22"/>
      <c r="BG788" s="22"/>
    </row>
    <row r="789" spans="17:59" x14ac:dyDescent="0.3">
      <c r="Q789" s="12"/>
      <c r="R789" s="12"/>
      <c r="S789" s="12"/>
      <c r="T789" s="12"/>
      <c r="U789" s="12"/>
      <c r="V789" s="12"/>
      <c r="W789" s="12"/>
      <c r="X789" s="12"/>
      <c r="Y789" s="21"/>
      <c r="Z789" s="21"/>
      <c r="AA789" s="21"/>
      <c r="AB789" s="21"/>
      <c r="AC789" s="21"/>
      <c r="AD789" s="12"/>
      <c r="AE789" s="12"/>
      <c r="AF789" s="12"/>
      <c r="AG789" s="12"/>
      <c r="AH789" s="12"/>
      <c r="AI789" s="12"/>
      <c r="AK789" s="12"/>
      <c r="AL789" s="12"/>
      <c r="AM789" s="12"/>
      <c r="AN789" s="12"/>
      <c r="AO789" s="12"/>
      <c r="AP789" s="21"/>
      <c r="AQ789" s="21"/>
      <c r="AR789" s="22"/>
      <c r="AS789" s="22"/>
      <c r="AT789" s="22"/>
      <c r="AU789" s="12"/>
      <c r="AV789" s="12"/>
      <c r="AW789" s="21"/>
      <c r="AX789" s="12"/>
      <c r="AY789" s="12"/>
      <c r="AZ789" s="12"/>
      <c r="BA789" s="22"/>
      <c r="BB789" s="22"/>
      <c r="BG789" s="22"/>
    </row>
    <row r="790" spans="17:59" x14ac:dyDescent="0.3">
      <c r="Q790" s="12"/>
      <c r="R790" s="12"/>
      <c r="S790" s="12"/>
      <c r="T790" s="12"/>
      <c r="U790" s="12"/>
      <c r="V790" s="12"/>
      <c r="W790" s="12"/>
      <c r="X790" s="12"/>
      <c r="Y790" s="21"/>
      <c r="Z790" s="21"/>
      <c r="AA790" s="21"/>
      <c r="AB790" s="21"/>
      <c r="AC790" s="21"/>
      <c r="AD790" s="12"/>
      <c r="AE790" s="12"/>
      <c r="AF790" s="12"/>
      <c r="AG790" s="12"/>
      <c r="AH790" s="12"/>
      <c r="AI790" s="12"/>
      <c r="AK790" s="12"/>
      <c r="AL790" s="12"/>
      <c r="AM790" s="12"/>
      <c r="AN790" s="12"/>
      <c r="AO790" s="12"/>
      <c r="AP790" s="21"/>
      <c r="AQ790" s="21"/>
      <c r="AR790" s="22"/>
      <c r="AS790" s="22"/>
      <c r="AT790" s="22"/>
      <c r="AU790" s="12"/>
      <c r="AV790" s="12"/>
      <c r="AW790" s="21"/>
      <c r="AX790" s="12"/>
      <c r="AY790" s="12"/>
      <c r="AZ790" s="12"/>
      <c r="BA790" s="22"/>
      <c r="BB790" s="22"/>
      <c r="BG790" s="22"/>
    </row>
    <row r="791" spans="17:59" x14ac:dyDescent="0.3">
      <c r="Q791" s="12"/>
      <c r="R791" s="12"/>
      <c r="S791" s="12"/>
      <c r="T791" s="12"/>
      <c r="U791" s="12"/>
      <c r="V791" s="12"/>
      <c r="W791" s="12"/>
      <c r="X791" s="12"/>
      <c r="Y791" s="21"/>
      <c r="Z791" s="21"/>
      <c r="AA791" s="21"/>
      <c r="AB791" s="21"/>
      <c r="AC791" s="21"/>
      <c r="AD791" s="12"/>
      <c r="AE791" s="12"/>
      <c r="AF791" s="12"/>
      <c r="AG791" s="12"/>
      <c r="AH791" s="12"/>
      <c r="AI791" s="12"/>
      <c r="AK791" s="12"/>
      <c r="AL791" s="12"/>
      <c r="AM791" s="12"/>
      <c r="AN791" s="12"/>
      <c r="AO791" s="12"/>
      <c r="AP791" s="21"/>
      <c r="AQ791" s="21"/>
      <c r="AR791" s="22"/>
      <c r="AS791" s="22"/>
      <c r="AT791" s="22"/>
      <c r="AU791" s="12"/>
      <c r="AV791" s="12"/>
      <c r="AW791" s="21"/>
      <c r="AX791" s="12"/>
      <c r="AY791" s="12"/>
      <c r="AZ791" s="12"/>
      <c r="BA791" s="22"/>
      <c r="BB791" s="22"/>
      <c r="BG791" s="22"/>
    </row>
    <row r="792" spans="17:59" x14ac:dyDescent="0.3">
      <c r="Q792" s="12"/>
      <c r="R792" s="12"/>
      <c r="S792" s="12"/>
      <c r="T792" s="12"/>
      <c r="U792" s="12"/>
      <c r="V792" s="12"/>
      <c r="W792" s="12"/>
      <c r="X792" s="12"/>
      <c r="Y792" s="21"/>
      <c r="Z792" s="21"/>
      <c r="AA792" s="21"/>
      <c r="AB792" s="21"/>
      <c r="AC792" s="21"/>
      <c r="AD792" s="12"/>
      <c r="AE792" s="12"/>
      <c r="AF792" s="12"/>
      <c r="AG792" s="12"/>
      <c r="AH792" s="12"/>
      <c r="AI792" s="12"/>
      <c r="AK792" s="12"/>
      <c r="AL792" s="12"/>
      <c r="AM792" s="12"/>
      <c r="AN792" s="12"/>
      <c r="AO792" s="12"/>
      <c r="AP792" s="21"/>
      <c r="AQ792" s="21"/>
      <c r="AR792" s="22"/>
      <c r="AS792" s="22"/>
      <c r="AT792" s="22"/>
      <c r="AU792" s="12"/>
      <c r="AV792" s="12"/>
      <c r="AW792" s="21"/>
      <c r="AX792" s="12"/>
      <c r="AY792" s="12"/>
      <c r="AZ792" s="12"/>
      <c r="BA792" s="22"/>
      <c r="BB792" s="22"/>
      <c r="BG792" s="22"/>
    </row>
    <row r="793" spans="17:59" x14ac:dyDescent="0.3">
      <c r="Q793" s="12"/>
      <c r="R793" s="12"/>
      <c r="S793" s="12"/>
      <c r="T793" s="12"/>
      <c r="U793" s="12"/>
      <c r="V793" s="12"/>
      <c r="W793" s="12"/>
      <c r="X793" s="12"/>
      <c r="Y793" s="21"/>
      <c r="Z793" s="21"/>
      <c r="AA793" s="21"/>
      <c r="AB793" s="21"/>
      <c r="AC793" s="21"/>
      <c r="AD793" s="12"/>
      <c r="AE793" s="12"/>
      <c r="AF793" s="12"/>
      <c r="AG793" s="12"/>
      <c r="AH793" s="12"/>
      <c r="AI793" s="12"/>
      <c r="AK793" s="12"/>
      <c r="AL793" s="12"/>
      <c r="AM793" s="12"/>
      <c r="AN793" s="12"/>
      <c r="AO793" s="12"/>
      <c r="AP793" s="21"/>
      <c r="AQ793" s="21"/>
      <c r="AR793" s="22"/>
      <c r="AS793" s="22"/>
      <c r="AT793" s="22"/>
      <c r="AU793" s="12"/>
      <c r="AV793" s="12"/>
      <c r="AW793" s="21"/>
      <c r="AX793" s="12"/>
      <c r="AY793" s="12"/>
      <c r="AZ793" s="12"/>
      <c r="BA793" s="22"/>
      <c r="BB793" s="22"/>
      <c r="BG793" s="22"/>
    </row>
    <row r="794" spans="17:59" x14ac:dyDescent="0.3">
      <c r="Q794" s="12"/>
      <c r="R794" s="12"/>
      <c r="S794" s="12"/>
      <c r="T794" s="12"/>
      <c r="U794" s="12"/>
      <c r="V794" s="12"/>
      <c r="W794" s="12"/>
      <c r="X794" s="12"/>
      <c r="Y794" s="21"/>
      <c r="Z794" s="21"/>
      <c r="AA794" s="21"/>
      <c r="AB794" s="21"/>
      <c r="AC794" s="21"/>
      <c r="AD794" s="12"/>
      <c r="AE794" s="12"/>
      <c r="AF794" s="12"/>
      <c r="AG794" s="12"/>
      <c r="AH794" s="12"/>
      <c r="AI794" s="12"/>
      <c r="AK794" s="12"/>
      <c r="AL794" s="12"/>
      <c r="AM794" s="12"/>
      <c r="AN794" s="12"/>
      <c r="AO794" s="12"/>
      <c r="AP794" s="21"/>
      <c r="AQ794" s="21"/>
      <c r="AR794" s="22"/>
      <c r="AS794" s="22"/>
      <c r="AT794" s="22"/>
      <c r="AU794" s="12"/>
      <c r="AV794" s="12"/>
      <c r="AW794" s="21"/>
      <c r="AX794" s="12"/>
      <c r="AY794" s="12"/>
      <c r="AZ794" s="12"/>
      <c r="BA794" s="22"/>
      <c r="BB794" s="22"/>
      <c r="BG794" s="22"/>
    </row>
    <row r="795" spans="17:59" x14ac:dyDescent="0.3">
      <c r="Q795" s="12"/>
      <c r="R795" s="12"/>
      <c r="S795" s="12"/>
      <c r="T795" s="12"/>
      <c r="U795" s="12"/>
      <c r="V795" s="12"/>
      <c r="W795" s="12"/>
      <c r="X795" s="12"/>
      <c r="Y795" s="21"/>
      <c r="Z795" s="21"/>
      <c r="AA795" s="21"/>
      <c r="AB795" s="21"/>
      <c r="AC795" s="21"/>
      <c r="AD795" s="12"/>
      <c r="AE795" s="12"/>
      <c r="AF795" s="12"/>
      <c r="AG795" s="12"/>
      <c r="AH795" s="12"/>
      <c r="AI795" s="12"/>
      <c r="AK795" s="12"/>
      <c r="AL795" s="12"/>
      <c r="AM795" s="12"/>
      <c r="AN795" s="12"/>
      <c r="AO795" s="12"/>
      <c r="AP795" s="21"/>
      <c r="AQ795" s="21"/>
      <c r="AR795" s="22"/>
      <c r="AS795" s="22"/>
      <c r="AT795" s="22"/>
      <c r="AU795" s="12"/>
      <c r="AV795" s="12"/>
      <c r="AW795" s="21"/>
      <c r="AX795" s="12"/>
      <c r="AY795" s="12"/>
      <c r="AZ795" s="12"/>
      <c r="BA795" s="22"/>
      <c r="BB795" s="22"/>
      <c r="BG795" s="22"/>
    </row>
    <row r="796" spans="17:59" x14ac:dyDescent="0.3">
      <c r="Q796" s="12"/>
      <c r="R796" s="12"/>
      <c r="S796" s="12"/>
      <c r="T796" s="12"/>
      <c r="U796" s="12"/>
      <c r="V796" s="12"/>
      <c r="W796" s="12"/>
      <c r="X796" s="12"/>
      <c r="Y796" s="21"/>
      <c r="Z796" s="21"/>
      <c r="AA796" s="21"/>
      <c r="AB796" s="21"/>
      <c r="AC796" s="21"/>
      <c r="AD796" s="12"/>
      <c r="AE796" s="12"/>
      <c r="AF796" s="12"/>
      <c r="AG796" s="12"/>
      <c r="AH796" s="12"/>
      <c r="AI796" s="12"/>
      <c r="AK796" s="12"/>
      <c r="AL796" s="12"/>
      <c r="AM796" s="12"/>
      <c r="AN796" s="12"/>
      <c r="AO796" s="12"/>
      <c r="AP796" s="21"/>
      <c r="AQ796" s="21"/>
      <c r="AR796" s="22"/>
      <c r="AS796" s="22"/>
      <c r="AT796" s="22"/>
      <c r="AU796" s="12"/>
      <c r="AV796" s="12"/>
      <c r="AW796" s="21"/>
      <c r="AX796" s="12"/>
      <c r="AY796" s="12"/>
      <c r="AZ796" s="12"/>
      <c r="BA796" s="22"/>
      <c r="BB796" s="22"/>
      <c r="BG796" s="22"/>
    </row>
  </sheetData>
  <autoFilter ref="A4:BH796" xr:uid="{105E289A-F99D-49CC-B6A7-D28594F3FD1B}">
    <filterColumn colId="35">
      <filters blank="1">
        <filter val="1"/>
      </filters>
    </filterColumn>
  </autoFilter>
  <sortState xmlns:xlrd2="http://schemas.microsoft.com/office/spreadsheetml/2017/richdata2" ref="A7:BG554">
    <sortCondition ref="J5:J679"/>
    <sortCondition ref="B5:B679"/>
    <sortCondition descending="1" ref="H5:H679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3" workbookViewId="0">
      <selection activeCell="G4" sqref="G4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1127</v>
      </c>
      <c r="O1" s="4" t="s">
        <v>1125</v>
      </c>
      <c r="Q1" s="4" t="s">
        <v>1126</v>
      </c>
    </row>
    <row r="2" spans="2:21" x14ac:dyDescent="0.3">
      <c r="O2" s="4"/>
      <c r="U2" t="s">
        <v>2577</v>
      </c>
    </row>
    <row r="3" spans="2:21" s="4" customFormat="1" ht="43.2" x14ac:dyDescent="0.3">
      <c r="B3" s="4" t="s">
        <v>1009</v>
      </c>
      <c r="C3" s="4" t="s">
        <v>1010</v>
      </c>
      <c r="D3" s="4" t="s">
        <v>1017</v>
      </c>
      <c r="E3" s="4" t="s">
        <v>1018</v>
      </c>
      <c r="F3" s="4" t="s">
        <v>1019</v>
      </c>
      <c r="G3" s="4" t="s">
        <v>2569</v>
      </c>
      <c r="H3" s="13" t="s">
        <v>1020</v>
      </c>
      <c r="I3" s="13" t="s">
        <v>1021</v>
      </c>
      <c r="J3" s="13" t="s">
        <v>1022</v>
      </c>
      <c r="K3" s="13" t="s">
        <v>1023</v>
      </c>
      <c r="L3" s="13" t="s">
        <v>1024</v>
      </c>
      <c r="M3" s="13" t="s">
        <v>1025</v>
      </c>
      <c r="N3" s="13" t="s">
        <v>1026</v>
      </c>
      <c r="O3" s="13" t="s">
        <v>1027</v>
      </c>
      <c r="P3" s="13" t="s">
        <v>1029</v>
      </c>
      <c r="Q3" s="13" t="s">
        <v>1028</v>
      </c>
      <c r="R3" s="13" t="s">
        <v>1030</v>
      </c>
      <c r="S3" s="13" t="s">
        <v>1031</v>
      </c>
      <c r="T3" s="4" t="s">
        <v>2570</v>
      </c>
      <c r="U3" s="4" t="s">
        <v>2571</v>
      </c>
    </row>
    <row r="4" spans="2:21" x14ac:dyDescent="0.3">
      <c r="B4" t="s">
        <v>67</v>
      </c>
      <c r="C4" t="str">
        <f>VLOOKUP('Vegas Odds'!$B4,'Vegas Copy-Paste'!$P$4:$S$26,4,FALSE)</f>
        <v>IND</v>
      </c>
      <c r="D4">
        <f>VLOOKUP('Vegas Odds'!$B4,'Vegas Copy-Paste'!$P$4:$S$26,3,FALSE)</f>
        <v>3.1</v>
      </c>
      <c r="F4">
        <f>VLOOKUP('Vegas Odds'!$B4,'Vegas Copy-Paste'!$P$4:$S$26,2,FALSE)</f>
        <v>50.5</v>
      </c>
      <c r="G4">
        <f>F4/2+D4/2</f>
        <v>26.8</v>
      </c>
      <c r="H4" s="14">
        <f>ROUND(VLOOKUP($B4,Team_Offense_Table20[[Lookup Name]:[% Pass]],5,FALSE),2)</f>
        <v>22.09</v>
      </c>
      <c r="I4" s="14">
        <f>ROUND(VLOOKUP($B4,Team_Offense_Table20[[Lookup Name]:[% Pass]],6,FALSE),2)</f>
        <v>33.090000000000003</v>
      </c>
      <c r="J4" s="14">
        <f>VLOOKUP($C4,Team_Defense_Table20[[Lookup]:[Yards per completion]],3,FALSE)</f>
        <v>6</v>
      </c>
      <c r="K4" s="14">
        <f>VLOOKUP($C4,Team_Defense_Table20[[Lookup]:[Yards per completion]],5,FALSE)</f>
        <v>7</v>
      </c>
      <c r="L4" s="14">
        <f>ROUND(VLOOKUP($C4,Team_Offense_Table20[[Lookup Name]:[% Pass]],5,FALSE),2)</f>
        <v>28.27</v>
      </c>
      <c r="M4" s="14">
        <f>ROUND(VLOOKUP($C4,Team_Offense_Table20[[Lookup Name]:[% Pass]],6,FALSE),2)</f>
        <v>36.270000000000003</v>
      </c>
      <c r="N4" s="14">
        <f>ROUND(AVERAGE(
SUM(H4:I4)/SUM($H$36:$I$36)*SUM(L4:M4),
SUM(H4:I4)),1)</f>
        <v>56.3</v>
      </c>
      <c r="O4" s="16">
        <f>1-(D4/50)</f>
        <v>0.93799999999999994</v>
      </c>
      <c r="P4" s="14"/>
      <c r="Q4" s="17">
        <f>1+(K4-J4)/128</f>
        <v>1.0078125</v>
      </c>
      <c r="R4" s="14">
        <f>H4/SUM(H4:I4)*N4*O4*Q4</f>
        <v>21.306150656657753</v>
      </c>
      <c r="S4" s="14">
        <f>N4-R4</f>
        <v>34.993849343342248</v>
      </c>
      <c r="T4" s="12">
        <f>VLOOKUP($B4,'20 Offensive Stats'!$AC:$AJ,2,FALSE)</f>
        <v>24.363636363636363</v>
      </c>
      <c r="U4" s="11">
        <f>(G4-T4)/T4</f>
        <v>0.10000000000000005</v>
      </c>
    </row>
    <row r="5" spans="2:21" x14ac:dyDescent="0.3">
      <c r="B5" t="s">
        <v>1077</v>
      </c>
      <c r="C5" t="e">
        <f>VLOOKUP('Vegas Odds'!$B5,'Vegas Copy-Paste'!$P$4:$S$26,4,FALSE)</f>
        <v>#N/A</v>
      </c>
      <c r="D5" t="e">
        <f>VLOOKUP('Vegas Odds'!$B5,'Vegas Copy-Paste'!$P$4:$S$26,3,FALSE)</f>
        <v>#N/A</v>
      </c>
      <c r="F5" t="e">
        <f>VLOOKUP('Vegas Odds'!$B5,'Vegas Copy-Paste'!$P$4:$S$26,2,FALSE)</f>
        <v>#N/A</v>
      </c>
      <c r="G5" t="e">
        <f t="shared" ref="G5:G35" si="0">F5/2+D5/2</f>
        <v>#N/A</v>
      </c>
      <c r="H5" s="14">
        <f>ROUND(VLOOKUP($B5,Team_Offense_Table20[[Lookup Name]:[% Pass]],5,FALSE),2)</f>
        <v>25.27</v>
      </c>
      <c r="I5" s="14">
        <f>ROUND(VLOOKUP($B5,Team_Offense_Table20[[Lookup Name]:[% Pass]],6,FALSE),2)</f>
        <v>39.270000000000003</v>
      </c>
      <c r="J5" s="14" t="e">
        <f>VLOOKUP($C5,Team_Defense_Table20[[Lookup]:[Yards per completion]],3,FALSE)</f>
        <v>#N/A</v>
      </c>
      <c r="K5" s="14" t="e">
        <f>VLOOKUP($C5,Team_Defense_Table20[[Lookup]:[Yards per completion]],5,FALSE)</f>
        <v>#N/A</v>
      </c>
      <c r="L5" s="14" t="e">
        <f>ROUND(VLOOKUP($C5,Team_Offense_Table20[[Lookup Name]:[% Pass]],5,FALSE),2)</f>
        <v>#N/A</v>
      </c>
      <c r="M5" s="14" t="e">
        <f>ROUND(VLOOKUP($C5,Team_Offense_Table20[[Lookup Name]:[% Pass]],6,FALSE),2)</f>
        <v>#N/A</v>
      </c>
      <c r="N5" s="14" t="e">
        <f t="shared" ref="N5:N35" si="1">ROUND(AVERAGE(
SUM(H5:I5)/SUM($H$36:$I$36)*SUM(L5:M5),
SUM(H5:I5)),1)</f>
        <v>#N/A</v>
      </c>
      <c r="O5" s="16" t="e">
        <f t="shared" ref="O5:O35" si="2">1-(D5/50)</f>
        <v>#N/A</v>
      </c>
      <c r="P5" s="14"/>
      <c r="Q5" s="17" t="e">
        <f t="shared" ref="Q5:Q35" si="3">1+(K5-J5)/128</f>
        <v>#N/A</v>
      </c>
      <c r="R5" s="14" t="e">
        <f t="shared" ref="R5:R35" si="4">H5/SUM(H5:I5)*N5*O5*Q5</f>
        <v>#N/A</v>
      </c>
      <c r="S5" s="14" t="e">
        <f t="shared" ref="S5:S35" si="5">N5-R5</f>
        <v>#N/A</v>
      </c>
      <c r="T5" s="12">
        <f>VLOOKUP($B5,'20 Offensive Stats'!$AC:$AJ,2,FALSE)</f>
        <v>31.636363636363637</v>
      </c>
      <c r="U5" s="11" t="e">
        <f t="shared" ref="U5:U35" si="6">(G5-T5)/T5</f>
        <v>#N/A</v>
      </c>
    </row>
    <row r="6" spans="2:21" x14ac:dyDescent="0.3">
      <c r="B6" t="s">
        <v>86</v>
      </c>
      <c r="C6" t="str">
        <f>VLOOKUP('Vegas Odds'!$B6,'Vegas Copy-Paste'!$P$4:$S$26,4,FALSE)</f>
        <v>CIN</v>
      </c>
      <c r="D6">
        <f>VLOOKUP('Vegas Odds'!$B6,'Vegas Copy-Paste'!$P$4:$S$26,3,FALSE)</f>
        <v>-10.3</v>
      </c>
      <c r="F6">
        <f>VLOOKUP('Vegas Odds'!$B6,'Vegas Copy-Paste'!$P$4:$S$26,2,FALSE)</f>
        <v>42.8</v>
      </c>
      <c r="G6">
        <f t="shared" si="0"/>
        <v>16.25</v>
      </c>
      <c r="H6" s="14">
        <f>ROUND(VLOOKUP($B6,Team_Offense_Table20[[Lookup Name]:[% Pass]],5,FALSE),2)</f>
        <v>26.27</v>
      </c>
      <c r="I6" s="14">
        <f>ROUND(VLOOKUP($B6,Team_Offense_Table20[[Lookup Name]:[% Pass]],6,FALSE),2)</f>
        <v>31.91</v>
      </c>
      <c r="J6" s="14">
        <f>VLOOKUP($C6,Team_Defense_Table20[[Lookup]:[Yards per completion]],3,FALSE)</f>
        <v>21</v>
      </c>
      <c r="K6" s="14">
        <f>VLOOKUP($C6,Team_Defense_Table20[[Lookup]:[Yards per completion]],5,FALSE)</f>
        <v>30</v>
      </c>
      <c r="L6" s="14">
        <f>ROUND(VLOOKUP($C6,Team_Offense_Table20[[Lookup Name]:[% Pass]],5,FALSE),2)</f>
        <v>24.64</v>
      </c>
      <c r="M6" s="14">
        <f>ROUND(VLOOKUP($C6,Team_Offense_Table20[[Lookup Name]:[% Pass]],6,FALSE),2)</f>
        <v>40.36</v>
      </c>
      <c r="N6" s="14">
        <f t="shared" si="1"/>
        <v>59.5</v>
      </c>
      <c r="O6" s="16">
        <f t="shared" si="2"/>
        <v>1.206</v>
      </c>
      <c r="P6" s="14"/>
      <c r="Q6" s="17">
        <f t="shared" si="3"/>
        <v>1.0703125</v>
      </c>
      <c r="R6" s="14">
        <f t="shared" si="4"/>
        <v>34.678573692366363</v>
      </c>
      <c r="S6" s="14">
        <f t="shared" si="5"/>
        <v>24.821426307633637</v>
      </c>
      <c r="T6" s="12">
        <f>VLOOKUP($B6,'20 Offensive Stats'!$AC:$AJ,2,FALSE)</f>
        <v>25.818181818181817</v>
      </c>
      <c r="U6" s="11">
        <f t="shared" si="6"/>
        <v>-0.37059859154929575</v>
      </c>
    </row>
    <row r="7" spans="2:21" x14ac:dyDescent="0.3">
      <c r="B7" t="s">
        <v>1079</v>
      </c>
      <c r="C7" t="str">
        <f>VLOOKUP('Vegas Odds'!$B7,'Vegas Copy-Paste'!$P$4:$S$26,4,FALSE)</f>
        <v>LAC</v>
      </c>
      <c r="D7">
        <f>VLOOKUP('Vegas Odds'!$B7,'Vegas Copy-Paste'!$P$4:$S$26,3,FALSE)</f>
        <v>1.4</v>
      </c>
      <c r="F7">
        <f>VLOOKUP('Vegas Odds'!$B7,'Vegas Copy-Paste'!$P$4:$S$26,2,FALSE)</f>
        <v>47</v>
      </c>
      <c r="G7">
        <f t="shared" si="0"/>
        <v>24.2</v>
      </c>
      <c r="H7" s="14">
        <f>ROUND(VLOOKUP($B7,Team_Offense_Table20[[Lookup Name]:[% Pass]],5,FALSE),2)</f>
        <v>32.270000000000003</v>
      </c>
      <c r="I7" s="14">
        <f>ROUND(VLOOKUP($B7,Team_Offense_Table20[[Lookup Name]:[% Pass]],6,FALSE),2)</f>
        <v>28.73</v>
      </c>
      <c r="J7" s="14">
        <f>VLOOKUP($C7,Team_Defense_Table20[[Lookup]:[Yards per completion]],3,FALSE)</f>
        <v>10</v>
      </c>
      <c r="K7" s="14">
        <f>VLOOKUP($C7,Team_Defense_Table20[[Lookup]:[Yards per completion]],5,FALSE)</f>
        <v>17</v>
      </c>
      <c r="L7" s="14">
        <f>ROUND(VLOOKUP($C7,Team_Offense_Table20[[Lookup Name]:[% Pass]],5,FALSE),2)</f>
        <v>31</v>
      </c>
      <c r="M7" s="14">
        <f>ROUND(VLOOKUP($C7,Team_Offense_Table20[[Lookup Name]:[% Pass]],6,FALSE),2)</f>
        <v>39.450000000000003</v>
      </c>
      <c r="N7" s="14">
        <f t="shared" si="1"/>
        <v>65.099999999999994</v>
      </c>
      <c r="O7" s="16">
        <f t="shared" si="2"/>
        <v>0.97199999999999998</v>
      </c>
      <c r="P7" s="14"/>
      <c r="Q7" s="17">
        <f t="shared" si="3"/>
        <v>1.0546875</v>
      </c>
      <c r="R7" s="14">
        <f t="shared" si="4"/>
        <v>35.30532248206967</v>
      </c>
      <c r="S7" s="14">
        <f t="shared" si="5"/>
        <v>29.794677517930324</v>
      </c>
      <c r="T7" s="12">
        <f>VLOOKUP($B7,'20 Offensive Stats'!$AC:$AJ,2,FALSE)</f>
        <v>20.818181818181817</v>
      </c>
      <c r="U7" s="11">
        <f t="shared" si="6"/>
        <v>0.16244541484716163</v>
      </c>
    </row>
    <row r="8" spans="2:21" x14ac:dyDescent="0.3">
      <c r="B8" t="s">
        <v>54</v>
      </c>
      <c r="C8" t="str">
        <f>VLOOKUP('Vegas Odds'!$B8,'Vegas Copy-Paste'!$P$4:$S$26,4,FALSE)</f>
        <v>TEN</v>
      </c>
      <c r="D8">
        <f>VLOOKUP('Vegas Odds'!$B8,'Vegas Copy-Paste'!$P$4:$S$26,3,FALSE)</f>
        <v>4.0999999999999996</v>
      </c>
      <c r="F8">
        <f>VLOOKUP('Vegas Odds'!$B8,'Vegas Copy-Paste'!$P$4:$S$26,2,FALSE)</f>
        <v>53.1</v>
      </c>
      <c r="G8">
        <f t="shared" si="0"/>
        <v>28.6</v>
      </c>
      <c r="H8" s="14">
        <f>ROUND(VLOOKUP($B8,Team_Offense_Table20[[Lookup Name]:[% Pass]],5,FALSE),2)</f>
        <v>32</v>
      </c>
      <c r="I8" s="14">
        <f>ROUND(VLOOKUP($B8,Team_Offense_Table20[[Lookup Name]:[% Pass]],6,FALSE),2)</f>
        <v>27.91</v>
      </c>
      <c r="J8" s="14">
        <f>VLOOKUP($C8,Team_Defense_Table20[[Lookup]:[Yards per completion]],3,FALSE)</f>
        <v>26</v>
      </c>
      <c r="K8" s="14">
        <f>VLOOKUP($C8,Team_Defense_Table20[[Lookup]:[Yards per completion]],5,FALSE)</f>
        <v>16</v>
      </c>
      <c r="L8" s="14">
        <f>ROUND(VLOOKUP($C8,Team_Offense_Table20[[Lookup Name]:[% Pass]],5,FALSE),2)</f>
        <v>32.450000000000003</v>
      </c>
      <c r="M8" s="14">
        <f>ROUND(VLOOKUP($C8,Team_Offense_Table20[[Lookup Name]:[% Pass]],6,FALSE),2)</f>
        <v>30.55</v>
      </c>
      <c r="N8" s="14">
        <f t="shared" si="1"/>
        <v>60.3</v>
      </c>
      <c r="O8" s="16">
        <f t="shared" si="2"/>
        <v>0.91800000000000004</v>
      </c>
      <c r="P8" s="14"/>
      <c r="Q8" s="17">
        <f t="shared" si="3"/>
        <v>0.921875</v>
      </c>
      <c r="R8" s="14">
        <f t="shared" si="4"/>
        <v>27.257290936404601</v>
      </c>
      <c r="S8" s="14">
        <f t="shared" si="5"/>
        <v>33.042709063595396</v>
      </c>
      <c r="T8" s="12">
        <f>VLOOKUP($B8,'20 Offensive Stats'!$AC:$AJ,2,FALSE)</f>
        <v>24.09090909090909</v>
      </c>
      <c r="U8" s="11">
        <f t="shared" si="6"/>
        <v>0.18716981132075483</v>
      </c>
    </row>
    <row r="9" spans="2:21" x14ac:dyDescent="0.3">
      <c r="B9" t="s">
        <v>37</v>
      </c>
      <c r="C9" t="e">
        <f>VLOOKUP('Vegas Odds'!$B9,'Vegas Copy-Paste'!$P$4:$S$26,4,FALSE)</f>
        <v>#N/A</v>
      </c>
      <c r="D9" t="e">
        <f>VLOOKUP('Vegas Odds'!$B9,'Vegas Copy-Paste'!$P$4:$S$26,3,FALSE)</f>
        <v>#N/A</v>
      </c>
      <c r="F9" t="e">
        <f>VLOOKUP('Vegas Odds'!$B9,'Vegas Copy-Paste'!$P$4:$S$26,2,FALSE)</f>
        <v>#N/A</v>
      </c>
      <c r="G9" t="e">
        <f t="shared" si="0"/>
        <v>#N/A</v>
      </c>
      <c r="H9" s="14">
        <f>ROUND(VLOOKUP($B9,Team_Offense_Table20[[Lookup Name]:[% Pass]],5,FALSE),2)</f>
        <v>32.270000000000003</v>
      </c>
      <c r="I9" s="14">
        <f>ROUND(VLOOKUP($B9,Team_Offense_Table20[[Lookup Name]:[% Pass]],6,FALSE),2)</f>
        <v>27</v>
      </c>
      <c r="J9" s="14" t="e">
        <f>VLOOKUP($C9,Team_Defense_Table20[[Lookup]:[Yards per completion]],3,FALSE)</f>
        <v>#N/A</v>
      </c>
      <c r="K9" s="14" t="e">
        <f>VLOOKUP($C9,Team_Defense_Table20[[Lookup]:[Yards per completion]],5,FALSE)</f>
        <v>#N/A</v>
      </c>
      <c r="L9" s="14" t="e">
        <f>ROUND(VLOOKUP($C9,Team_Offense_Table20[[Lookup Name]:[% Pass]],5,FALSE),2)</f>
        <v>#N/A</v>
      </c>
      <c r="M9" s="14" t="e">
        <f>ROUND(VLOOKUP($C9,Team_Offense_Table20[[Lookup Name]:[% Pass]],6,FALSE),2)</f>
        <v>#N/A</v>
      </c>
      <c r="N9" s="14" t="e">
        <f t="shared" si="1"/>
        <v>#N/A</v>
      </c>
      <c r="O9" s="16" t="e">
        <f t="shared" si="2"/>
        <v>#N/A</v>
      </c>
      <c r="P9" s="14"/>
      <c r="Q9" s="17" t="e">
        <f t="shared" si="3"/>
        <v>#N/A</v>
      </c>
      <c r="R9" s="14" t="e">
        <f t="shared" si="4"/>
        <v>#N/A</v>
      </c>
      <c r="S9" s="14" t="e">
        <f t="shared" si="5"/>
        <v>#N/A</v>
      </c>
      <c r="T9" s="12">
        <f>VLOOKUP($B9,'20 Offensive Stats'!$AC:$AJ,2,FALSE)</f>
        <v>25.636363636363637</v>
      </c>
      <c r="U9" s="11" t="e">
        <f t="shared" si="6"/>
        <v>#N/A</v>
      </c>
    </row>
    <row r="10" spans="2:21" x14ac:dyDescent="0.3">
      <c r="B10" t="s">
        <v>130</v>
      </c>
      <c r="C10" t="str">
        <f>VLOOKUP('Vegas Odds'!$B10,'Vegas Copy-Paste'!$P$4:$S$26,4,FALSE)</f>
        <v>LV</v>
      </c>
      <c r="D10">
        <f>VLOOKUP('Vegas Odds'!$B10,'Vegas Copy-Paste'!$P$4:$S$26,3,FALSE)</f>
        <v>7.5</v>
      </c>
      <c r="F10">
        <f>VLOOKUP('Vegas Odds'!$B10,'Vegas Copy-Paste'!$P$4:$S$26,2,FALSE)</f>
        <v>46.9</v>
      </c>
      <c r="G10">
        <f t="shared" si="0"/>
        <v>27.2</v>
      </c>
      <c r="H10" s="14">
        <f>ROUND(VLOOKUP($B10,Team_Offense_Table20[[Lookup Name]:[% Pass]],5,FALSE),2)</f>
        <v>23.55</v>
      </c>
      <c r="I10" s="14">
        <f>ROUND(VLOOKUP($B10,Team_Offense_Table20[[Lookup Name]:[% Pass]],6,FALSE),2)</f>
        <v>32</v>
      </c>
      <c r="J10" s="14">
        <f>VLOOKUP($C10,Team_Defense_Table20[[Lookup]:[Yards per completion]],3,FALSE)</f>
        <v>25</v>
      </c>
      <c r="K10" s="14">
        <f>VLOOKUP($C10,Team_Defense_Table20[[Lookup]:[Yards per completion]],5,FALSE)</f>
        <v>13</v>
      </c>
      <c r="L10" s="14">
        <f>ROUND(VLOOKUP($C10,Team_Offense_Table20[[Lookup Name]:[% Pass]],5,FALSE),2)</f>
        <v>29.27</v>
      </c>
      <c r="M10" s="14">
        <f>ROUND(VLOOKUP($C10,Team_Offense_Table20[[Lookup Name]:[% Pass]],6,FALSE),2)</f>
        <v>32.090000000000003</v>
      </c>
      <c r="N10" s="14">
        <f t="shared" si="1"/>
        <v>55.2</v>
      </c>
      <c r="O10" s="16">
        <f t="shared" si="2"/>
        <v>0.85</v>
      </c>
      <c r="P10" s="14"/>
      <c r="Q10" s="17">
        <f t="shared" si="3"/>
        <v>0.90625</v>
      </c>
      <c r="R10" s="14">
        <f t="shared" si="4"/>
        <v>18.026560531053107</v>
      </c>
      <c r="S10" s="14">
        <f t="shared" si="5"/>
        <v>37.173439468946896</v>
      </c>
      <c r="T10" s="12">
        <f>VLOOKUP($B10,'20 Offensive Stats'!$AC:$AJ,2,FALSE)</f>
        <v>13.818181818181818</v>
      </c>
      <c r="U10" s="11">
        <f t="shared" si="6"/>
        <v>0.96842105263157885</v>
      </c>
    </row>
    <row r="11" spans="2:21" x14ac:dyDescent="0.3">
      <c r="B11" t="s">
        <v>107</v>
      </c>
      <c r="C11" t="e">
        <f>VLOOKUP('Vegas Odds'!$B11,'Vegas Copy-Paste'!$P$4:$S$26,4,FALSE)</f>
        <v>#N/A</v>
      </c>
      <c r="D11" t="e">
        <f>VLOOKUP('Vegas Odds'!$B11,'Vegas Copy-Paste'!$P$4:$S$26,3,FALSE)</f>
        <v>#N/A</v>
      </c>
      <c r="F11" t="e">
        <f>VLOOKUP('Vegas Odds'!$B11,'Vegas Copy-Paste'!$P$4:$S$26,2,FALSE)</f>
        <v>#N/A</v>
      </c>
      <c r="G11" t="e">
        <f t="shared" si="0"/>
        <v>#N/A</v>
      </c>
      <c r="H11" s="14">
        <f>ROUND(VLOOKUP($B11,Team_Offense_Table20[[Lookup Name]:[% Pass]],5,FALSE),2)</f>
        <v>25.18</v>
      </c>
      <c r="I11" s="14">
        <f>ROUND(VLOOKUP($B11,Team_Offense_Table20[[Lookup Name]:[% Pass]],6,FALSE),2)</f>
        <v>35.909999999999997</v>
      </c>
      <c r="J11" s="14" t="e">
        <f>VLOOKUP($C11,Team_Defense_Table20[[Lookup]:[Yards per completion]],3,FALSE)</f>
        <v>#N/A</v>
      </c>
      <c r="K11" s="14" t="e">
        <f>VLOOKUP($C11,Team_Defense_Table20[[Lookup]:[Yards per completion]],5,FALSE)</f>
        <v>#N/A</v>
      </c>
      <c r="L11" s="14" t="e">
        <f>ROUND(VLOOKUP($C11,Team_Offense_Table20[[Lookup Name]:[% Pass]],5,FALSE),2)</f>
        <v>#N/A</v>
      </c>
      <c r="M11" s="14" t="e">
        <f>ROUND(VLOOKUP($C11,Team_Offense_Table20[[Lookup Name]:[% Pass]],6,FALSE),2)</f>
        <v>#N/A</v>
      </c>
      <c r="N11" s="14" t="e">
        <f t="shared" si="1"/>
        <v>#N/A</v>
      </c>
      <c r="O11" s="16" t="e">
        <f t="shared" si="2"/>
        <v>#N/A</v>
      </c>
      <c r="P11" s="14"/>
      <c r="Q11" s="17" t="e">
        <f t="shared" si="3"/>
        <v>#N/A</v>
      </c>
      <c r="R11" s="14" t="e">
        <f t="shared" si="4"/>
        <v>#N/A</v>
      </c>
      <c r="S11" s="14" t="e">
        <f t="shared" si="5"/>
        <v>#N/A</v>
      </c>
      <c r="T11" s="12">
        <f>VLOOKUP($B11,'20 Offensive Stats'!$AC:$AJ,2,FALSE)</f>
        <v>27.181818181818183</v>
      </c>
      <c r="U11" s="11" t="e">
        <f t="shared" si="6"/>
        <v>#N/A</v>
      </c>
    </row>
    <row r="12" spans="2:21" x14ac:dyDescent="0.3">
      <c r="B12" t="s">
        <v>1121</v>
      </c>
      <c r="C12" t="str">
        <f>VLOOKUP('Vegas Odds'!$B12,'Vegas Copy-Paste'!$P$4:$S$26,4,FALSE)</f>
        <v>NYJ</v>
      </c>
      <c r="D12">
        <f>VLOOKUP('Vegas Odds'!$B12,'Vegas Copy-Paste'!$P$4:$S$26,3,FALSE)</f>
        <v>-7.5</v>
      </c>
      <c r="F12">
        <f>VLOOKUP('Vegas Odds'!$B12,'Vegas Copy-Paste'!$P$4:$S$26,2,FALSE)</f>
        <v>46.9</v>
      </c>
      <c r="G12">
        <f t="shared" si="0"/>
        <v>19.7</v>
      </c>
      <c r="H12" s="14">
        <f>ROUND(VLOOKUP($B12,Team_Offense_Table20[[Lookup Name]:[% Pass]],5,FALSE),2)</f>
        <v>29.27</v>
      </c>
      <c r="I12" s="14">
        <f>ROUND(VLOOKUP($B12,Team_Offense_Table20[[Lookup Name]:[% Pass]],6,FALSE),2)</f>
        <v>32.090000000000003</v>
      </c>
      <c r="J12" s="14">
        <f>VLOOKUP($C12,Team_Defense_Table20[[Lookup]:[Yards per completion]],3,FALSE)</f>
        <v>30</v>
      </c>
      <c r="K12" s="14">
        <f>VLOOKUP($C12,Team_Defense_Table20[[Lookup]:[Yards per completion]],5,FALSE)</f>
        <v>11</v>
      </c>
      <c r="L12" s="14">
        <f>ROUND(VLOOKUP($C12,Team_Offense_Table20[[Lookup Name]:[% Pass]],5,FALSE),2)</f>
        <v>23.55</v>
      </c>
      <c r="M12" s="14">
        <f>ROUND(VLOOKUP($C12,Team_Offense_Table20[[Lookup Name]:[% Pass]],6,FALSE),2)</f>
        <v>32</v>
      </c>
      <c r="N12" s="14">
        <f t="shared" si="1"/>
        <v>58.1</v>
      </c>
      <c r="O12" s="16">
        <f t="shared" si="2"/>
        <v>1.1499999999999999</v>
      </c>
      <c r="P12" s="14"/>
      <c r="Q12" s="17">
        <f t="shared" si="3"/>
        <v>0.8515625</v>
      </c>
      <c r="R12" s="14">
        <f t="shared" si="4"/>
        <v>27.141126707392839</v>
      </c>
      <c r="S12" s="14">
        <f t="shared" si="5"/>
        <v>30.958873292607162</v>
      </c>
      <c r="T12" s="12">
        <f>VLOOKUP($B12,'20 Offensive Stats'!$AC:$AJ,2,FALSE)</f>
        <v>26.545454545454547</v>
      </c>
      <c r="U12" s="11">
        <f t="shared" si="6"/>
        <v>-0.25787671232876719</v>
      </c>
    </row>
    <row r="13" spans="2:21" x14ac:dyDescent="0.3">
      <c r="B13" t="s">
        <v>33</v>
      </c>
      <c r="C13" t="e">
        <f>VLOOKUP('Vegas Odds'!$B13,'Vegas Copy-Paste'!$P$4:$S$26,4,FALSE)</f>
        <v>#N/A</v>
      </c>
      <c r="D13" t="e">
        <f>VLOOKUP('Vegas Odds'!$B13,'Vegas Copy-Paste'!$P$4:$S$26,3,FALSE)</f>
        <v>#N/A</v>
      </c>
      <c r="F13" t="e">
        <f>VLOOKUP('Vegas Odds'!$B13,'Vegas Copy-Paste'!$P$4:$S$26,2,FALSE)</f>
        <v>#N/A</v>
      </c>
      <c r="G13" t="e">
        <f t="shared" si="0"/>
        <v>#N/A</v>
      </c>
      <c r="H13" s="14">
        <f>ROUND(VLOOKUP($B13,Team_Offense_Table20[[Lookup Name]:[% Pass]],5,FALSE),2)</f>
        <v>25.33</v>
      </c>
      <c r="I13" s="14">
        <f>ROUND(VLOOKUP($B13,Team_Offense_Table20[[Lookup Name]:[% Pass]],6,FALSE),2)</f>
        <v>34.17</v>
      </c>
      <c r="J13" s="14" t="e">
        <f>VLOOKUP($C13,Team_Defense_Table20[[Lookup]:[Yards per completion]],3,FALSE)</f>
        <v>#N/A</v>
      </c>
      <c r="K13" s="14" t="e">
        <f>VLOOKUP($C13,Team_Defense_Table20[[Lookup]:[Yards per completion]],5,FALSE)</f>
        <v>#N/A</v>
      </c>
      <c r="L13" s="14" t="e">
        <f>ROUND(VLOOKUP($C13,Team_Offense_Table20[[Lookup Name]:[% Pass]],5,FALSE),2)</f>
        <v>#N/A</v>
      </c>
      <c r="M13" s="14" t="e">
        <f>ROUND(VLOOKUP($C13,Team_Offense_Table20[[Lookup Name]:[% Pass]],6,FALSE),2)</f>
        <v>#N/A</v>
      </c>
      <c r="N13" s="14" t="e">
        <f t="shared" si="1"/>
        <v>#N/A</v>
      </c>
      <c r="O13" s="16" t="e">
        <f t="shared" si="2"/>
        <v>#N/A</v>
      </c>
      <c r="P13" s="14"/>
      <c r="Q13" s="17" t="e">
        <f t="shared" si="3"/>
        <v>#N/A</v>
      </c>
      <c r="R13" s="14" t="e">
        <f t="shared" si="4"/>
        <v>#N/A</v>
      </c>
      <c r="S13" s="14" t="e">
        <f t="shared" si="5"/>
        <v>#N/A</v>
      </c>
      <c r="T13" s="12">
        <f>VLOOKUP($B13,'20 Offensive Stats'!$AC:$AJ,2,FALSE)</f>
        <v>23.333333333333332</v>
      </c>
      <c r="U13" s="11" t="e">
        <f t="shared" si="6"/>
        <v>#N/A</v>
      </c>
    </row>
    <row r="14" spans="2:21" x14ac:dyDescent="0.3">
      <c r="B14" t="s">
        <v>61</v>
      </c>
      <c r="C14" t="str">
        <f>VLOOKUP('Vegas Odds'!$B14,'Vegas Copy-Paste'!$P$4:$S$26,4,FALSE)</f>
        <v>NYG</v>
      </c>
      <c r="D14">
        <f>VLOOKUP('Vegas Odds'!$B14,'Vegas Copy-Paste'!$P$4:$S$26,3,FALSE)</f>
        <v>-11</v>
      </c>
      <c r="F14">
        <f>VLOOKUP('Vegas Odds'!$B14,'Vegas Copy-Paste'!$P$4:$S$26,2,FALSE)</f>
        <v>47.1</v>
      </c>
      <c r="G14">
        <f t="shared" si="0"/>
        <v>18.05</v>
      </c>
      <c r="H14" s="14">
        <f>ROUND(VLOOKUP($B14,Team_Offense_Table20[[Lookup Name]:[% Pass]],5,FALSE),2)</f>
        <v>25.09</v>
      </c>
      <c r="I14" s="14">
        <f>ROUND(VLOOKUP($B14,Team_Offense_Table20[[Lookup Name]:[% Pass]],6,FALSE),2)</f>
        <v>35.729999999999997</v>
      </c>
      <c r="J14" s="14">
        <f>VLOOKUP($C14,Team_Defense_Table20[[Lookup]:[Yards per completion]],3,FALSE)</f>
        <v>19</v>
      </c>
      <c r="K14" s="14">
        <f>VLOOKUP($C14,Team_Defense_Table20[[Lookup]:[Yards per completion]],5,FALSE)</f>
        <v>5</v>
      </c>
      <c r="L14" s="14">
        <f>ROUND(VLOOKUP($C14,Team_Offense_Table20[[Lookup Name]:[% Pass]],5,FALSE),2)</f>
        <v>26.36</v>
      </c>
      <c r="M14" s="14">
        <f>ROUND(VLOOKUP($C14,Team_Offense_Table20[[Lookup Name]:[% Pass]],6,FALSE),2)</f>
        <v>33.909999999999997</v>
      </c>
      <c r="N14" s="14">
        <f t="shared" si="1"/>
        <v>59.9</v>
      </c>
      <c r="O14" s="16">
        <f t="shared" si="2"/>
        <v>1.22</v>
      </c>
      <c r="P14" s="14"/>
      <c r="Q14" s="17">
        <f t="shared" si="3"/>
        <v>0.890625</v>
      </c>
      <c r="R14" s="14">
        <f t="shared" si="4"/>
        <v>26.849473893250575</v>
      </c>
      <c r="S14" s="14">
        <f t="shared" si="5"/>
        <v>33.050526106749423</v>
      </c>
      <c r="T14" s="12">
        <f>VLOOKUP($B14,'20 Offensive Stats'!$AC:$AJ,2,FALSE)</f>
        <v>31</v>
      </c>
      <c r="U14" s="11">
        <f t="shared" si="6"/>
        <v>-0.41774193548387095</v>
      </c>
    </row>
    <row r="15" spans="2:21" x14ac:dyDescent="0.3">
      <c r="B15" t="s">
        <v>84</v>
      </c>
      <c r="C15" t="str">
        <f>VLOOKUP('Vegas Odds'!$B15,'Vegas Copy-Paste'!$P$4:$S$26,4,FALSE)</f>
        <v>NO</v>
      </c>
      <c r="D15">
        <f>VLOOKUP('Vegas Odds'!$B15,'Vegas Copy-Paste'!$P$4:$S$26,3,FALSE)</f>
        <v>9.5</v>
      </c>
      <c r="F15">
        <f>VLOOKUP('Vegas Odds'!$B15,'Vegas Copy-Paste'!$P$4:$S$26,2,FALSE)</f>
        <v>45.5</v>
      </c>
      <c r="G15">
        <f t="shared" si="0"/>
        <v>27.5</v>
      </c>
      <c r="H15" s="14">
        <f>ROUND(VLOOKUP($B15,Team_Offense_Table20[[Lookup Name]:[% Pass]],5,FALSE),2)</f>
        <v>27.82</v>
      </c>
      <c r="I15" s="14">
        <f>ROUND(VLOOKUP($B15,Team_Offense_Table20[[Lookup Name]:[% Pass]],6,FALSE),2)</f>
        <v>38.909999999999997</v>
      </c>
      <c r="J15" s="14">
        <f>VLOOKUP($C15,Team_Defense_Table20[[Lookup]:[Yards per completion]],3,FALSE)</f>
        <v>5</v>
      </c>
      <c r="K15" s="14">
        <f>VLOOKUP($C15,Team_Defense_Table20[[Lookup]:[Yards per completion]],5,FALSE)</f>
        <v>1</v>
      </c>
      <c r="L15" s="14">
        <f>ROUND(VLOOKUP($C15,Team_Offense_Table20[[Lookup Name]:[% Pass]],5,FALSE),2)</f>
        <v>31.45</v>
      </c>
      <c r="M15" s="14">
        <f>ROUND(VLOOKUP($C15,Team_Offense_Table20[[Lookup Name]:[% Pass]],6,FALSE),2)</f>
        <v>32.090000000000003</v>
      </c>
      <c r="N15" s="14">
        <f t="shared" si="1"/>
        <v>67.5</v>
      </c>
      <c r="O15" s="16">
        <f t="shared" si="2"/>
        <v>0.81</v>
      </c>
      <c r="P15" s="14"/>
      <c r="Q15" s="17">
        <f t="shared" si="3"/>
        <v>0.96875</v>
      </c>
      <c r="R15" s="14">
        <f t="shared" si="4"/>
        <v>22.081903519781214</v>
      </c>
      <c r="S15" s="14">
        <f t="shared" si="5"/>
        <v>45.418096480218786</v>
      </c>
      <c r="T15" s="12">
        <f>VLOOKUP($B15,'20 Offensive Stats'!$AC:$AJ,2,FALSE)</f>
        <v>26.818181818181817</v>
      </c>
      <c r="U15" s="11">
        <f t="shared" si="6"/>
        <v>2.5423728813559383E-2</v>
      </c>
    </row>
    <row r="16" spans="2:21" x14ac:dyDescent="0.3">
      <c r="B16" t="s">
        <v>76</v>
      </c>
      <c r="C16" t="str">
        <f>VLOOKUP('Vegas Odds'!$B16,'Vegas Copy-Paste'!$P$4:$S$26,4,FALSE)</f>
        <v>GB</v>
      </c>
      <c r="D16">
        <f>VLOOKUP('Vegas Odds'!$B16,'Vegas Copy-Paste'!$P$4:$S$26,3,FALSE)</f>
        <v>8.4</v>
      </c>
      <c r="F16">
        <f>VLOOKUP('Vegas Odds'!$B16,'Vegas Copy-Paste'!$P$4:$S$26,2,FALSE)</f>
        <v>49.6</v>
      </c>
      <c r="G16">
        <f t="shared" si="0"/>
        <v>29</v>
      </c>
      <c r="H16" s="14">
        <f>ROUND(VLOOKUP($B16,Team_Offense_Table20[[Lookup Name]:[% Pass]],5,FALSE),2)</f>
        <v>23.18</v>
      </c>
      <c r="I16" s="14">
        <f>ROUND(VLOOKUP($B16,Team_Offense_Table20[[Lookup Name]:[% Pass]],6,FALSE),2)</f>
        <v>38.64</v>
      </c>
      <c r="J16" s="14">
        <f>VLOOKUP($C16,Team_Defense_Table20[[Lookup]:[Yards per completion]],3,FALSE)</f>
        <v>15</v>
      </c>
      <c r="K16" s="14">
        <f>VLOOKUP($C16,Team_Defense_Table20[[Lookup]:[Yards per completion]],5,FALSE)</f>
        <v>14</v>
      </c>
      <c r="L16" s="14">
        <f>ROUND(VLOOKUP($C16,Team_Offense_Table20[[Lookup Name]:[% Pass]],5,FALSE),2)</f>
        <v>27.64</v>
      </c>
      <c r="M16" s="14">
        <f>ROUND(VLOOKUP($C16,Team_Offense_Table20[[Lookup Name]:[% Pass]],6,FALSE),2)</f>
        <v>34.64</v>
      </c>
      <c r="N16" s="14">
        <f t="shared" si="1"/>
        <v>61.9</v>
      </c>
      <c r="O16" s="16">
        <f t="shared" si="2"/>
        <v>0.83199999999999996</v>
      </c>
      <c r="P16" s="14"/>
      <c r="Q16" s="17">
        <f t="shared" si="3"/>
        <v>0.9921875</v>
      </c>
      <c r="R16" s="14">
        <f t="shared" si="4"/>
        <v>19.159852329343252</v>
      </c>
      <c r="S16" s="14">
        <f t="shared" si="5"/>
        <v>42.740147670656746</v>
      </c>
      <c r="T16" s="12">
        <f>VLOOKUP($B16,'20 Offensive Stats'!$AC:$AJ,2,FALSE)</f>
        <v>21.545454545454547</v>
      </c>
      <c r="U16" s="11">
        <f t="shared" si="6"/>
        <v>0.34599156118143454</v>
      </c>
    </row>
    <row r="17" spans="2:21" x14ac:dyDescent="0.3">
      <c r="B17" t="s">
        <v>135</v>
      </c>
      <c r="C17" t="e">
        <f>VLOOKUP('Vegas Odds'!$B17,'Vegas Copy-Paste'!$P$4:$S$26,4,FALSE)</f>
        <v>#N/A</v>
      </c>
      <c r="D17" t="e">
        <f>VLOOKUP('Vegas Odds'!$B17,'Vegas Copy-Paste'!$P$4:$S$26,3,FALSE)</f>
        <v>#N/A</v>
      </c>
      <c r="F17" t="e">
        <f>VLOOKUP('Vegas Odds'!$B17,'Vegas Copy-Paste'!$P$4:$S$26,2,FALSE)</f>
        <v>#N/A</v>
      </c>
      <c r="G17" t="e">
        <f t="shared" si="0"/>
        <v>#N/A</v>
      </c>
      <c r="H17" s="14">
        <f>ROUND(VLOOKUP($B17,Team_Offense_Table20[[Lookup Name]:[% Pass]],5,FALSE),2)</f>
        <v>25.91</v>
      </c>
      <c r="I17" s="14">
        <f>ROUND(VLOOKUP($B17,Team_Offense_Table20[[Lookup Name]:[% Pass]],6,FALSE),2)</f>
        <v>35.36</v>
      </c>
      <c r="J17" s="14" t="e">
        <f>VLOOKUP($C17,Team_Defense_Table20[[Lookup]:[Yards per completion]],3,FALSE)</f>
        <v>#N/A</v>
      </c>
      <c r="K17" s="14" t="e">
        <f>VLOOKUP($C17,Team_Defense_Table20[[Lookup]:[Yards per completion]],5,FALSE)</f>
        <v>#N/A</v>
      </c>
      <c r="L17" s="14" t="e">
        <f>ROUND(VLOOKUP($C17,Team_Offense_Table20[[Lookup Name]:[% Pass]],5,FALSE),2)</f>
        <v>#N/A</v>
      </c>
      <c r="M17" s="14" t="e">
        <f>ROUND(VLOOKUP($C17,Team_Offense_Table20[[Lookup Name]:[% Pass]],6,FALSE),2)</f>
        <v>#N/A</v>
      </c>
      <c r="N17" s="14" t="e">
        <f t="shared" si="1"/>
        <v>#N/A</v>
      </c>
      <c r="O17" s="16" t="e">
        <f t="shared" si="2"/>
        <v>#N/A</v>
      </c>
      <c r="P17" s="14"/>
      <c r="Q17" s="17" t="e">
        <f t="shared" si="3"/>
        <v>#N/A</v>
      </c>
      <c r="R17" s="14" t="e">
        <f t="shared" si="4"/>
        <v>#N/A</v>
      </c>
      <c r="S17" s="14" t="e">
        <f t="shared" si="5"/>
        <v>#N/A</v>
      </c>
      <c r="T17" s="12">
        <f>VLOOKUP($B17,'20 Offensive Stats'!$AC:$AJ,2,FALSE)</f>
        <v>21.90909090909091</v>
      </c>
      <c r="U17" s="11" t="e">
        <f t="shared" si="6"/>
        <v>#N/A</v>
      </c>
    </row>
    <row r="18" spans="2:21" x14ac:dyDescent="0.3">
      <c r="B18" t="s">
        <v>99</v>
      </c>
      <c r="C18" t="str">
        <f>VLOOKUP('Vegas Odds'!$B18,'Vegas Copy-Paste'!$P$4:$S$26,4,FALSE)</f>
        <v>DET</v>
      </c>
      <c r="D18">
        <f>VLOOKUP('Vegas Odds'!$B18,'Vegas Copy-Paste'!$P$4:$S$26,3,FALSE)</f>
        <v>-2.8</v>
      </c>
      <c r="F18">
        <f>VLOOKUP('Vegas Odds'!$B18,'Vegas Copy-Paste'!$P$4:$S$26,2,FALSE)</f>
        <v>44.3</v>
      </c>
      <c r="G18">
        <f t="shared" si="0"/>
        <v>20.75</v>
      </c>
      <c r="H18" s="14">
        <f>ROUND(VLOOKUP($B18,Team_Offense_Table20[[Lookup Name]:[% Pass]],5,FALSE),2)</f>
        <v>21.18</v>
      </c>
      <c r="I18" s="14">
        <f>ROUND(VLOOKUP($B18,Team_Offense_Table20[[Lookup Name]:[% Pass]],6,FALSE),2)</f>
        <v>40.729999999999997</v>
      </c>
      <c r="J18" s="14">
        <f>VLOOKUP($C18,Team_Defense_Table20[[Lookup]:[Yards per completion]],3,FALSE)</f>
        <v>24</v>
      </c>
      <c r="K18" s="14">
        <f>VLOOKUP($C18,Team_Defense_Table20[[Lookup]:[Yards per completion]],5,FALSE)</f>
        <v>28</v>
      </c>
      <c r="L18" s="14">
        <f>ROUND(VLOOKUP($C18,Team_Offense_Table20[[Lookup Name]:[% Pass]],5,FALSE),2)</f>
        <v>24.18</v>
      </c>
      <c r="M18" s="14">
        <f>ROUND(VLOOKUP($C18,Team_Offense_Table20[[Lookup Name]:[% Pass]],6,FALSE),2)</f>
        <v>36.36</v>
      </c>
      <c r="N18" s="14">
        <f t="shared" si="1"/>
        <v>61.1</v>
      </c>
      <c r="O18" s="16">
        <f t="shared" si="2"/>
        <v>1.056</v>
      </c>
      <c r="P18" s="14"/>
      <c r="Q18" s="17">
        <f t="shared" si="3"/>
        <v>1.03125</v>
      </c>
      <c r="R18" s="14">
        <f t="shared" si="4"/>
        <v>22.763248618963015</v>
      </c>
      <c r="S18" s="14">
        <f t="shared" si="5"/>
        <v>38.33675138103699</v>
      </c>
      <c r="T18" s="12">
        <f>VLOOKUP($B18,'20 Offensive Stats'!$AC:$AJ,2,FALSE)</f>
        <v>19.636363636363637</v>
      </c>
      <c r="U18" s="11">
        <f t="shared" si="6"/>
        <v>5.6712962962962944E-2</v>
      </c>
    </row>
    <row r="19" spans="2:21" x14ac:dyDescent="0.3">
      <c r="B19" t="s">
        <v>72</v>
      </c>
      <c r="C19" t="str">
        <f>VLOOKUP('Vegas Odds'!$B19,'Vegas Copy-Paste'!$P$4:$S$26,4,FALSE)</f>
        <v>CHI</v>
      </c>
      <c r="D19">
        <f>VLOOKUP('Vegas Odds'!$B19,'Vegas Copy-Paste'!$P$4:$S$26,3,FALSE)</f>
        <v>2.8</v>
      </c>
      <c r="F19">
        <f>VLOOKUP('Vegas Odds'!$B19,'Vegas Copy-Paste'!$P$4:$S$26,2,FALSE)</f>
        <v>44.3</v>
      </c>
      <c r="G19">
        <f t="shared" si="0"/>
        <v>23.549999999999997</v>
      </c>
      <c r="H19" s="14">
        <f>ROUND(VLOOKUP($B19,Team_Offense_Table20[[Lookup Name]:[% Pass]],5,FALSE),2)</f>
        <v>24.18</v>
      </c>
      <c r="I19" s="14">
        <f>ROUND(VLOOKUP($B19,Team_Offense_Table20[[Lookup Name]:[% Pass]],6,FALSE),2)</f>
        <v>36.36</v>
      </c>
      <c r="J19" s="14">
        <f>VLOOKUP($C19,Team_Defense_Table20[[Lookup]:[Yards per completion]],3,FALSE)</f>
        <v>11</v>
      </c>
      <c r="K19" s="14">
        <f>VLOOKUP($C19,Team_Defense_Table20[[Lookup]:[Yards per completion]],5,FALSE)</f>
        <v>19</v>
      </c>
      <c r="L19" s="14">
        <f>ROUND(VLOOKUP($C19,Team_Offense_Table20[[Lookup Name]:[% Pass]],5,FALSE),2)</f>
        <v>21.18</v>
      </c>
      <c r="M19" s="14">
        <f>ROUND(VLOOKUP($C19,Team_Offense_Table20[[Lookup Name]:[% Pass]],6,FALSE),2)</f>
        <v>40.729999999999997</v>
      </c>
      <c r="N19" s="14">
        <f t="shared" si="1"/>
        <v>60.4</v>
      </c>
      <c r="O19" s="16">
        <f t="shared" si="2"/>
        <v>0.94399999999999995</v>
      </c>
      <c r="P19" s="14"/>
      <c r="Q19" s="17">
        <f t="shared" si="3"/>
        <v>1.0625</v>
      </c>
      <c r="R19" s="14">
        <f t="shared" si="4"/>
        <v>24.196455500495539</v>
      </c>
      <c r="S19" s="14">
        <f t="shared" si="5"/>
        <v>36.20354449950446</v>
      </c>
      <c r="T19" s="12">
        <f>VLOOKUP($B19,'20 Offensive Stats'!$AC:$AJ,2,FALSE)</f>
        <v>22.90909090909091</v>
      </c>
      <c r="U19" s="11">
        <f t="shared" si="6"/>
        <v>2.7976190476190307E-2</v>
      </c>
    </row>
    <row r="20" spans="2:21" x14ac:dyDescent="0.3">
      <c r="B20" t="s">
        <v>104</v>
      </c>
      <c r="C20" t="str">
        <f>VLOOKUP('Vegas Odds'!$B20,'Vegas Copy-Paste'!$P$4:$S$26,4,FALSE)</f>
        <v>HOU</v>
      </c>
      <c r="D20">
        <f>VLOOKUP('Vegas Odds'!$B20,'Vegas Copy-Paste'!$P$4:$S$26,3,FALSE)</f>
        <v>-3.1</v>
      </c>
      <c r="F20">
        <f>VLOOKUP('Vegas Odds'!$B20,'Vegas Copy-Paste'!$P$4:$S$26,2,FALSE)</f>
        <v>50.5</v>
      </c>
      <c r="G20">
        <f t="shared" si="0"/>
        <v>23.7</v>
      </c>
      <c r="H20" s="14">
        <f>ROUND(VLOOKUP($B20,Team_Offense_Table20[[Lookup Name]:[% Pass]],5,FALSE),2)</f>
        <v>28.27</v>
      </c>
      <c r="I20" s="14">
        <f>ROUND(VLOOKUP($B20,Team_Offense_Table20[[Lookup Name]:[% Pass]],6,FALSE),2)</f>
        <v>36.270000000000003</v>
      </c>
      <c r="J20" s="14">
        <f>VLOOKUP($C20,Team_Defense_Table20[[Lookup]:[Yards per completion]],3,FALSE)</f>
        <v>22</v>
      </c>
      <c r="K20" s="14">
        <f>VLOOKUP($C20,Team_Defense_Table20[[Lookup]:[Yards per completion]],5,FALSE)</f>
        <v>31</v>
      </c>
      <c r="L20" s="14">
        <f>ROUND(VLOOKUP($C20,Team_Offense_Table20[[Lookup Name]:[% Pass]],5,FALSE),2)</f>
        <v>22.09</v>
      </c>
      <c r="M20" s="14">
        <f>ROUND(VLOOKUP($C20,Team_Offense_Table20[[Lookup Name]:[% Pass]],6,FALSE),2)</f>
        <v>33.090000000000003</v>
      </c>
      <c r="N20" s="14">
        <f t="shared" si="1"/>
        <v>60.9</v>
      </c>
      <c r="O20" s="16">
        <f t="shared" si="2"/>
        <v>1.0620000000000001</v>
      </c>
      <c r="P20" s="14"/>
      <c r="Q20" s="17">
        <f t="shared" si="3"/>
        <v>1.0703125</v>
      </c>
      <c r="R20" s="14">
        <f t="shared" si="4"/>
        <v>30.321400323684923</v>
      </c>
      <c r="S20" s="14">
        <f t="shared" si="5"/>
        <v>30.578599676315076</v>
      </c>
      <c r="T20" s="12">
        <f>VLOOKUP($B20,'20 Offensive Stats'!$AC:$AJ,2,FALSE)</f>
        <v>27.454545454545453</v>
      </c>
      <c r="U20" s="11">
        <f t="shared" si="6"/>
        <v>-0.1367549668874172</v>
      </c>
    </row>
    <row r="21" spans="2:21" x14ac:dyDescent="0.3">
      <c r="B21" t="s">
        <v>1078</v>
      </c>
      <c r="C21" t="str">
        <f>VLOOKUP('Vegas Odds'!$B21,'Vegas Copy-Paste'!$P$4:$S$26,4,FALSE)</f>
        <v>MIN</v>
      </c>
      <c r="D21">
        <f>VLOOKUP('Vegas Odds'!$B21,'Vegas Copy-Paste'!$P$4:$S$26,3,FALSE)</f>
        <v>10.1</v>
      </c>
      <c r="F21">
        <f>VLOOKUP('Vegas Odds'!$B21,'Vegas Copy-Paste'!$P$4:$S$26,2,FALSE)</f>
        <v>51.3</v>
      </c>
      <c r="G21">
        <f t="shared" si="0"/>
        <v>30.7</v>
      </c>
      <c r="H21" s="14">
        <f>ROUND(VLOOKUP($B21,Team_Offense_Table20[[Lookup Name]:[% Pass]],5,FALSE),2)</f>
        <v>22</v>
      </c>
      <c r="I21" s="14">
        <f>ROUND(VLOOKUP($B21,Team_Offense_Table20[[Lookup Name]:[% Pass]],6,FALSE),2)</f>
        <v>37.450000000000003</v>
      </c>
      <c r="J21" s="14">
        <f>VLOOKUP($C21,Team_Defense_Table20[[Lookup]:[Yards per completion]],3,FALSE)</f>
        <v>23</v>
      </c>
      <c r="K21" s="14">
        <f>VLOOKUP($C21,Team_Defense_Table20[[Lookup]:[Yards per completion]],5,FALSE)</f>
        <v>18</v>
      </c>
      <c r="L21" s="14">
        <f>ROUND(VLOOKUP($C21,Team_Offense_Table20[[Lookup Name]:[% Pass]],5,FALSE),2)</f>
        <v>29.18</v>
      </c>
      <c r="M21" s="14">
        <f>ROUND(VLOOKUP($C21,Team_Offense_Table20[[Lookup Name]:[% Pass]],6,FALSE),2)</f>
        <v>29.09</v>
      </c>
      <c r="N21" s="14">
        <f t="shared" si="1"/>
        <v>57.6</v>
      </c>
      <c r="O21" s="16">
        <f t="shared" si="2"/>
        <v>0.79800000000000004</v>
      </c>
      <c r="P21" s="14"/>
      <c r="Q21" s="17">
        <f t="shared" si="3"/>
        <v>0.9609375</v>
      </c>
      <c r="R21" s="14">
        <f t="shared" si="4"/>
        <v>16.345241379310348</v>
      </c>
      <c r="S21" s="14">
        <f t="shared" si="5"/>
        <v>41.254758620689657</v>
      </c>
      <c r="T21" s="12">
        <f>VLOOKUP($B21,'20 Offensive Stats'!$AC:$AJ,2,FALSE)</f>
        <v>20.636363636363637</v>
      </c>
      <c r="U21" s="11">
        <f t="shared" si="6"/>
        <v>0.4876651982378854</v>
      </c>
    </row>
    <row r="22" spans="2:21" x14ac:dyDescent="0.3">
      <c r="B22" t="s">
        <v>1080</v>
      </c>
      <c r="C22" t="str">
        <f>VLOOKUP('Vegas Odds'!$B22,'Vegas Copy-Paste'!$P$4:$S$26,4,FALSE)</f>
        <v>PHI</v>
      </c>
      <c r="D22">
        <f>VLOOKUP('Vegas Odds'!$B22,'Vegas Copy-Paste'!$P$4:$S$26,3,FALSE)</f>
        <v>-8.4</v>
      </c>
      <c r="F22">
        <f>VLOOKUP('Vegas Odds'!$B22,'Vegas Copy-Paste'!$P$4:$S$26,2,FALSE)</f>
        <v>49.6</v>
      </c>
      <c r="G22">
        <f t="shared" si="0"/>
        <v>20.6</v>
      </c>
      <c r="H22" s="14">
        <f>ROUND(VLOOKUP($B22,Team_Offense_Table20[[Lookup Name]:[% Pass]],5,FALSE),2)</f>
        <v>27.64</v>
      </c>
      <c r="I22" s="14">
        <f>ROUND(VLOOKUP($B22,Team_Offense_Table20[[Lookup Name]:[% Pass]],6,FALSE),2)</f>
        <v>34.64</v>
      </c>
      <c r="J22" s="14">
        <f>VLOOKUP($C22,Team_Defense_Table20[[Lookup]:[Yards per completion]],3,FALSE)</f>
        <v>8</v>
      </c>
      <c r="K22" s="14">
        <f>VLOOKUP($C22,Team_Defense_Table20[[Lookup]:[Yards per completion]],5,FALSE)</f>
        <v>23</v>
      </c>
      <c r="L22" s="14">
        <f>ROUND(VLOOKUP($C22,Team_Offense_Table20[[Lookup Name]:[% Pass]],5,FALSE),2)</f>
        <v>23.18</v>
      </c>
      <c r="M22" s="14">
        <f>ROUND(VLOOKUP($C22,Team_Offense_Table20[[Lookup Name]:[% Pass]],6,FALSE),2)</f>
        <v>38.64</v>
      </c>
      <c r="N22" s="14">
        <f t="shared" si="1"/>
        <v>62.1</v>
      </c>
      <c r="O22" s="16">
        <f t="shared" si="2"/>
        <v>1.1679999999999999</v>
      </c>
      <c r="P22" s="14"/>
      <c r="Q22" s="17">
        <f t="shared" si="3"/>
        <v>1.1171875</v>
      </c>
      <c r="R22" s="14">
        <f t="shared" si="4"/>
        <v>35.962505852601154</v>
      </c>
      <c r="S22" s="14">
        <f t="shared" si="5"/>
        <v>26.137494147398847</v>
      </c>
      <c r="T22" s="12">
        <f>VLOOKUP($B22,'20 Offensive Stats'!$AC:$AJ,2,FALSE)</f>
        <v>31.727272727272727</v>
      </c>
      <c r="U22" s="11">
        <f t="shared" si="6"/>
        <v>-0.35071633237822342</v>
      </c>
    </row>
    <row r="23" spans="2:21" x14ac:dyDescent="0.3">
      <c r="B23" t="s">
        <v>46</v>
      </c>
      <c r="C23" t="str">
        <f>VLOOKUP('Vegas Odds'!$B23,'Vegas Copy-Paste'!$P$4:$S$26,4,FALSE)</f>
        <v>JAC</v>
      </c>
      <c r="D23">
        <f>VLOOKUP('Vegas Odds'!$B23,'Vegas Copy-Paste'!$P$4:$S$26,3,FALSE)</f>
        <v>-10.1</v>
      </c>
      <c r="F23">
        <f>VLOOKUP('Vegas Odds'!$B23,'Vegas Copy-Paste'!$P$4:$S$26,2,FALSE)</f>
        <v>51.3</v>
      </c>
      <c r="G23">
        <f t="shared" si="0"/>
        <v>20.599999999999998</v>
      </c>
      <c r="H23" s="14">
        <f>ROUND(VLOOKUP($B23,Team_Offense_Table20[[Lookup Name]:[% Pass]],5,FALSE),2)</f>
        <v>29.18</v>
      </c>
      <c r="I23" s="14">
        <f>ROUND(VLOOKUP($B23,Team_Offense_Table20[[Lookup Name]:[% Pass]],6,FALSE),2)</f>
        <v>29.09</v>
      </c>
      <c r="J23" s="14">
        <f>VLOOKUP($C23,Team_Defense_Table20[[Lookup]:[Yards per completion]],3,FALSE)</f>
        <v>29</v>
      </c>
      <c r="K23" s="14">
        <f>VLOOKUP($C23,Team_Defense_Table20[[Lookup]:[Yards per completion]],5,FALSE)</f>
        <v>29</v>
      </c>
      <c r="L23" s="14">
        <f>ROUND(VLOOKUP($C23,Team_Offense_Table20[[Lookup Name]:[% Pass]],5,FALSE),2)</f>
        <v>22</v>
      </c>
      <c r="M23" s="14">
        <f>ROUND(VLOOKUP($C23,Team_Offense_Table20[[Lookup Name]:[% Pass]],6,FALSE),2)</f>
        <v>37.450000000000003</v>
      </c>
      <c r="N23" s="14">
        <f t="shared" si="1"/>
        <v>57</v>
      </c>
      <c r="O23" s="16">
        <f t="shared" si="2"/>
        <v>1.202</v>
      </c>
      <c r="P23" s="14"/>
      <c r="Q23" s="17">
        <f t="shared" si="3"/>
        <v>1</v>
      </c>
      <c r="R23" s="14">
        <f t="shared" si="4"/>
        <v>34.309911103483778</v>
      </c>
      <c r="S23" s="14">
        <f t="shared" si="5"/>
        <v>22.690088896516222</v>
      </c>
      <c r="T23" s="12">
        <f>VLOOKUP($B23,'20 Offensive Stats'!$AC:$AJ,2,FALSE)</f>
        <v>26.545454545454547</v>
      </c>
      <c r="U23" s="11">
        <f t="shared" si="6"/>
        <v>-0.22397260273972613</v>
      </c>
    </row>
    <row r="24" spans="2:21" x14ac:dyDescent="0.3">
      <c r="B24" t="s">
        <v>56</v>
      </c>
      <c r="C24" t="str">
        <f>VLOOKUP('Vegas Odds'!$B24,'Vegas Copy-Paste'!$P$4:$S$26,4,FALSE)</f>
        <v>NE</v>
      </c>
      <c r="D24">
        <f>VLOOKUP('Vegas Odds'!$B24,'Vegas Copy-Paste'!$P$4:$S$26,3,FALSE)</f>
        <v>-1.4</v>
      </c>
      <c r="F24">
        <f>VLOOKUP('Vegas Odds'!$B24,'Vegas Copy-Paste'!$P$4:$S$26,2,FALSE)</f>
        <v>47</v>
      </c>
      <c r="G24">
        <f t="shared" si="0"/>
        <v>22.8</v>
      </c>
      <c r="H24" s="14">
        <f>ROUND(VLOOKUP($B24,Team_Offense_Table20[[Lookup Name]:[% Pass]],5,FALSE),2)</f>
        <v>31</v>
      </c>
      <c r="I24" s="14">
        <f>ROUND(VLOOKUP($B24,Team_Offense_Table20[[Lookup Name]:[% Pass]],6,FALSE),2)</f>
        <v>39.450000000000003</v>
      </c>
      <c r="J24" s="14">
        <f>VLOOKUP($C24,Team_Defense_Table20[[Lookup]:[Yards per completion]],3,FALSE)</f>
        <v>14</v>
      </c>
      <c r="K24" s="14">
        <f>VLOOKUP($C24,Team_Defense_Table20[[Lookup]:[Yards per completion]],5,FALSE)</f>
        <v>20</v>
      </c>
      <c r="L24" s="14">
        <f>ROUND(VLOOKUP($C24,Team_Offense_Table20[[Lookup Name]:[% Pass]],5,FALSE),2)</f>
        <v>32.270000000000003</v>
      </c>
      <c r="M24" s="14">
        <f>ROUND(VLOOKUP($C24,Team_Offense_Table20[[Lookup Name]:[% Pass]],6,FALSE),2)</f>
        <v>28.73</v>
      </c>
      <c r="N24" s="14">
        <f t="shared" si="1"/>
        <v>69.8</v>
      </c>
      <c r="O24" s="16">
        <f t="shared" si="2"/>
        <v>1.028</v>
      </c>
      <c r="P24" s="14"/>
      <c r="Q24" s="17">
        <f t="shared" si="3"/>
        <v>1.046875</v>
      </c>
      <c r="R24" s="14">
        <f t="shared" si="4"/>
        <v>33.054003016323627</v>
      </c>
      <c r="S24" s="14">
        <f t="shared" si="5"/>
        <v>36.74599698367637</v>
      </c>
      <c r="T24" s="12">
        <f>VLOOKUP($B24,'20 Offensive Stats'!$AC:$AJ,2,FALSE)</f>
        <v>25.181818181818183</v>
      </c>
      <c r="U24" s="11">
        <f t="shared" si="6"/>
        <v>-9.458483754512638E-2</v>
      </c>
    </row>
    <row r="25" spans="2:21" x14ac:dyDescent="0.3">
      <c r="B25" t="s">
        <v>78</v>
      </c>
      <c r="C25" t="str">
        <f>VLOOKUP('Vegas Odds'!$B25,'Vegas Copy-Paste'!$P$4:$S$26,4,FALSE)</f>
        <v>MIA</v>
      </c>
      <c r="D25">
        <f>VLOOKUP('Vegas Odds'!$B25,'Vegas Copy-Paste'!$P$4:$S$26,3,FALSE)</f>
        <v>10.3</v>
      </c>
      <c r="F25">
        <f>VLOOKUP('Vegas Odds'!$B25,'Vegas Copy-Paste'!$P$4:$S$26,2,FALSE)</f>
        <v>42.8</v>
      </c>
      <c r="G25">
        <f t="shared" si="0"/>
        <v>26.549999999999997</v>
      </c>
      <c r="H25" s="14">
        <f>ROUND(VLOOKUP($B25,Team_Offense_Table20[[Lookup Name]:[% Pass]],5,FALSE),2)</f>
        <v>24.64</v>
      </c>
      <c r="I25" s="14">
        <f>ROUND(VLOOKUP($B25,Team_Offense_Table20[[Lookup Name]:[% Pass]],6,FALSE),2)</f>
        <v>40.36</v>
      </c>
      <c r="J25" s="14">
        <f>VLOOKUP($C25,Team_Defense_Table20[[Lookup]:[Yards per completion]],3,FALSE)</f>
        <v>17</v>
      </c>
      <c r="K25" s="14">
        <f>VLOOKUP($C25,Team_Defense_Table20[[Lookup]:[Yards per completion]],5,FALSE)</f>
        <v>26</v>
      </c>
      <c r="L25" s="14">
        <f>ROUND(VLOOKUP($C25,Team_Offense_Table20[[Lookup Name]:[% Pass]],5,FALSE),2)</f>
        <v>26.27</v>
      </c>
      <c r="M25" s="14">
        <f>ROUND(VLOOKUP($C25,Team_Offense_Table20[[Lookup Name]:[% Pass]],6,FALSE),2)</f>
        <v>31.91</v>
      </c>
      <c r="N25" s="14">
        <f t="shared" si="1"/>
        <v>62.9</v>
      </c>
      <c r="O25" s="16">
        <f t="shared" si="2"/>
        <v>0.79400000000000004</v>
      </c>
      <c r="P25" s="14"/>
      <c r="Q25" s="17">
        <f t="shared" si="3"/>
        <v>1.0703125</v>
      </c>
      <c r="R25" s="14">
        <f t="shared" si="4"/>
        <v>20.263249515384619</v>
      </c>
      <c r="S25" s="14">
        <f t="shared" si="5"/>
        <v>42.636750484615376</v>
      </c>
      <c r="T25" s="12">
        <f>VLOOKUP($B25,'20 Offensive Stats'!$AC:$AJ,2,FALSE)</f>
        <v>20.90909090909091</v>
      </c>
      <c r="U25" s="11">
        <f t="shared" si="6"/>
        <v>0.26978260869565196</v>
      </c>
    </row>
    <row r="26" spans="2:21" x14ac:dyDescent="0.3">
      <c r="B26" t="s">
        <v>116</v>
      </c>
      <c r="C26" t="str">
        <f>VLOOKUP('Vegas Odds'!$B26,'Vegas Copy-Paste'!$P$4:$S$26,4,FALSE)</f>
        <v>LAR</v>
      </c>
      <c r="D26">
        <f>VLOOKUP('Vegas Odds'!$B26,'Vegas Copy-Paste'!$P$4:$S$26,3,FALSE)</f>
        <v>2.8</v>
      </c>
      <c r="F26">
        <f>VLOOKUP('Vegas Odds'!$B26,'Vegas Copy-Paste'!$P$4:$S$26,2,FALSE)</f>
        <v>48.4</v>
      </c>
      <c r="G26">
        <f t="shared" si="0"/>
        <v>25.599999999999998</v>
      </c>
      <c r="H26" s="14">
        <f>ROUND(VLOOKUP($B26,Team_Offense_Table20[[Lookup Name]:[% Pass]],5,FALSE),2)</f>
        <v>30.91</v>
      </c>
      <c r="I26" s="14">
        <f>ROUND(VLOOKUP($B26,Team_Offense_Table20[[Lookup Name]:[% Pass]],6,FALSE),2)</f>
        <v>35.18</v>
      </c>
      <c r="J26" s="14">
        <f>VLOOKUP($C26,Team_Defense_Table20[[Lookup]:[Yards per completion]],3,FALSE)</f>
        <v>3</v>
      </c>
      <c r="K26" s="14">
        <f>VLOOKUP($C26,Team_Defense_Table20[[Lookup]:[Yards per completion]],5,FALSE)</f>
        <v>4</v>
      </c>
      <c r="L26" s="14">
        <f>ROUND(VLOOKUP($C26,Team_Offense_Table20[[Lookup Name]:[% Pass]],5,FALSE),2)</f>
        <v>29.82</v>
      </c>
      <c r="M26" s="14">
        <f>ROUND(VLOOKUP($C26,Team_Offense_Table20[[Lookup Name]:[% Pass]],6,FALSE),2)</f>
        <v>36.64</v>
      </c>
      <c r="N26" s="14">
        <f t="shared" si="1"/>
        <v>68.400000000000006</v>
      </c>
      <c r="O26" s="16">
        <f t="shared" si="2"/>
        <v>0.94399999999999995</v>
      </c>
      <c r="P26" s="14"/>
      <c r="Q26" s="17">
        <f t="shared" si="3"/>
        <v>1.0078125</v>
      </c>
      <c r="R26" s="14">
        <f t="shared" si="4"/>
        <v>30.434844689060373</v>
      </c>
      <c r="S26" s="14">
        <f t="shared" si="5"/>
        <v>37.965155310939636</v>
      </c>
      <c r="T26" s="12">
        <f>VLOOKUP($B26,'20 Offensive Stats'!$AC:$AJ,2,FALSE)</f>
        <v>27.636363636363637</v>
      </c>
      <c r="U26" s="11">
        <f t="shared" si="6"/>
        <v>-7.368421052631588E-2</v>
      </c>
    </row>
    <row r="27" spans="2:21" x14ac:dyDescent="0.3">
      <c r="B27" t="s">
        <v>1076</v>
      </c>
      <c r="C27" t="e">
        <f>VLOOKUP('Vegas Odds'!$B27,'Vegas Copy-Paste'!$P$4:$S$26,4,FALSE)</f>
        <v>#N/A</v>
      </c>
      <c r="D27" t="e">
        <f>VLOOKUP('Vegas Odds'!$B27,'Vegas Copy-Paste'!$P$4:$S$26,3,FALSE)</f>
        <v>#N/A</v>
      </c>
      <c r="F27" t="e">
        <f>VLOOKUP('Vegas Odds'!$B27,'Vegas Copy-Paste'!$P$4:$S$26,2,FALSE)</f>
        <v>#N/A</v>
      </c>
      <c r="G27" t="e">
        <f t="shared" si="0"/>
        <v>#N/A</v>
      </c>
      <c r="H27" s="14">
        <f>ROUND(VLOOKUP($B27,Team_Offense_Table20[[Lookup Name]:[% Pass]],5,FALSE),2)</f>
        <v>27.18</v>
      </c>
      <c r="I27" s="14">
        <f>ROUND(VLOOKUP($B27,Team_Offense_Table20[[Lookup Name]:[% Pass]],6,FALSE),2)</f>
        <v>34.909999999999997</v>
      </c>
      <c r="J27" s="14" t="e">
        <f>VLOOKUP($C27,Team_Defense_Table20[[Lookup]:[Yards per completion]],3,FALSE)</f>
        <v>#N/A</v>
      </c>
      <c r="K27" s="14" t="e">
        <f>VLOOKUP($C27,Team_Defense_Table20[[Lookup]:[Yards per completion]],5,FALSE)</f>
        <v>#N/A</v>
      </c>
      <c r="L27" s="14" t="e">
        <f>ROUND(VLOOKUP($C27,Team_Offense_Table20[[Lookup Name]:[% Pass]],5,FALSE),2)</f>
        <v>#N/A</v>
      </c>
      <c r="M27" s="14" t="e">
        <f>ROUND(VLOOKUP($C27,Team_Offense_Table20[[Lookup Name]:[% Pass]],6,FALSE),2)</f>
        <v>#N/A</v>
      </c>
      <c r="N27" s="14" t="e">
        <f t="shared" si="1"/>
        <v>#N/A</v>
      </c>
      <c r="O27" s="16" t="e">
        <f t="shared" si="2"/>
        <v>#N/A</v>
      </c>
      <c r="P27" s="14"/>
      <c r="Q27" s="17" t="e">
        <f t="shared" si="3"/>
        <v>#N/A</v>
      </c>
      <c r="R27" s="14" t="e">
        <f t="shared" si="4"/>
        <v>#N/A</v>
      </c>
      <c r="S27" s="14" t="e">
        <f t="shared" si="5"/>
        <v>#N/A</v>
      </c>
      <c r="T27" s="12">
        <f>VLOOKUP($B27,'20 Offensive Stats'!$AC:$AJ,2,FALSE)</f>
        <v>23.727272727272727</v>
      </c>
      <c r="U27" s="11" t="e">
        <f t="shared" si="6"/>
        <v>#N/A</v>
      </c>
    </row>
    <row r="28" spans="2:21" x14ac:dyDescent="0.3">
      <c r="B28" t="s">
        <v>1082</v>
      </c>
      <c r="C28" t="e">
        <f>VLOOKUP('Vegas Odds'!$B28,'Vegas Copy-Paste'!$P$4:$S$26,4,FALSE)</f>
        <v>#N/A</v>
      </c>
      <c r="D28" t="e">
        <f>VLOOKUP('Vegas Odds'!$B28,'Vegas Copy-Paste'!$P$4:$S$26,3,FALSE)</f>
        <v>#N/A</v>
      </c>
      <c r="F28" t="e">
        <f>VLOOKUP('Vegas Odds'!$B28,'Vegas Copy-Paste'!$P$4:$S$26,2,FALSE)</f>
        <v>#N/A</v>
      </c>
      <c r="G28" t="e">
        <f t="shared" si="0"/>
        <v>#N/A</v>
      </c>
      <c r="H28" s="14">
        <f>ROUND(VLOOKUP($B28,Team_Offense_Table20[[Lookup Name]:[% Pass]],5,FALSE),2)</f>
        <v>23.08</v>
      </c>
      <c r="I28" s="14">
        <f>ROUND(VLOOKUP($B28,Team_Offense_Table20[[Lookup Name]:[% Pass]],6,FALSE),2)</f>
        <v>39.58</v>
      </c>
      <c r="J28" s="14" t="e">
        <f>VLOOKUP($C28,Team_Defense_Table20[[Lookup]:[Yards per completion]],3,FALSE)</f>
        <v>#N/A</v>
      </c>
      <c r="K28" s="14" t="e">
        <f>VLOOKUP($C28,Team_Defense_Table20[[Lookup]:[Yards per completion]],5,FALSE)</f>
        <v>#N/A</v>
      </c>
      <c r="L28" s="14" t="e">
        <f>ROUND(VLOOKUP($C28,Team_Offense_Table20[[Lookup Name]:[% Pass]],5,FALSE),2)</f>
        <v>#N/A</v>
      </c>
      <c r="M28" s="14" t="e">
        <f>ROUND(VLOOKUP($C28,Team_Offense_Table20[[Lookup Name]:[% Pass]],6,FALSE),2)</f>
        <v>#N/A</v>
      </c>
      <c r="N28" s="14" t="e">
        <f t="shared" si="1"/>
        <v>#N/A</v>
      </c>
      <c r="O28" s="16" t="e">
        <f t="shared" si="2"/>
        <v>#N/A</v>
      </c>
      <c r="P28" s="14"/>
      <c r="Q28" s="17" t="e">
        <f t="shared" si="3"/>
        <v>#N/A</v>
      </c>
      <c r="R28" s="14" t="e">
        <f t="shared" si="4"/>
        <v>#N/A</v>
      </c>
      <c r="S28" s="14" t="e">
        <f t="shared" si="5"/>
        <v>#N/A</v>
      </c>
      <c r="T28" s="12">
        <f>VLOOKUP($B28,'20 Offensive Stats'!$AC:$AJ,2,FALSE)</f>
        <v>28.666666666666668</v>
      </c>
      <c r="U28" s="11" t="e">
        <f t="shared" si="6"/>
        <v>#N/A</v>
      </c>
    </row>
    <row r="29" spans="2:21" x14ac:dyDescent="0.3">
      <c r="B29" t="s">
        <v>1081</v>
      </c>
      <c r="C29" t="str">
        <f>VLOOKUP('Vegas Odds'!$B29,'Vegas Copy-Paste'!$P$4:$S$26,4,FALSE)</f>
        <v>ATL</v>
      </c>
      <c r="D29">
        <f>VLOOKUP('Vegas Odds'!$B29,'Vegas Copy-Paste'!$P$4:$S$26,3,FALSE)</f>
        <v>-9.5</v>
      </c>
      <c r="F29">
        <f>VLOOKUP('Vegas Odds'!$B29,'Vegas Copy-Paste'!$P$4:$S$26,2,FALSE)</f>
        <v>45.5</v>
      </c>
      <c r="G29">
        <f t="shared" si="0"/>
        <v>18</v>
      </c>
      <c r="H29" s="14">
        <f>ROUND(VLOOKUP($B29,Team_Offense_Table20[[Lookup Name]:[% Pass]],5,FALSE),2)</f>
        <v>31.45</v>
      </c>
      <c r="I29" s="14">
        <f>ROUND(VLOOKUP($B29,Team_Offense_Table20[[Lookup Name]:[% Pass]],6,FALSE),2)</f>
        <v>32.090000000000003</v>
      </c>
      <c r="J29" s="14">
        <f>VLOOKUP($C29,Team_Defense_Table20[[Lookup]:[Yards per completion]],3,FALSE)</f>
        <v>31</v>
      </c>
      <c r="K29" s="14">
        <f>VLOOKUP($C29,Team_Defense_Table20[[Lookup]:[Yards per completion]],5,FALSE)</f>
        <v>6</v>
      </c>
      <c r="L29" s="14">
        <f>ROUND(VLOOKUP($C29,Team_Offense_Table20[[Lookup Name]:[% Pass]],5,FALSE),2)</f>
        <v>27.82</v>
      </c>
      <c r="M29" s="14">
        <f>ROUND(VLOOKUP($C29,Team_Offense_Table20[[Lookup Name]:[% Pass]],6,FALSE),2)</f>
        <v>38.909999999999997</v>
      </c>
      <c r="N29" s="14">
        <f t="shared" si="1"/>
        <v>65.900000000000006</v>
      </c>
      <c r="O29" s="16">
        <f t="shared" si="2"/>
        <v>1.19</v>
      </c>
      <c r="P29" s="14"/>
      <c r="Q29" s="17">
        <f t="shared" si="3"/>
        <v>0.8046875</v>
      </c>
      <c r="R29" s="14">
        <f t="shared" si="4"/>
        <v>31.234392994324441</v>
      </c>
      <c r="S29" s="14">
        <f t="shared" si="5"/>
        <v>34.665607005675568</v>
      </c>
      <c r="T29" s="12">
        <f>VLOOKUP($B29,'20 Offensive Stats'!$AC:$AJ,2,FALSE)</f>
        <v>29.636363636363637</v>
      </c>
      <c r="U29" s="11">
        <f t="shared" si="6"/>
        <v>-0.39263803680981596</v>
      </c>
    </row>
    <row r="30" spans="2:21" x14ac:dyDescent="0.3">
      <c r="B30" t="s">
        <v>44</v>
      </c>
      <c r="C30" t="e">
        <f>VLOOKUP('Vegas Odds'!$B30,'Vegas Copy-Paste'!$P$4:$S$26,4,FALSE)</f>
        <v>#N/A</v>
      </c>
      <c r="D30" t="e">
        <f>VLOOKUP('Vegas Odds'!$B30,'Vegas Copy-Paste'!$P$4:$S$26,3,FALSE)</f>
        <v>#N/A</v>
      </c>
      <c r="F30" t="e">
        <f>VLOOKUP('Vegas Odds'!$B30,'Vegas Copy-Paste'!$P$4:$S$26,2,FALSE)</f>
        <v>#N/A</v>
      </c>
      <c r="G30" t="e">
        <f t="shared" si="0"/>
        <v>#N/A</v>
      </c>
      <c r="H30" s="14">
        <f>ROUND(VLOOKUP($B30,Team_Offense_Table20[[Lookup Name]:[% Pass]],5,FALSE),2)</f>
        <v>26.73</v>
      </c>
      <c r="I30" s="14">
        <f>ROUND(VLOOKUP($B30,Team_Offense_Table20[[Lookup Name]:[% Pass]],6,FALSE),2)</f>
        <v>41.55</v>
      </c>
      <c r="J30" s="14" t="e">
        <f>VLOOKUP($C30,Team_Defense_Table20[[Lookup]:[Yards per completion]],3,FALSE)</f>
        <v>#N/A</v>
      </c>
      <c r="K30" s="14" t="e">
        <f>VLOOKUP($C30,Team_Defense_Table20[[Lookup]:[Yards per completion]],5,FALSE)</f>
        <v>#N/A</v>
      </c>
      <c r="L30" s="14" t="e">
        <f>ROUND(VLOOKUP($C30,Team_Offense_Table20[[Lookup Name]:[% Pass]],5,FALSE),2)</f>
        <v>#N/A</v>
      </c>
      <c r="M30" s="14" t="e">
        <f>ROUND(VLOOKUP($C30,Team_Offense_Table20[[Lookup Name]:[% Pass]],6,FALSE),2)</f>
        <v>#N/A</v>
      </c>
      <c r="N30" s="14" t="e">
        <f t="shared" si="1"/>
        <v>#N/A</v>
      </c>
      <c r="O30" s="16" t="e">
        <f t="shared" si="2"/>
        <v>#N/A</v>
      </c>
      <c r="P30" s="14"/>
      <c r="Q30" s="17" t="e">
        <f t="shared" si="3"/>
        <v>#N/A</v>
      </c>
      <c r="R30" s="14" t="e">
        <f t="shared" si="4"/>
        <v>#N/A</v>
      </c>
      <c r="S30" s="14" t="e">
        <f t="shared" si="5"/>
        <v>#N/A</v>
      </c>
      <c r="T30" s="12">
        <f>VLOOKUP($B30,'20 Offensive Stats'!$AC:$AJ,2,FALSE)</f>
        <v>22.818181818181817</v>
      </c>
      <c r="U30" s="11" t="e">
        <f t="shared" si="6"/>
        <v>#N/A</v>
      </c>
    </row>
    <row r="31" spans="2:21" x14ac:dyDescent="0.3">
      <c r="B31" t="s">
        <v>80</v>
      </c>
      <c r="C31" t="str">
        <f>VLOOKUP('Vegas Odds'!$B31,'Vegas Copy-Paste'!$P$4:$S$26,4,FALSE)</f>
        <v>ARI</v>
      </c>
      <c r="D31">
        <f>VLOOKUP('Vegas Odds'!$B31,'Vegas Copy-Paste'!$P$4:$S$26,3,FALSE)</f>
        <v>-2.8</v>
      </c>
      <c r="F31">
        <f>VLOOKUP('Vegas Odds'!$B31,'Vegas Copy-Paste'!$P$4:$S$26,2,FALSE)</f>
        <v>48.4</v>
      </c>
      <c r="G31">
        <f t="shared" si="0"/>
        <v>22.8</v>
      </c>
      <c r="H31" s="14">
        <f>ROUND(VLOOKUP($B31,Team_Offense_Table20[[Lookup Name]:[% Pass]],5,FALSE),2)</f>
        <v>29.82</v>
      </c>
      <c r="I31" s="14">
        <f>ROUND(VLOOKUP($B31,Team_Offense_Table20[[Lookup Name]:[% Pass]],6,FALSE),2)</f>
        <v>36.64</v>
      </c>
      <c r="J31" s="14">
        <f>VLOOKUP($C31,Team_Defense_Table20[[Lookup]:[Yards per completion]],3,FALSE)</f>
        <v>13</v>
      </c>
      <c r="K31" s="14">
        <f>VLOOKUP($C31,Team_Defense_Table20[[Lookup]:[Yards per completion]],5,FALSE)</f>
        <v>21</v>
      </c>
      <c r="L31" s="14">
        <f>ROUND(VLOOKUP($C31,Team_Offense_Table20[[Lookup Name]:[% Pass]],5,FALSE),2)</f>
        <v>30.91</v>
      </c>
      <c r="M31" s="14">
        <f>ROUND(VLOOKUP($C31,Team_Offense_Table20[[Lookup Name]:[% Pass]],6,FALSE),2)</f>
        <v>35.18</v>
      </c>
      <c r="N31" s="14">
        <f t="shared" si="1"/>
        <v>68.599999999999994</v>
      </c>
      <c r="O31" s="16">
        <f t="shared" si="2"/>
        <v>1.056</v>
      </c>
      <c r="P31" s="14"/>
      <c r="Q31" s="17">
        <f t="shared" si="3"/>
        <v>1.0625</v>
      </c>
      <c r="R31" s="14">
        <f t="shared" si="4"/>
        <v>34.535382846825151</v>
      </c>
      <c r="S31" s="14">
        <f t="shared" si="5"/>
        <v>34.064617153174844</v>
      </c>
      <c r="T31" s="12">
        <f>VLOOKUP($B31,'20 Offensive Stats'!$AC:$AJ,2,FALSE)</f>
        <v>23.90909090909091</v>
      </c>
      <c r="U31" s="11">
        <f t="shared" si="6"/>
        <v>-4.6387832699619783E-2</v>
      </c>
    </row>
    <row r="32" spans="2:21" x14ac:dyDescent="0.3">
      <c r="B32" t="s">
        <v>180</v>
      </c>
      <c r="C32" t="e">
        <f>VLOOKUP('Vegas Odds'!$B32,'Vegas Copy-Paste'!$P$4:$S$26,4,FALSE)</f>
        <v>#N/A</v>
      </c>
      <c r="D32" t="e">
        <f>VLOOKUP('Vegas Odds'!$B32,'Vegas Copy-Paste'!$P$4:$S$26,3,FALSE)</f>
        <v>#N/A</v>
      </c>
      <c r="F32" t="e">
        <f>VLOOKUP('Vegas Odds'!$B32,'Vegas Copy-Paste'!$P$4:$S$26,2,FALSE)</f>
        <v>#N/A</v>
      </c>
      <c r="G32" t="e">
        <f t="shared" si="0"/>
        <v>#N/A</v>
      </c>
      <c r="H32" s="14">
        <f>ROUND(VLOOKUP($B32,Team_Offense_Table20[[Lookup Name]:[% Pass]],5,FALSE),2)</f>
        <v>25.91</v>
      </c>
      <c r="I32" s="14">
        <f>ROUND(VLOOKUP($B32,Team_Offense_Table20[[Lookup Name]:[% Pass]],6,FALSE),2)</f>
        <v>39.549999999999997</v>
      </c>
      <c r="J32" s="14" t="e">
        <f>VLOOKUP($C32,Team_Defense_Table20[[Lookup]:[Yards per completion]],3,FALSE)</f>
        <v>#N/A</v>
      </c>
      <c r="K32" s="14" t="e">
        <f>VLOOKUP($C32,Team_Defense_Table20[[Lookup]:[Yards per completion]],5,FALSE)</f>
        <v>#N/A</v>
      </c>
      <c r="L32" s="14" t="e">
        <f>ROUND(VLOOKUP($C32,Team_Offense_Table20[[Lookup Name]:[% Pass]],5,FALSE),2)</f>
        <v>#N/A</v>
      </c>
      <c r="M32" s="14" t="e">
        <f>ROUND(VLOOKUP($C32,Team_Offense_Table20[[Lookup Name]:[% Pass]],6,FALSE),2)</f>
        <v>#N/A</v>
      </c>
      <c r="N32" s="14" t="e">
        <f t="shared" si="1"/>
        <v>#N/A</v>
      </c>
      <c r="O32" s="16" t="e">
        <f t="shared" si="2"/>
        <v>#N/A</v>
      </c>
      <c r="P32" s="14"/>
      <c r="Q32" s="17" t="e">
        <f t="shared" si="3"/>
        <v>#N/A</v>
      </c>
      <c r="R32" s="14" t="e">
        <f t="shared" si="4"/>
        <v>#N/A</v>
      </c>
      <c r="S32" s="14" t="e">
        <f t="shared" si="5"/>
        <v>#N/A</v>
      </c>
      <c r="T32" s="12">
        <f>VLOOKUP($B32,'20 Offensive Stats'!$AC:$AJ,2,FALSE)</f>
        <v>28.818181818181817</v>
      </c>
      <c r="U32" s="11" t="e">
        <f t="shared" si="6"/>
        <v>#N/A</v>
      </c>
    </row>
    <row r="33" spans="2:21" x14ac:dyDescent="0.3">
      <c r="B33" t="s">
        <v>74</v>
      </c>
      <c r="C33" t="str">
        <f>VLOOKUP('Vegas Odds'!$B33,'Vegas Copy-Paste'!$P$4:$S$26,4,FALSE)</f>
        <v>SEA</v>
      </c>
      <c r="D33">
        <f>VLOOKUP('Vegas Odds'!$B33,'Vegas Copy-Paste'!$P$4:$S$26,3,FALSE)</f>
        <v>11</v>
      </c>
      <c r="F33">
        <f>VLOOKUP('Vegas Odds'!$B33,'Vegas Copy-Paste'!$P$4:$S$26,2,FALSE)</f>
        <v>47.1</v>
      </c>
      <c r="G33">
        <f t="shared" si="0"/>
        <v>29.05</v>
      </c>
      <c r="H33" s="14">
        <f>ROUND(VLOOKUP($B33,Team_Offense_Table20[[Lookup Name]:[% Pass]],5,FALSE),2)</f>
        <v>26.36</v>
      </c>
      <c r="I33" s="14">
        <f>ROUND(VLOOKUP($B33,Team_Offense_Table20[[Lookup Name]:[% Pass]],6,FALSE),2)</f>
        <v>33.909999999999997</v>
      </c>
      <c r="J33" s="14">
        <f>VLOOKUP($C33,Team_Defense_Table20[[Lookup]:[Yards per completion]],3,FALSE)</f>
        <v>32</v>
      </c>
      <c r="K33" s="14">
        <f>VLOOKUP($C33,Team_Defense_Table20[[Lookup]:[Yards per completion]],5,FALSE)</f>
        <v>3</v>
      </c>
      <c r="L33" s="14">
        <f>ROUND(VLOOKUP($C33,Team_Offense_Table20[[Lookup Name]:[% Pass]],5,FALSE),2)</f>
        <v>25.09</v>
      </c>
      <c r="M33" s="14">
        <f>ROUND(VLOOKUP($C33,Team_Offense_Table20[[Lookup Name]:[% Pass]],6,FALSE),2)</f>
        <v>35.729999999999997</v>
      </c>
      <c r="N33" s="14">
        <f t="shared" si="1"/>
        <v>59.6</v>
      </c>
      <c r="O33" s="16">
        <f t="shared" si="2"/>
        <v>0.78</v>
      </c>
      <c r="P33" s="14"/>
      <c r="Q33" s="17">
        <f t="shared" si="3"/>
        <v>0.7734375</v>
      </c>
      <c r="R33" s="14">
        <f t="shared" si="4"/>
        <v>15.725711423593831</v>
      </c>
      <c r="S33" s="14">
        <f t="shared" si="5"/>
        <v>43.874288576406173</v>
      </c>
      <c r="T33" s="12">
        <f>VLOOKUP($B33,'20 Offensive Stats'!$AC:$AJ,2,FALSE)</f>
        <v>19.454545454545453</v>
      </c>
      <c r="U33" s="11">
        <f t="shared" si="6"/>
        <v>0.4932242990654207</v>
      </c>
    </row>
    <row r="34" spans="2:21" x14ac:dyDescent="0.3">
      <c r="B34" t="s">
        <v>40</v>
      </c>
      <c r="C34" t="str">
        <f>VLOOKUP('Vegas Odds'!$B34,'Vegas Copy-Paste'!$P$4:$S$26,4,FALSE)</f>
        <v>CLE</v>
      </c>
      <c r="D34">
        <f>VLOOKUP('Vegas Odds'!$B34,'Vegas Copy-Paste'!$P$4:$S$26,3,FALSE)</f>
        <v>-4.0999999999999996</v>
      </c>
      <c r="F34">
        <f>VLOOKUP('Vegas Odds'!$B34,'Vegas Copy-Paste'!$P$4:$S$26,2,FALSE)</f>
        <v>53.1</v>
      </c>
      <c r="G34">
        <f t="shared" si="0"/>
        <v>24.5</v>
      </c>
      <c r="H34" s="14">
        <f>ROUND(VLOOKUP($B34,Team_Offense_Table20[[Lookup Name]:[% Pass]],5,FALSE),2)</f>
        <v>32.450000000000003</v>
      </c>
      <c r="I34" s="14">
        <f>ROUND(VLOOKUP($B34,Team_Offense_Table20[[Lookup Name]:[% Pass]],6,FALSE),2)</f>
        <v>30.55</v>
      </c>
      <c r="J34" s="14">
        <f>VLOOKUP($C34,Team_Defense_Table20[[Lookup]:[Yards per completion]],3,FALSE)</f>
        <v>20</v>
      </c>
      <c r="K34" s="14">
        <f>VLOOKUP($C34,Team_Defense_Table20[[Lookup]:[Yards per completion]],5,FALSE)</f>
        <v>9</v>
      </c>
      <c r="L34" s="14">
        <f>ROUND(VLOOKUP($C34,Team_Offense_Table20[[Lookup Name]:[% Pass]],5,FALSE),2)</f>
        <v>32</v>
      </c>
      <c r="M34" s="14">
        <f>ROUND(VLOOKUP($C34,Team_Offense_Table20[[Lookup Name]:[% Pass]],6,FALSE),2)</f>
        <v>27.91</v>
      </c>
      <c r="N34" s="14">
        <f t="shared" si="1"/>
        <v>61.9</v>
      </c>
      <c r="O34" s="16">
        <f t="shared" si="2"/>
        <v>1.0820000000000001</v>
      </c>
      <c r="P34" s="14"/>
      <c r="Q34" s="17">
        <f t="shared" si="3"/>
        <v>0.9140625</v>
      </c>
      <c r="R34" s="14">
        <f t="shared" si="4"/>
        <v>31.533193337053579</v>
      </c>
      <c r="S34" s="14">
        <f t="shared" si="5"/>
        <v>30.36680666294642</v>
      </c>
      <c r="T34" s="12">
        <f>VLOOKUP($B34,'20 Offensive Stats'!$AC:$AJ,2,FALSE)</f>
        <v>29.454545454545453</v>
      </c>
      <c r="U34" s="11">
        <f t="shared" si="6"/>
        <v>-0.16820987654320985</v>
      </c>
    </row>
    <row r="35" spans="2:21" x14ac:dyDescent="0.3">
      <c r="B35" t="s">
        <v>114</v>
      </c>
      <c r="C35" t="e">
        <f>VLOOKUP('Vegas Odds'!$B35,'Vegas Copy-Paste'!$P$4:$S$26,4,FALSE)</f>
        <v>#N/A</v>
      </c>
      <c r="D35" t="e">
        <f>VLOOKUP('Vegas Odds'!$B35,'Vegas Copy-Paste'!$P$4:$S$26,3,FALSE)</f>
        <v>#N/A</v>
      </c>
      <c r="F35" t="e">
        <f>VLOOKUP('Vegas Odds'!$B35,'Vegas Copy-Paste'!$P$4:$S$26,2,FALSE)</f>
        <v>#N/A</v>
      </c>
      <c r="G35" t="e">
        <f t="shared" si="0"/>
        <v>#N/A</v>
      </c>
      <c r="H35" s="14">
        <f>ROUND(VLOOKUP($B35,Team_Offense_Table20[[Lookup Name]:[% Pass]],5,FALSE),2)</f>
        <v>26.45</v>
      </c>
      <c r="I35" s="14">
        <f>ROUND(VLOOKUP($B35,Team_Offense_Table20[[Lookup Name]:[% Pass]],6,FALSE),2)</f>
        <v>34.64</v>
      </c>
      <c r="J35" s="14" t="e">
        <f>VLOOKUP($C35,Team_Defense_Table20[[Lookup]:[Yards per completion]],3,FALSE)</f>
        <v>#N/A</v>
      </c>
      <c r="K35" s="14" t="e">
        <f>VLOOKUP($C35,Team_Defense_Table20[[Lookup]:[Yards per completion]],5,FALSE)</f>
        <v>#N/A</v>
      </c>
      <c r="L35" s="14" t="e">
        <f>ROUND(VLOOKUP($C35,Team_Offense_Table20[[Lookup Name]:[% Pass]],5,FALSE),2)</f>
        <v>#N/A</v>
      </c>
      <c r="M35" s="14" t="e">
        <f>ROUND(VLOOKUP($C35,Team_Offense_Table20[[Lookup Name]:[% Pass]],6,FALSE),2)</f>
        <v>#N/A</v>
      </c>
      <c r="N35" s="14" t="e">
        <f t="shared" si="1"/>
        <v>#N/A</v>
      </c>
      <c r="O35" s="16" t="e">
        <f t="shared" si="2"/>
        <v>#N/A</v>
      </c>
      <c r="P35" s="14"/>
      <c r="Q35" s="17" t="e">
        <f t="shared" si="3"/>
        <v>#N/A</v>
      </c>
      <c r="R35" s="14" t="e">
        <f t="shared" si="4"/>
        <v>#N/A</v>
      </c>
      <c r="S35" s="14" t="e">
        <f t="shared" si="5"/>
        <v>#N/A</v>
      </c>
      <c r="T35" s="12">
        <f>VLOOKUP($B35,'20 Offensive Stats'!$AC:$AJ,2,FALSE)</f>
        <v>19</v>
      </c>
      <c r="U35" s="11" t="e">
        <f t="shared" si="6"/>
        <v>#N/A</v>
      </c>
    </row>
    <row r="36" spans="2:21" x14ac:dyDescent="0.3">
      <c r="B36" t="s">
        <v>2573</v>
      </c>
      <c r="H36" s="14">
        <f>ROUND(AVERAGE(H4:H35),2)</f>
        <v>27</v>
      </c>
      <c r="I36" s="14">
        <f>ROUND(AVERAGE(I4:I35),2)</f>
        <v>35.11</v>
      </c>
      <c r="J36" s="14"/>
      <c r="K36" s="14"/>
      <c r="L36" s="14" t="e">
        <f>ROUND(AVERAGE(L4:L35),2)</f>
        <v>#N/A</v>
      </c>
      <c r="M36" s="14" t="e">
        <f>ROUND(AVERAGE(M4:M35),2)</f>
        <v>#N/A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S53"/>
  <sheetViews>
    <sheetView workbookViewId="0">
      <selection activeCell="J23" sqref="J23"/>
    </sheetView>
  </sheetViews>
  <sheetFormatPr defaultRowHeight="14.4" x14ac:dyDescent="0.3"/>
  <cols>
    <col min="2" max="2" width="14.33203125" bestFit="1" customWidth="1"/>
    <col min="3" max="3" width="9.21875" bestFit="1" customWidth="1"/>
    <col min="5" max="5" width="9.21875" bestFit="1" customWidth="1"/>
    <col min="7" max="7" width="11.21875" bestFit="1" customWidth="1"/>
    <col min="12" max="12" width="16.21875" bestFit="1" customWidth="1"/>
    <col min="15" max="15" width="10.5546875" customWidth="1"/>
    <col min="16" max="16" width="12.44140625" bestFit="1" customWidth="1"/>
    <col min="19" max="19" width="9.21875" bestFit="1" customWidth="1"/>
  </cols>
  <sheetData>
    <row r="1" spans="1:17" x14ac:dyDescent="0.3">
      <c r="F1" s="40">
        <v>0</v>
      </c>
      <c r="N1" s="41"/>
    </row>
    <row r="2" spans="1:17" x14ac:dyDescent="0.3">
      <c r="A2" t="s">
        <v>2597</v>
      </c>
      <c r="B2" t="s">
        <v>2603</v>
      </c>
      <c r="C2" t="s">
        <v>2602</v>
      </c>
      <c r="E2" t="s">
        <v>2618</v>
      </c>
      <c r="F2" t="s">
        <v>2606</v>
      </c>
      <c r="G2" t="s">
        <v>2607</v>
      </c>
      <c r="I2" t="s">
        <v>2744</v>
      </c>
      <c r="L2" t="s">
        <v>2608</v>
      </c>
      <c r="M2" t="s">
        <v>2611</v>
      </c>
      <c r="O2" t="s">
        <v>2632</v>
      </c>
      <c r="P2" t="s">
        <v>2633</v>
      </c>
      <c r="Q2" t="s">
        <v>2613</v>
      </c>
    </row>
    <row r="3" spans="1:17" x14ac:dyDescent="0.3">
      <c r="A3" t="s">
        <v>2604</v>
      </c>
      <c r="B3" s="38">
        <v>-25</v>
      </c>
      <c r="C3" s="11">
        <f>IFERROR(B3/$B$17,0)</f>
        <v>0.33333333333333331</v>
      </c>
      <c r="E3" t="str">
        <f>A3</f>
        <v>Randy</v>
      </c>
      <c r="F3" s="41">
        <f t="shared" ref="F3:F16" si="0">$F$1*C3</f>
        <v>0</v>
      </c>
      <c r="G3" s="41">
        <f t="shared" ref="G3:G17" si="1">F3-J3</f>
        <v>-25</v>
      </c>
      <c r="I3" t="str">
        <f t="shared" ref="I3:I8" si="2">A3</f>
        <v>Randy</v>
      </c>
      <c r="J3" s="38">
        <f>-O21</f>
        <v>25</v>
      </c>
      <c r="L3" t="s">
        <v>2610</v>
      </c>
      <c r="M3" s="41">
        <f>N3*$J$17</f>
        <v>60</v>
      </c>
      <c r="N3" s="77">
        <v>0.5</v>
      </c>
      <c r="P3" s="38">
        <f>25+15+25</f>
        <v>65</v>
      </c>
      <c r="Q3" s="41">
        <f>M3-P3</f>
        <v>-5</v>
      </c>
    </row>
    <row r="4" spans="1:17" x14ac:dyDescent="0.3">
      <c r="A4" t="s">
        <v>1925</v>
      </c>
      <c r="B4" s="38">
        <v>0</v>
      </c>
      <c r="C4" s="11">
        <f t="shared" ref="C4:C16" si="3">IFERROR(B4/$B$17,0)</f>
        <v>0</v>
      </c>
      <c r="E4" t="str">
        <f>IF(A4="","",A4)</f>
        <v>Ian</v>
      </c>
      <c r="F4" s="41">
        <f t="shared" si="0"/>
        <v>0</v>
      </c>
      <c r="G4" s="41">
        <f t="shared" si="1"/>
        <v>-25</v>
      </c>
      <c r="I4" t="str">
        <f t="shared" si="2"/>
        <v>Ian</v>
      </c>
      <c r="J4" s="38">
        <f t="shared" ref="J4:J16" si="4">-O22</f>
        <v>25</v>
      </c>
      <c r="L4" t="s">
        <v>2612</v>
      </c>
      <c r="M4" s="41">
        <f>N4*$J$17</f>
        <v>18</v>
      </c>
      <c r="N4" s="77">
        <v>0.15</v>
      </c>
      <c r="P4" s="38">
        <f>5+10+2</f>
        <v>17</v>
      </c>
      <c r="Q4" s="41">
        <f>M4-P4</f>
        <v>1</v>
      </c>
    </row>
    <row r="5" spans="1:17" x14ac:dyDescent="0.3">
      <c r="A5" t="s">
        <v>1871</v>
      </c>
      <c r="B5" s="38">
        <f t="shared" ref="B5:B8" si="5">G23</f>
        <v>0</v>
      </c>
      <c r="C5" s="11">
        <f t="shared" si="3"/>
        <v>0</v>
      </c>
      <c r="E5" t="str">
        <f t="shared" ref="E5:E16" si="6">IF(A5="","",A5)</f>
        <v>Matt</v>
      </c>
      <c r="F5" s="41">
        <f t="shared" si="0"/>
        <v>0</v>
      </c>
      <c r="G5" s="41">
        <f t="shared" si="1"/>
        <v>0</v>
      </c>
      <c r="I5" t="str">
        <f t="shared" si="2"/>
        <v>Matt</v>
      </c>
      <c r="J5" s="38">
        <f t="shared" si="4"/>
        <v>0</v>
      </c>
      <c r="L5" t="s">
        <v>2614</v>
      </c>
      <c r="M5" s="41">
        <f>N5*$J$17</f>
        <v>18</v>
      </c>
      <c r="N5" s="77">
        <v>0.15</v>
      </c>
      <c r="P5" s="38">
        <v>25</v>
      </c>
      <c r="Q5" s="41">
        <f>M5-P5</f>
        <v>-7</v>
      </c>
    </row>
    <row r="6" spans="1:17" x14ac:dyDescent="0.3">
      <c r="A6" t="s">
        <v>1937</v>
      </c>
      <c r="B6" s="38">
        <v>-25</v>
      </c>
      <c r="C6" s="11">
        <f t="shared" si="3"/>
        <v>0.33333333333333331</v>
      </c>
      <c r="E6" t="str">
        <f t="shared" si="6"/>
        <v>Scott</v>
      </c>
      <c r="F6" s="41">
        <f t="shared" si="0"/>
        <v>0</v>
      </c>
      <c r="G6" s="41">
        <f t="shared" si="1"/>
        <v>-25</v>
      </c>
      <c r="I6" t="str">
        <f t="shared" si="2"/>
        <v>Scott</v>
      </c>
      <c r="J6" s="38">
        <f t="shared" si="4"/>
        <v>25</v>
      </c>
      <c r="L6" t="s">
        <v>2615</v>
      </c>
      <c r="M6" s="41">
        <f>N6*$J$17</f>
        <v>12</v>
      </c>
      <c r="N6" s="77">
        <v>0.1</v>
      </c>
      <c r="P6" s="38"/>
      <c r="Q6" s="41">
        <f>M6-P6</f>
        <v>12</v>
      </c>
    </row>
    <row r="7" spans="1:17" x14ac:dyDescent="0.3">
      <c r="A7" t="s">
        <v>2605</v>
      </c>
      <c r="B7" s="38">
        <v>-25</v>
      </c>
      <c r="C7" s="11">
        <f t="shared" si="3"/>
        <v>0.33333333333333331</v>
      </c>
      <c r="E7" t="str">
        <f t="shared" si="6"/>
        <v>Brandt</v>
      </c>
      <c r="F7" s="41">
        <f t="shared" si="0"/>
        <v>0</v>
      </c>
      <c r="G7" s="41">
        <f t="shared" si="1"/>
        <v>-25</v>
      </c>
      <c r="I7" t="str">
        <f t="shared" si="2"/>
        <v>Brandt</v>
      </c>
      <c r="J7" s="38">
        <f t="shared" si="4"/>
        <v>25</v>
      </c>
      <c r="L7" t="s">
        <v>2616</v>
      </c>
      <c r="M7" s="41">
        <f>N7*$J$17</f>
        <v>12</v>
      </c>
      <c r="N7" s="77">
        <v>0.1</v>
      </c>
      <c r="P7" s="38">
        <f>4.44*3</f>
        <v>13.32</v>
      </c>
      <c r="Q7" s="41">
        <f>M7-P7</f>
        <v>-1.3200000000000003</v>
      </c>
    </row>
    <row r="8" spans="1:17" x14ac:dyDescent="0.3">
      <c r="A8" t="s">
        <v>1948</v>
      </c>
      <c r="B8" s="38">
        <f t="shared" si="5"/>
        <v>0</v>
      </c>
      <c r="C8" s="11">
        <f t="shared" si="3"/>
        <v>0</v>
      </c>
      <c r="E8" t="str">
        <f t="shared" si="6"/>
        <v>AJ</v>
      </c>
      <c r="F8" s="41">
        <f t="shared" si="0"/>
        <v>0</v>
      </c>
      <c r="G8" s="41">
        <f t="shared" si="1"/>
        <v>-20</v>
      </c>
      <c r="I8" t="str">
        <f t="shared" si="2"/>
        <v>AJ</v>
      </c>
      <c r="J8" s="38">
        <f t="shared" si="4"/>
        <v>20</v>
      </c>
      <c r="N8" s="77">
        <f>SUM(N3:N7)</f>
        <v>1</v>
      </c>
      <c r="P8" s="41">
        <f>SUM(P3:P7)</f>
        <v>120.32</v>
      </c>
      <c r="Q8" s="41">
        <f>SUM(Q3:Q7)</f>
        <v>-0.32000000000000028</v>
      </c>
    </row>
    <row r="9" spans="1:17" x14ac:dyDescent="0.3">
      <c r="B9" s="38">
        <f t="shared" ref="B9:B15" si="7">G27</f>
        <v>0</v>
      </c>
      <c r="C9" s="11">
        <f t="shared" si="3"/>
        <v>0</v>
      </c>
      <c r="E9" t="str">
        <f t="shared" si="6"/>
        <v/>
      </c>
      <c r="F9" s="41">
        <f t="shared" si="0"/>
        <v>0</v>
      </c>
      <c r="G9" s="41">
        <f t="shared" si="1"/>
        <v>0</v>
      </c>
      <c r="I9" t="str">
        <f>IF(A9="","",E9)</f>
        <v/>
      </c>
      <c r="J9" s="38">
        <f t="shared" si="4"/>
        <v>0</v>
      </c>
    </row>
    <row r="10" spans="1:17" x14ac:dyDescent="0.3">
      <c r="B10" s="38">
        <f t="shared" si="7"/>
        <v>0</v>
      </c>
      <c r="C10" s="11">
        <f t="shared" si="3"/>
        <v>0</v>
      </c>
      <c r="E10" t="str">
        <f t="shared" si="6"/>
        <v/>
      </c>
      <c r="F10" s="41">
        <f t="shared" si="0"/>
        <v>0</v>
      </c>
      <c r="G10" s="41">
        <f t="shared" si="1"/>
        <v>0</v>
      </c>
      <c r="I10" t="str">
        <f t="shared" ref="I10:I16" si="8">IF(A10="","",E10)</f>
        <v/>
      </c>
      <c r="J10" s="38">
        <f t="shared" si="4"/>
        <v>0</v>
      </c>
      <c r="L10" t="s">
        <v>2573</v>
      </c>
      <c r="M10" s="41">
        <f>SUM(M3:M9)</f>
        <v>120</v>
      </c>
    </row>
    <row r="11" spans="1:17" x14ac:dyDescent="0.3">
      <c r="B11" s="38">
        <f t="shared" si="7"/>
        <v>0</v>
      </c>
      <c r="C11" s="11">
        <f t="shared" si="3"/>
        <v>0</v>
      </c>
      <c r="E11" t="str">
        <f t="shared" si="6"/>
        <v/>
      </c>
      <c r="F11" s="41">
        <f t="shared" si="0"/>
        <v>0</v>
      </c>
      <c r="G11" s="41">
        <f t="shared" si="1"/>
        <v>0</v>
      </c>
      <c r="I11" t="str">
        <f t="shared" si="8"/>
        <v/>
      </c>
      <c r="J11" s="38">
        <f t="shared" si="4"/>
        <v>0</v>
      </c>
      <c r="L11" t="s">
        <v>2609</v>
      </c>
      <c r="M11" s="41">
        <f>J17</f>
        <v>120</v>
      </c>
    </row>
    <row r="12" spans="1:17" x14ac:dyDescent="0.3">
      <c r="B12" s="38">
        <f t="shared" si="7"/>
        <v>0</v>
      </c>
      <c r="C12" s="11">
        <f t="shared" si="3"/>
        <v>0</v>
      </c>
      <c r="E12" t="str">
        <f t="shared" si="6"/>
        <v/>
      </c>
      <c r="F12" s="41">
        <f t="shared" si="0"/>
        <v>0</v>
      </c>
      <c r="G12" s="41">
        <f t="shared" si="1"/>
        <v>0</v>
      </c>
      <c r="I12" t="str">
        <f t="shared" si="8"/>
        <v/>
      </c>
      <c r="J12" s="38">
        <f t="shared" si="4"/>
        <v>0</v>
      </c>
      <c r="L12" t="s">
        <v>2613</v>
      </c>
      <c r="M12" s="41">
        <f>M11-M10</f>
        <v>0</v>
      </c>
    </row>
    <row r="13" spans="1:17" x14ac:dyDescent="0.3">
      <c r="B13" s="38">
        <f t="shared" si="7"/>
        <v>0</v>
      </c>
      <c r="C13" s="11">
        <f t="shared" si="3"/>
        <v>0</v>
      </c>
      <c r="E13" t="str">
        <f t="shared" si="6"/>
        <v/>
      </c>
      <c r="F13" s="41">
        <f t="shared" si="0"/>
        <v>0</v>
      </c>
      <c r="G13" s="41">
        <f t="shared" si="1"/>
        <v>0</v>
      </c>
      <c r="I13" t="str">
        <f t="shared" si="8"/>
        <v/>
      </c>
      <c r="J13" s="38">
        <f t="shared" si="4"/>
        <v>0</v>
      </c>
    </row>
    <row r="14" spans="1:17" x14ac:dyDescent="0.3">
      <c r="B14" s="38">
        <f t="shared" si="7"/>
        <v>0</v>
      </c>
      <c r="C14" s="11">
        <f t="shared" si="3"/>
        <v>0</v>
      </c>
      <c r="E14" t="str">
        <f t="shared" si="6"/>
        <v/>
      </c>
      <c r="F14" s="41">
        <f t="shared" si="0"/>
        <v>0</v>
      </c>
      <c r="G14" s="41">
        <f t="shared" si="1"/>
        <v>0</v>
      </c>
      <c r="I14" t="str">
        <f t="shared" si="8"/>
        <v/>
      </c>
      <c r="J14" s="38">
        <f t="shared" si="4"/>
        <v>0</v>
      </c>
    </row>
    <row r="15" spans="1:17" x14ac:dyDescent="0.3">
      <c r="B15" s="38">
        <f t="shared" si="7"/>
        <v>0</v>
      </c>
      <c r="C15" s="11">
        <f t="shared" si="3"/>
        <v>0</v>
      </c>
      <c r="E15" t="str">
        <f t="shared" si="6"/>
        <v/>
      </c>
      <c r="F15" s="41">
        <f t="shared" si="0"/>
        <v>0</v>
      </c>
      <c r="G15" s="41">
        <f t="shared" si="1"/>
        <v>0</v>
      </c>
      <c r="I15" t="str">
        <f t="shared" si="8"/>
        <v/>
      </c>
      <c r="J15" s="38">
        <f t="shared" si="4"/>
        <v>0</v>
      </c>
    </row>
    <row r="16" spans="1:17" x14ac:dyDescent="0.3">
      <c r="B16" s="38"/>
      <c r="C16" s="11">
        <f t="shared" si="3"/>
        <v>0</v>
      </c>
      <c r="E16" t="str">
        <f t="shared" si="6"/>
        <v/>
      </c>
      <c r="F16" s="41">
        <f t="shared" si="0"/>
        <v>0</v>
      </c>
      <c r="G16" s="41">
        <f t="shared" si="1"/>
        <v>0</v>
      </c>
      <c r="I16" t="str">
        <f t="shared" si="8"/>
        <v/>
      </c>
      <c r="J16" s="38">
        <f t="shared" si="4"/>
        <v>0</v>
      </c>
    </row>
    <row r="17" spans="1:19" x14ac:dyDescent="0.3">
      <c r="A17" t="s">
        <v>2617</v>
      </c>
      <c r="B17" s="38">
        <f>SUM(B3:B16)</f>
        <v>-75</v>
      </c>
      <c r="F17" s="41">
        <f>SUM(F3:F16)</f>
        <v>0</v>
      </c>
      <c r="G17" s="41">
        <f t="shared" si="1"/>
        <v>-120</v>
      </c>
      <c r="J17" s="38">
        <f>SUM(J3:J16)</f>
        <v>120</v>
      </c>
    </row>
    <row r="20" spans="1:19" x14ac:dyDescent="0.3">
      <c r="A20" t="s">
        <v>2597</v>
      </c>
      <c r="B20" t="s">
        <v>2727</v>
      </c>
      <c r="C20" t="s">
        <v>2728</v>
      </c>
      <c r="D20" t="s">
        <v>2729</v>
      </c>
      <c r="E20" t="s">
        <v>2730</v>
      </c>
      <c r="F20" t="s">
        <v>2731</v>
      </c>
      <c r="G20" t="s">
        <v>2732</v>
      </c>
      <c r="H20" t="s">
        <v>2733</v>
      </c>
      <c r="I20" t="s">
        <v>2734</v>
      </c>
      <c r="J20" t="s">
        <v>2735</v>
      </c>
      <c r="K20" t="s">
        <v>2736</v>
      </c>
      <c r="L20" t="s">
        <v>2737</v>
      </c>
      <c r="M20" t="s">
        <v>2738</v>
      </c>
      <c r="N20" t="s">
        <v>2739</v>
      </c>
      <c r="O20" t="s">
        <v>2740</v>
      </c>
      <c r="P20" t="s">
        <v>2741</v>
      </c>
      <c r="Q20" t="s">
        <v>2742</v>
      </c>
      <c r="R20" t="s">
        <v>2743</v>
      </c>
    </row>
    <row r="21" spans="1:19" x14ac:dyDescent="0.3">
      <c r="A21" t="s">
        <v>2604</v>
      </c>
      <c r="B21" s="38">
        <v>50</v>
      </c>
      <c r="C21" s="38">
        <v>-25</v>
      </c>
      <c r="D21" s="38">
        <f>-25+39.75</f>
        <v>14.75</v>
      </c>
      <c r="E21" s="38">
        <v>-39.75</v>
      </c>
      <c r="F21" s="38">
        <f>-25+49.5</f>
        <v>24.5</v>
      </c>
      <c r="G21" s="38">
        <v>-25</v>
      </c>
      <c r="H21" s="38">
        <f>-25+40</f>
        <v>15</v>
      </c>
      <c r="I21" s="38">
        <f>-25+35.33</f>
        <v>10.329999999999998</v>
      </c>
      <c r="J21" s="38">
        <v>-25</v>
      </c>
      <c r="K21" s="38">
        <v>-25</v>
      </c>
      <c r="L21" s="38">
        <v>-25</v>
      </c>
      <c r="M21" s="38">
        <v>-25</v>
      </c>
      <c r="N21" s="38">
        <v>-25</v>
      </c>
      <c r="O21" s="38">
        <v>-25</v>
      </c>
      <c r="P21" s="38"/>
      <c r="Q21" s="38"/>
      <c r="R21" s="38"/>
      <c r="S21" s="41">
        <f>SUM(C21:R21)</f>
        <v>-175.17000000000002</v>
      </c>
    </row>
    <row r="22" spans="1:19" x14ac:dyDescent="0.3">
      <c r="A22" t="s">
        <v>1925</v>
      </c>
      <c r="B22" s="38">
        <v>50</v>
      </c>
      <c r="C22" s="38">
        <v>-25</v>
      </c>
      <c r="D22" s="38">
        <f>-25+39.75</f>
        <v>14.75</v>
      </c>
      <c r="E22" s="38">
        <v>-39.75</v>
      </c>
      <c r="F22" s="38"/>
      <c r="G22" s="38">
        <v>-25</v>
      </c>
      <c r="H22" s="38"/>
      <c r="I22" s="38"/>
      <c r="J22" s="38">
        <v>-25</v>
      </c>
      <c r="K22" s="38"/>
      <c r="L22" s="38"/>
      <c r="M22" s="38"/>
      <c r="N22" s="38"/>
      <c r="O22" s="38">
        <v>-25</v>
      </c>
      <c r="P22" s="38"/>
      <c r="Q22" s="38"/>
      <c r="R22" s="38"/>
      <c r="S22" s="41">
        <f t="shared" ref="S22:S34" si="9">SUM(C22:R22)</f>
        <v>-125</v>
      </c>
    </row>
    <row r="23" spans="1:19" x14ac:dyDescent="0.3">
      <c r="A23" t="s">
        <v>1871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41">
        <f t="shared" si="9"/>
        <v>0</v>
      </c>
    </row>
    <row r="24" spans="1:19" x14ac:dyDescent="0.3">
      <c r="A24" t="s">
        <v>1937</v>
      </c>
      <c r="B24" s="38">
        <v>50</v>
      </c>
      <c r="C24" s="38">
        <v>-25</v>
      </c>
      <c r="D24" s="38">
        <f>-25+39.75</f>
        <v>14.75</v>
      </c>
      <c r="E24" s="38">
        <v>-39.75</v>
      </c>
      <c r="F24" s="38">
        <f>-25+49.5</f>
        <v>24.5</v>
      </c>
      <c r="G24" s="38">
        <v>-25</v>
      </c>
      <c r="H24" s="38">
        <f>-25+40</f>
        <v>15</v>
      </c>
      <c r="I24" s="38">
        <f>-25+35.33</f>
        <v>10.329999999999998</v>
      </c>
      <c r="J24" s="38">
        <v>-25</v>
      </c>
      <c r="K24" s="38">
        <v>-25</v>
      </c>
      <c r="L24" s="38">
        <v>-25</v>
      </c>
      <c r="M24" s="38">
        <v>-25</v>
      </c>
      <c r="N24" s="38">
        <v>-25</v>
      </c>
      <c r="O24" s="38">
        <v>-25</v>
      </c>
      <c r="P24" s="38"/>
      <c r="Q24" s="38"/>
      <c r="R24" s="38"/>
      <c r="S24" s="41">
        <f t="shared" si="9"/>
        <v>-175.17000000000002</v>
      </c>
    </row>
    <row r="25" spans="1:19" x14ac:dyDescent="0.3">
      <c r="A25" t="s">
        <v>2605</v>
      </c>
      <c r="B25" s="38"/>
      <c r="C25" s="38"/>
      <c r="D25" s="38"/>
      <c r="E25" s="38"/>
      <c r="F25" s="38"/>
      <c r="G25" s="38"/>
      <c r="H25" s="38"/>
      <c r="I25" s="38">
        <f>-25+35.33</f>
        <v>10.329999999999998</v>
      </c>
      <c r="J25" s="38">
        <v>-25</v>
      </c>
      <c r="K25" s="38">
        <v>-25</v>
      </c>
      <c r="L25" s="38">
        <v>-25</v>
      </c>
      <c r="M25" s="38">
        <v>-25</v>
      </c>
      <c r="N25" s="38">
        <v>-25</v>
      </c>
      <c r="O25" s="38">
        <v>-25</v>
      </c>
      <c r="P25" s="38"/>
      <c r="Q25" s="38"/>
      <c r="R25" s="38"/>
      <c r="S25" s="41">
        <f t="shared" si="9"/>
        <v>-139.67000000000002</v>
      </c>
    </row>
    <row r="26" spans="1:19" x14ac:dyDescent="0.3">
      <c r="A26" t="s">
        <v>1948</v>
      </c>
      <c r="B26" s="38">
        <v>50</v>
      </c>
      <c r="C26" s="38">
        <v>-25</v>
      </c>
      <c r="D26" s="38">
        <f>-25+39.75</f>
        <v>14.75</v>
      </c>
      <c r="E26" s="38">
        <v>-39.75</v>
      </c>
      <c r="F26" s="38"/>
      <c r="G26" s="38"/>
      <c r="H26" s="38"/>
      <c r="I26" s="38"/>
      <c r="J26" s="38"/>
      <c r="K26" s="38"/>
      <c r="L26" s="38"/>
      <c r="M26" s="38"/>
      <c r="N26" s="38">
        <v>-20</v>
      </c>
      <c r="O26" s="38">
        <v>-20</v>
      </c>
      <c r="P26" s="38"/>
      <c r="Q26" s="38"/>
      <c r="R26" s="38"/>
      <c r="S26" s="41">
        <f t="shared" si="9"/>
        <v>-90</v>
      </c>
    </row>
    <row r="27" spans="1:19" x14ac:dyDescent="0.3"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41">
        <f t="shared" si="9"/>
        <v>0</v>
      </c>
    </row>
    <row r="28" spans="1:19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41">
        <f t="shared" si="9"/>
        <v>0</v>
      </c>
    </row>
    <row r="29" spans="1:19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41">
        <f t="shared" si="9"/>
        <v>0</v>
      </c>
    </row>
    <row r="30" spans="1:19" x14ac:dyDescent="0.3"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41">
        <f t="shared" si="9"/>
        <v>0</v>
      </c>
    </row>
    <row r="31" spans="1:19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41">
        <f t="shared" si="9"/>
        <v>0</v>
      </c>
    </row>
    <row r="32" spans="1:19" x14ac:dyDescent="0.3"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41">
        <f t="shared" si="9"/>
        <v>0</v>
      </c>
    </row>
    <row r="33" spans="1:19" x14ac:dyDescent="0.3"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41">
        <f t="shared" si="9"/>
        <v>0</v>
      </c>
    </row>
    <row r="34" spans="1:19" x14ac:dyDescent="0.3"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41">
        <f t="shared" si="9"/>
        <v>0</v>
      </c>
    </row>
    <row r="35" spans="1:19" x14ac:dyDescent="0.3">
      <c r="A35" t="s">
        <v>2617</v>
      </c>
      <c r="B35" s="38"/>
      <c r="C35" s="38">
        <f t="shared" ref="C35:R35" si="10">SUM(C21:C34)</f>
        <v>-100</v>
      </c>
      <c r="D35" s="38">
        <f t="shared" si="10"/>
        <v>59</v>
      </c>
      <c r="E35" s="38">
        <f t="shared" si="10"/>
        <v>-159</v>
      </c>
      <c r="F35" s="38">
        <f t="shared" si="10"/>
        <v>49</v>
      </c>
      <c r="G35" s="38">
        <f t="shared" si="10"/>
        <v>-75</v>
      </c>
      <c r="H35" s="38">
        <f t="shared" si="10"/>
        <v>30</v>
      </c>
      <c r="I35" s="38">
        <f t="shared" si="10"/>
        <v>30.989999999999995</v>
      </c>
      <c r="J35" s="38">
        <f t="shared" si="10"/>
        <v>-100</v>
      </c>
      <c r="K35" s="38">
        <f t="shared" si="10"/>
        <v>-75</v>
      </c>
      <c r="L35" s="38">
        <f t="shared" si="10"/>
        <v>-75</v>
      </c>
      <c r="M35" s="38">
        <f t="shared" si="10"/>
        <v>-75</v>
      </c>
      <c r="N35" s="38">
        <f t="shared" si="10"/>
        <v>-95</v>
      </c>
      <c r="O35" s="38">
        <f t="shared" si="10"/>
        <v>-120</v>
      </c>
      <c r="P35" s="38">
        <f t="shared" si="10"/>
        <v>0</v>
      </c>
      <c r="Q35" s="38">
        <f t="shared" si="10"/>
        <v>0</v>
      </c>
      <c r="R35" s="38">
        <f t="shared" si="10"/>
        <v>0</v>
      </c>
      <c r="S35" s="41">
        <f>SUM(C35:R35)</f>
        <v>-705.01</v>
      </c>
    </row>
    <row r="37" spans="1:19" x14ac:dyDescent="0.3">
      <c r="A37" s="82" t="s">
        <v>2871</v>
      </c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</row>
    <row r="38" spans="1:19" x14ac:dyDescent="0.3">
      <c r="A38" t="s">
        <v>2597</v>
      </c>
      <c r="B38" t="s">
        <v>2727</v>
      </c>
      <c r="C38" t="s">
        <v>2728</v>
      </c>
      <c r="D38" t="s">
        <v>2729</v>
      </c>
      <c r="E38" t="s">
        <v>2730</v>
      </c>
      <c r="F38" t="s">
        <v>2731</v>
      </c>
      <c r="G38" t="s">
        <v>2732</v>
      </c>
      <c r="H38" t="s">
        <v>2733</v>
      </c>
      <c r="I38" t="s">
        <v>2734</v>
      </c>
      <c r="J38" t="s">
        <v>2735</v>
      </c>
      <c r="K38" t="s">
        <v>2736</v>
      </c>
      <c r="L38" t="s">
        <v>2737</v>
      </c>
      <c r="M38" t="s">
        <v>2738</v>
      </c>
      <c r="N38" t="s">
        <v>2739</v>
      </c>
      <c r="O38" t="s">
        <v>2740</v>
      </c>
      <c r="P38" t="s">
        <v>2741</v>
      </c>
      <c r="Q38" t="s">
        <v>2742</v>
      </c>
      <c r="R38" t="s">
        <v>2743</v>
      </c>
      <c r="S38" t="s">
        <v>2573</v>
      </c>
    </row>
    <row r="39" spans="1:19" x14ac:dyDescent="0.3">
      <c r="A39" t="s">
        <v>2604</v>
      </c>
      <c r="B39" s="78">
        <v>50</v>
      </c>
      <c r="C39" s="38">
        <v>-25</v>
      </c>
      <c r="D39" s="38">
        <v>14.75</v>
      </c>
      <c r="E39" s="38">
        <v>-39.75</v>
      </c>
      <c r="F39" s="78">
        <f>25+F21</f>
        <v>49.5</v>
      </c>
      <c r="G39" s="38">
        <v>-25</v>
      </c>
      <c r="H39" s="38">
        <v>15</v>
      </c>
      <c r="I39" s="38">
        <f>10.33</f>
        <v>10.33</v>
      </c>
      <c r="J39" s="38">
        <v>-25</v>
      </c>
      <c r="K39" s="38">
        <f>-25+30</f>
        <v>5</v>
      </c>
      <c r="L39" s="38">
        <v>39.33</v>
      </c>
      <c r="M39" s="38">
        <v>-25</v>
      </c>
      <c r="N39" s="38">
        <v>-25</v>
      </c>
      <c r="O39" s="38">
        <v>31</v>
      </c>
      <c r="P39" s="38"/>
      <c r="Q39" s="38"/>
      <c r="R39" s="38"/>
      <c r="S39" s="41">
        <f t="shared" ref="S39:S44" si="11">SUM(B39:R39)</f>
        <v>50.16</v>
      </c>
    </row>
    <row r="40" spans="1:19" x14ac:dyDescent="0.3">
      <c r="A40" t="s">
        <v>1925</v>
      </c>
      <c r="B40" s="78">
        <v>50</v>
      </c>
      <c r="C40" s="38">
        <v>-25</v>
      </c>
      <c r="D40" s="38">
        <v>14.75</v>
      </c>
      <c r="E40" s="38">
        <v>-39.75</v>
      </c>
      <c r="F40" s="38"/>
      <c r="G40" s="38">
        <f>25-25</f>
        <v>0</v>
      </c>
      <c r="H40" s="38"/>
      <c r="I40" s="38"/>
      <c r="J40" s="38">
        <v>0</v>
      </c>
      <c r="K40" s="38"/>
      <c r="L40" s="38"/>
      <c r="M40" s="38"/>
      <c r="N40" s="38"/>
      <c r="O40" s="38">
        <v>25</v>
      </c>
      <c r="P40" s="38"/>
      <c r="Q40" s="38"/>
      <c r="R40" s="38"/>
      <c r="S40" s="41">
        <f t="shared" si="11"/>
        <v>25</v>
      </c>
    </row>
    <row r="41" spans="1:19" x14ac:dyDescent="0.3">
      <c r="A41" t="s">
        <v>1871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41">
        <f t="shared" si="11"/>
        <v>0</v>
      </c>
    </row>
    <row r="42" spans="1:19" x14ac:dyDescent="0.3">
      <c r="A42" t="s">
        <v>1937</v>
      </c>
      <c r="B42" s="78">
        <v>50</v>
      </c>
      <c r="C42" s="38">
        <v>-25</v>
      </c>
      <c r="D42" s="38">
        <v>14.75</v>
      </c>
      <c r="E42" s="38">
        <v>-39.75</v>
      </c>
      <c r="F42" s="78">
        <f>25+F24</f>
        <v>49.5</v>
      </c>
      <c r="G42" s="38">
        <v>-25</v>
      </c>
      <c r="H42" s="38">
        <v>15</v>
      </c>
      <c r="I42" s="38">
        <f>10.33</f>
        <v>10.33</v>
      </c>
      <c r="J42" s="38">
        <v>-25</v>
      </c>
      <c r="K42" s="38">
        <f>-25+30</f>
        <v>5</v>
      </c>
      <c r="L42" s="38">
        <v>39.33</v>
      </c>
      <c r="M42" s="38">
        <v>-25</v>
      </c>
      <c r="N42" s="38">
        <v>-25</v>
      </c>
      <c r="O42" s="38">
        <v>31</v>
      </c>
      <c r="P42" s="38"/>
      <c r="Q42" s="38"/>
      <c r="R42" s="38"/>
      <c r="S42" s="41">
        <f t="shared" si="11"/>
        <v>50.16</v>
      </c>
    </row>
    <row r="43" spans="1:19" x14ac:dyDescent="0.3">
      <c r="A43" t="s">
        <v>2605</v>
      </c>
      <c r="B43" s="38"/>
      <c r="C43" s="38"/>
      <c r="D43" s="38"/>
      <c r="E43" s="38"/>
      <c r="F43" s="38"/>
      <c r="G43" s="38"/>
      <c r="H43" s="38"/>
      <c r="I43" s="78">
        <f>25+10.33</f>
        <v>35.33</v>
      </c>
      <c r="J43" s="38">
        <v>-25</v>
      </c>
      <c r="K43" s="38">
        <f>25-25+30</f>
        <v>30</v>
      </c>
      <c r="L43" s="38">
        <v>39.33</v>
      </c>
      <c r="M43" s="38">
        <v>-25</v>
      </c>
      <c r="N43" s="38">
        <v>-25</v>
      </c>
      <c r="O43" s="38">
        <v>-25</v>
      </c>
      <c r="P43" s="38"/>
      <c r="Q43" s="38"/>
      <c r="R43" s="38"/>
      <c r="S43" s="41">
        <f t="shared" si="11"/>
        <v>4.6599999999999966</v>
      </c>
    </row>
    <row r="44" spans="1:19" x14ac:dyDescent="0.3">
      <c r="A44" t="s">
        <v>1948</v>
      </c>
      <c r="B44" s="78">
        <v>50</v>
      </c>
      <c r="C44" s="38">
        <v>-25</v>
      </c>
      <c r="D44" s="38">
        <v>14.75</v>
      </c>
      <c r="E44" s="38">
        <v>-39.75</v>
      </c>
      <c r="F44" s="38"/>
      <c r="G44" s="38"/>
      <c r="H44" s="38"/>
      <c r="I44" s="38"/>
      <c r="J44" s="38"/>
      <c r="K44" s="38"/>
      <c r="L44" s="38"/>
      <c r="M44" s="38"/>
      <c r="N44" s="38">
        <f>25-25</f>
        <v>0</v>
      </c>
      <c r="O44" s="38">
        <v>20</v>
      </c>
      <c r="P44" s="38"/>
      <c r="Q44" s="38"/>
      <c r="R44" s="38"/>
      <c r="S44" s="41">
        <f t="shared" si="11"/>
        <v>20</v>
      </c>
    </row>
    <row r="45" spans="1:19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41">
        <f t="shared" ref="S45:S53" si="12">SUM(B45:R45)</f>
        <v>0</v>
      </c>
    </row>
    <row r="46" spans="1:19" x14ac:dyDescent="0.3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41">
        <f t="shared" si="12"/>
        <v>0</v>
      </c>
    </row>
    <row r="47" spans="1:19" x14ac:dyDescent="0.3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41">
        <f t="shared" si="12"/>
        <v>0</v>
      </c>
    </row>
    <row r="48" spans="1:19" x14ac:dyDescent="0.3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41">
        <f t="shared" si="12"/>
        <v>0</v>
      </c>
    </row>
    <row r="49" spans="1:19" x14ac:dyDescent="0.3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41">
        <f t="shared" si="12"/>
        <v>0</v>
      </c>
    </row>
    <row r="50" spans="1:19" x14ac:dyDescent="0.3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41">
        <f t="shared" si="12"/>
        <v>0</v>
      </c>
    </row>
    <row r="51" spans="1:19" x14ac:dyDescent="0.3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41">
        <f t="shared" si="12"/>
        <v>0</v>
      </c>
    </row>
    <row r="52" spans="1:19" x14ac:dyDescent="0.3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41">
        <f t="shared" si="12"/>
        <v>0</v>
      </c>
    </row>
    <row r="53" spans="1:19" x14ac:dyDescent="0.3">
      <c r="A53" t="s">
        <v>2617</v>
      </c>
      <c r="B53" s="38">
        <f t="shared" ref="B53:R53" si="13">SUM(B39:B52)</f>
        <v>200</v>
      </c>
      <c r="C53" s="38">
        <f t="shared" si="13"/>
        <v>-100</v>
      </c>
      <c r="D53" s="38">
        <f t="shared" si="13"/>
        <v>59</v>
      </c>
      <c r="E53" s="38">
        <f t="shared" si="13"/>
        <v>-159</v>
      </c>
      <c r="F53" s="38">
        <f t="shared" si="13"/>
        <v>99</v>
      </c>
      <c r="G53" s="38">
        <f t="shared" si="13"/>
        <v>-50</v>
      </c>
      <c r="H53" s="38">
        <f t="shared" si="13"/>
        <v>30</v>
      </c>
      <c r="I53" s="38">
        <f t="shared" si="13"/>
        <v>55.989999999999995</v>
      </c>
      <c r="J53" s="38">
        <f t="shared" si="13"/>
        <v>-75</v>
      </c>
      <c r="K53" s="38">
        <f t="shared" si="13"/>
        <v>40</v>
      </c>
      <c r="L53" s="38">
        <f t="shared" si="13"/>
        <v>117.99</v>
      </c>
      <c r="M53" s="38">
        <f t="shared" si="13"/>
        <v>-75</v>
      </c>
      <c r="N53" s="38">
        <f t="shared" si="13"/>
        <v>-75</v>
      </c>
      <c r="O53" s="38">
        <f t="shared" si="13"/>
        <v>82</v>
      </c>
      <c r="P53" s="38">
        <f t="shared" si="13"/>
        <v>0</v>
      </c>
      <c r="Q53" s="38">
        <f t="shared" si="13"/>
        <v>0</v>
      </c>
      <c r="R53" s="38">
        <f t="shared" si="13"/>
        <v>0</v>
      </c>
      <c r="S53" s="41">
        <f t="shared" si="12"/>
        <v>149.98000000000002</v>
      </c>
    </row>
  </sheetData>
  <mergeCells count="1">
    <mergeCell ref="A37:S37"/>
  </mergeCells>
  <phoneticPr fontId="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51"/>
  <sheetViews>
    <sheetView tabSelected="1" topLeftCell="A214" workbookViewId="0">
      <selection activeCell="C235" sqref="C235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22.109375" bestFit="1" customWidth="1"/>
    <col min="20" max="20" width="17.33203125" bestFit="1" customWidth="1"/>
  </cols>
  <sheetData>
    <row r="1" spans="1:23" x14ac:dyDescent="0.3">
      <c r="A1" t="s">
        <v>1002</v>
      </c>
      <c r="B1" t="s">
        <v>2580</v>
      </c>
      <c r="C1" t="s">
        <v>1014</v>
      </c>
      <c r="D1" t="s">
        <v>1015</v>
      </c>
      <c r="E1" t="s">
        <v>1007</v>
      </c>
      <c r="F1" t="s">
        <v>1002</v>
      </c>
      <c r="G1" t="s">
        <v>2569</v>
      </c>
      <c r="H1" t="s">
        <v>1009</v>
      </c>
      <c r="I1" t="s">
        <v>2581</v>
      </c>
      <c r="J1" t="s">
        <v>38</v>
      </c>
      <c r="K1" t="s">
        <v>34</v>
      </c>
      <c r="L1" t="s">
        <v>49</v>
      </c>
      <c r="M1" t="s">
        <v>52</v>
      </c>
      <c r="R1" t="s">
        <v>2582</v>
      </c>
      <c r="T1" t="s">
        <v>1015</v>
      </c>
      <c r="U1" t="s">
        <v>1007</v>
      </c>
      <c r="V1" t="s">
        <v>1002</v>
      </c>
      <c r="W1" t="s">
        <v>2583</v>
      </c>
    </row>
    <row r="2" spans="1:23" x14ac:dyDescent="0.3">
      <c r="A2" t="str">
        <f>IF(C2=1,F2,0)</f>
        <v>WR</v>
      </c>
      <c r="B2" t="str">
        <f>IF(C2=0,0,A2&amp;" "&amp;COUNTIF($A$1:A2,A2))</f>
        <v>WR 1</v>
      </c>
      <c r="C2">
        <v>1</v>
      </c>
      <c r="D2" t="s">
        <v>142</v>
      </c>
      <c r="E2">
        <v>9500</v>
      </c>
      <c r="F2" t="s">
        <v>49</v>
      </c>
      <c r="G2" s="22">
        <v>13.495865379076029</v>
      </c>
      <c r="J2">
        <f>IF($F2=J$1,$C2*1,0)</f>
        <v>0</v>
      </c>
      <c r="K2">
        <f>IF($F2=K$1,$C2*1,0)</f>
        <v>0</v>
      </c>
      <c r="L2">
        <f>IF($F2=L$1,$C2*1,0)</f>
        <v>1</v>
      </c>
      <c r="M2">
        <f>IF($F2=M$1,$C2*1,0)</f>
        <v>0</v>
      </c>
      <c r="R2">
        <v>1</v>
      </c>
      <c r="T2" t="str">
        <f>VLOOKUP($W2,'Fanduel Export'!$BA:$BF,4,FALSE)</f>
        <v>Kyler Murray</v>
      </c>
      <c r="U2">
        <f>VLOOKUP($W2,'Fanduel Export'!$BA:$BF,5,FALSE)</f>
        <v>8700</v>
      </c>
      <c r="V2" t="str">
        <f>VLOOKUP($W2,'Fanduel Export'!$BA:$BF,6,FALSE)</f>
        <v>QB</v>
      </c>
      <c r="W2">
        <f>LARGE('Fanduel Export'!$BA:$BA,R2)</f>
        <v>15.031959566317504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60</v>
      </c>
      <c r="E3">
        <v>9000</v>
      </c>
      <c r="F3" t="s">
        <v>38</v>
      </c>
      <c r="G3" s="22">
        <v>14.921253848997001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>VLOOKUP($W3,'Fanduel Export'!$BA:$BF,4,FALSE)</f>
        <v>Russell Wilson</v>
      </c>
      <c r="U3">
        <f>VLOOKUP($W3,'Fanduel Export'!$BA:$BF,5,FALSE)</f>
        <v>9000</v>
      </c>
      <c r="V3" t="str">
        <f>VLOOKUP($W3,'Fanduel Export'!$BA:$BF,6,FALSE)</f>
        <v>QB</v>
      </c>
      <c r="W3">
        <f>LARGE('Fanduel Export'!$BA:$BA,R3)</f>
        <v>14.921253848997001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115</v>
      </c>
      <c r="E4">
        <v>8700</v>
      </c>
      <c r="F4" t="s">
        <v>38</v>
      </c>
      <c r="G4" s="22">
        <v>15.031959566317504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>VLOOKUP($W4,'Fanduel Export'!$BA:$BF,4,FALSE)</f>
        <v>Justin Herbert</v>
      </c>
      <c r="U4">
        <f>VLOOKUP($W4,'Fanduel Export'!$BA:$BF,5,FALSE)</f>
        <v>7900</v>
      </c>
      <c r="V4" t="str">
        <f>VLOOKUP($W4,'Fanduel Export'!$BA:$BF,6,FALSE)</f>
        <v>QB</v>
      </c>
      <c r="W4">
        <f>LARGE('Fanduel Export'!$BA:$BA,R4)</f>
        <v>14.439741212358431</v>
      </c>
    </row>
    <row r="5" spans="1:23" x14ac:dyDescent="0.3">
      <c r="A5">
        <f t="shared" si="0"/>
        <v>0</v>
      </c>
      <c r="B5">
        <f>IF(C5=0,0,A5&amp;" "&amp;COUNTIF($A$1:A5,A5))</f>
        <v>0</v>
      </c>
      <c r="C5">
        <v>0</v>
      </c>
      <c r="D5" t="s">
        <v>122</v>
      </c>
      <c r="E5">
        <v>8500</v>
      </c>
      <c r="F5" t="s">
        <v>38</v>
      </c>
      <c r="G5" s="22">
        <v>12.07493793263993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str">
        <f>VLOOKUP($W5,'Fanduel Export'!$BA:$BF,4,FALSE)</f>
        <v>Davante Adams</v>
      </c>
      <c r="U5">
        <f>VLOOKUP($W5,'Fanduel Export'!$BA:$BF,5,FALSE)</f>
        <v>9500</v>
      </c>
      <c r="V5" t="str">
        <f>VLOOKUP($W5,'Fanduel Export'!$BA:$BF,6,FALSE)</f>
        <v>WR</v>
      </c>
      <c r="W5">
        <f>LARGE('Fanduel Export'!$BA:$BA,R5)</f>
        <v>13.495865379076029</v>
      </c>
    </row>
    <row r="6" spans="1:23" x14ac:dyDescent="0.3">
      <c r="A6">
        <f t="shared" si="0"/>
        <v>0</v>
      </c>
      <c r="B6">
        <f>IF(C6=0,0,A6&amp;" "&amp;COUNTIF($A$1:A6,A6))</f>
        <v>0</v>
      </c>
      <c r="C6">
        <v>0</v>
      </c>
      <c r="D6" t="s">
        <v>1887</v>
      </c>
      <c r="E6">
        <v>8500</v>
      </c>
      <c r="F6" t="s">
        <v>49</v>
      </c>
      <c r="G6" s="22">
        <v>10.691664475497333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str">
        <f>VLOOKUP($W6,'Fanduel Export'!$BA:$BF,4,FALSE)</f>
        <v>Cam Newton</v>
      </c>
      <c r="U6">
        <f>VLOOKUP($W6,'Fanduel Export'!$BA:$BF,5,FALSE)</f>
        <v>7500</v>
      </c>
      <c r="V6" t="str">
        <f>VLOOKUP($W6,'Fanduel Export'!$BA:$BF,6,FALSE)</f>
        <v>QB</v>
      </c>
      <c r="W6">
        <f>LARGE('Fanduel Export'!$BA:$BA,R6)</f>
        <v>13.068043937395098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41</v>
      </c>
      <c r="E7">
        <v>8400</v>
      </c>
      <c r="F7" t="s">
        <v>34</v>
      </c>
      <c r="G7" s="22">
        <v>11.862395020350549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str">
        <f>VLOOKUP($W7,'Fanduel Export'!$BA:$BF,4,FALSE)</f>
        <v>DeAndre Hopkins</v>
      </c>
      <c r="U7">
        <f>VLOOKUP($W7,'Fanduel Export'!$BA:$BF,5,FALSE)</f>
        <v>8000</v>
      </c>
      <c r="V7" t="str">
        <f>VLOOKUP($W7,'Fanduel Export'!$BA:$BF,6,FALSE)</f>
        <v>WR</v>
      </c>
      <c r="W7">
        <f>LARGE('Fanduel Export'!$BA:$BA,R7)</f>
        <v>12.688497207057798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96</v>
      </c>
      <c r="E8">
        <v>8100</v>
      </c>
      <c r="F8" t="s">
        <v>49</v>
      </c>
      <c r="G8" s="22">
        <v>11.249342927071931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>VLOOKUP($W8,'Fanduel Export'!$BA:$BF,4,FALSE)</f>
        <v>Aaron Rodgers</v>
      </c>
      <c r="U8">
        <f>VLOOKUP($W8,'Fanduel Export'!$BA:$BF,5,FALSE)</f>
        <v>8500</v>
      </c>
      <c r="V8" t="str">
        <f>VLOOKUP($W8,'Fanduel Export'!$BA:$BF,6,FALSE)</f>
        <v>QB</v>
      </c>
      <c r="W8">
        <f>LARGE('Fanduel Export'!$BA:$BA,R8)</f>
        <v>12.07493793263993</v>
      </c>
    </row>
    <row r="9" spans="1:23" x14ac:dyDescent="0.3">
      <c r="A9">
        <f t="shared" si="0"/>
        <v>0</v>
      </c>
      <c r="B9">
        <f>IF(C9=0,0,A9&amp;" "&amp;COUNTIF($A$1:A9,A9))</f>
        <v>0</v>
      </c>
      <c r="C9">
        <v>0</v>
      </c>
      <c r="D9" t="s">
        <v>68</v>
      </c>
      <c r="E9">
        <v>8000</v>
      </c>
      <c r="F9" t="s">
        <v>34</v>
      </c>
      <c r="G9" s="22">
        <v>8.709447921946321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R9">
        <f t="shared" si="2"/>
        <v>8</v>
      </c>
      <c r="T9" t="str">
        <f>VLOOKUP($W9,'Fanduel Export'!$BA:$BF,4,FALSE)</f>
        <v>Austin Ekeler</v>
      </c>
      <c r="U9">
        <f>VLOOKUP($W9,'Fanduel Export'!$BA:$BF,5,FALSE)</f>
        <v>7000</v>
      </c>
      <c r="V9" t="str">
        <f>VLOOKUP($W9,'Fanduel Export'!$BA:$BF,6,FALSE)</f>
        <v>RB</v>
      </c>
      <c r="W9">
        <f>LARGE('Fanduel Export'!$BA:$BA,R9)</f>
        <v>12.014844074727353</v>
      </c>
    </row>
    <row r="10" spans="1:23" x14ac:dyDescent="0.3">
      <c r="A10" t="str">
        <f t="shared" si="0"/>
        <v>WR</v>
      </c>
      <c r="B10" t="str">
        <f>IF(C10=0,0,A10&amp;" "&amp;COUNTIF($A$1:A10,A10))</f>
        <v>WR 2</v>
      </c>
      <c r="C10">
        <v>1</v>
      </c>
      <c r="D10" t="s">
        <v>94</v>
      </c>
      <c r="E10">
        <v>8000</v>
      </c>
      <c r="F10" t="s">
        <v>49</v>
      </c>
      <c r="G10" s="22">
        <v>12.688497207057798</v>
      </c>
      <c r="J10">
        <f t="shared" si="1"/>
        <v>0</v>
      </c>
      <c r="K10">
        <f t="shared" si="1"/>
        <v>0</v>
      </c>
      <c r="L10">
        <f t="shared" si="1"/>
        <v>1</v>
      </c>
      <c r="M10">
        <f t="shared" si="1"/>
        <v>0</v>
      </c>
      <c r="R10">
        <f t="shared" si="2"/>
        <v>9</v>
      </c>
      <c r="T10" t="str">
        <f>VLOOKUP($W10,'Fanduel Export'!$BA:$BF,4,FALSE)</f>
        <v>Carson Wentz</v>
      </c>
      <c r="U10">
        <f>VLOOKUP($W10,'Fanduel Export'!$BA:$BF,5,FALSE)</f>
        <v>7300</v>
      </c>
      <c r="V10" t="str">
        <f>VLOOKUP($W10,'Fanduel Export'!$BA:$BF,6,FALSE)</f>
        <v>QB</v>
      </c>
      <c r="W10">
        <f>LARGE('Fanduel Export'!$BA:$BA,R10)</f>
        <v>11.92610674800625</v>
      </c>
    </row>
    <row r="11" spans="1:23" x14ac:dyDescent="0.3">
      <c r="A11" t="str">
        <f t="shared" si="0"/>
        <v>QB</v>
      </c>
      <c r="B11" t="str">
        <f>IF(C11=0,0,A11&amp;" "&amp;COUNTIF($A$1:A11,A11))</f>
        <v>QB 1</v>
      </c>
      <c r="C11">
        <v>1</v>
      </c>
      <c r="D11" t="s">
        <v>1892</v>
      </c>
      <c r="E11">
        <v>7900</v>
      </c>
      <c r="F11" t="s">
        <v>38</v>
      </c>
      <c r="G11" s="22">
        <v>14.439741212358431</v>
      </c>
      <c r="J11">
        <f t="shared" si="1"/>
        <v>1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>VLOOKUP($W11,'Fanduel Export'!$BA:$BF,4,FALSE)</f>
        <v>Aaron Jones</v>
      </c>
      <c r="U11">
        <f>VLOOKUP($W11,'Fanduel Export'!$BA:$BF,5,FALSE)</f>
        <v>8400</v>
      </c>
      <c r="V11" t="str">
        <f>VLOOKUP($W11,'Fanduel Export'!$BA:$BF,6,FALSE)</f>
        <v>RB</v>
      </c>
      <c r="W11">
        <f>LARGE('Fanduel Export'!$BA:$BA,R11)</f>
        <v>11.862395020350549</v>
      </c>
    </row>
    <row r="12" spans="1:23" x14ac:dyDescent="0.3">
      <c r="A12">
        <f t="shared" si="0"/>
        <v>0</v>
      </c>
      <c r="B12">
        <f>IF(C12=0,0,A12&amp;" "&amp;COUNTIF($A$1:A12,A12))</f>
        <v>0</v>
      </c>
      <c r="C12">
        <v>0</v>
      </c>
      <c r="D12" t="s">
        <v>108</v>
      </c>
      <c r="E12">
        <v>7900</v>
      </c>
      <c r="F12" t="s">
        <v>49</v>
      </c>
      <c r="G12" s="22">
        <v>9.957412871025209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R12">
        <f t="shared" si="2"/>
        <v>11</v>
      </c>
      <c r="T12" t="str">
        <f>VLOOKUP($W12,'Fanduel Export'!$BA:$BF,4,FALSE)</f>
        <v>Jared Goff</v>
      </c>
      <c r="U12">
        <f>VLOOKUP($W12,'Fanduel Export'!$BA:$BF,5,FALSE)</f>
        <v>7200</v>
      </c>
      <c r="V12" t="str">
        <f>VLOOKUP($W12,'Fanduel Export'!$BA:$BF,6,FALSE)</f>
        <v>QB</v>
      </c>
      <c r="W12">
        <f>LARGE('Fanduel Export'!$BA:$BA,R12)</f>
        <v>11.619011385400565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418</v>
      </c>
      <c r="E13">
        <v>7500</v>
      </c>
      <c r="F13" t="s">
        <v>38</v>
      </c>
      <c r="G13" s="22">
        <v>13.068043937395098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>VLOOKUP($W13,'Fanduel Export'!$BA:$BF,4,FALSE)</f>
        <v>Keenan Allen</v>
      </c>
      <c r="U13">
        <f>VLOOKUP($W13,'Fanduel Export'!$BA:$BF,5,FALSE)</f>
        <v>8100</v>
      </c>
      <c r="V13" t="str">
        <f>VLOOKUP($W13,'Fanduel Export'!$BA:$BF,6,FALSE)</f>
        <v>WR</v>
      </c>
      <c r="W13">
        <f>LARGE('Fanduel Export'!$BA:$BA,R13)</f>
        <v>11.249342927071931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126</v>
      </c>
      <c r="E14">
        <v>7300</v>
      </c>
      <c r="F14" t="s">
        <v>38</v>
      </c>
      <c r="G14" s="22">
        <v>11.92610674800625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>VLOOKUP($W14,'Fanduel Export'!$BA:$BF,4,FALSE)</f>
        <v>DK Metcalf</v>
      </c>
      <c r="U14">
        <f>VLOOKUP($W14,'Fanduel Export'!$BA:$BF,5,FALSE)</f>
        <v>8500</v>
      </c>
      <c r="V14" t="str">
        <f>VLOOKUP($W14,'Fanduel Export'!$BA:$BF,6,FALSE)</f>
        <v>WR</v>
      </c>
      <c r="W14">
        <f>LARGE('Fanduel Export'!$BA:$BA,R14)</f>
        <v>10.691664475497333</v>
      </c>
    </row>
    <row r="15" spans="1:23" x14ac:dyDescent="0.3">
      <c r="A15">
        <f t="shared" si="0"/>
        <v>0</v>
      </c>
      <c r="B15">
        <f>IF(C15=0,0,A15&amp;" "&amp;COUNTIF($A$1:A15,A15))</f>
        <v>0</v>
      </c>
      <c r="C15">
        <v>0</v>
      </c>
      <c r="D15" t="s">
        <v>147</v>
      </c>
      <c r="E15">
        <v>7200</v>
      </c>
      <c r="F15" t="s">
        <v>38</v>
      </c>
      <c r="G15" s="22">
        <v>11.619011385400565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>VLOOKUP($W15,'Fanduel Export'!$BA:$BF,4,FALSE)</f>
        <v>Tyler Lockett</v>
      </c>
      <c r="U15">
        <f>VLOOKUP($W15,'Fanduel Export'!$BA:$BF,5,FALSE)</f>
        <v>7900</v>
      </c>
      <c r="V15" t="str">
        <f>VLOOKUP($W15,'Fanduel Export'!$BA:$BF,6,FALSE)</f>
        <v>WR</v>
      </c>
      <c r="W15">
        <f>LARGE('Fanduel Export'!$BA:$BA,R15)</f>
        <v>9.957412871025209</v>
      </c>
    </row>
    <row r="16" spans="1:23" x14ac:dyDescent="0.3">
      <c r="A16">
        <f t="shared" si="0"/>
        <v>0</v>
      </c>
      <c r="B16">
        <f>IF(C16=0,0,A16&amp;" "&amp;COUNTIF($A$1:A16,A16))</f>
        <v>0</v>
      </c>
      <c r="C16">
        <v>0</v>
      </c>
      <c r="D16" t="s">
        <v>97</v>
      </c>
      <c r="E16">
        <v>7200</v>
      </c>
      <c r="F16" t="s">
        <v>34</v>
      </c>
      <c r="G16" s="22">
        <v>7.4003600463002783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>VLOOKUP($W16,'Fanduel Export'!$BA:$BF,4,FALSE)</f>
        <v>Robert Woods</v>
      </c>
      <c r="U16">
        <f>VLOOKUP($W16,'Fanduel Export'!$BA:$BF,5,FALSE)</f>
        <v>7100</v>
      </c>
      <c r="V16" t="str">
        <f>VLOOKUP($W16,'Fanduel Export'!$BA:$BF,6,FALSE)</f>
        <v>WR</v>
      </c>
      <c r="W16">
        <f>LARGE('Fanduel Export'!$BA:$BA,R16)</f>
        <v>9.9112303937306976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125</v>
      </c>
      <c r="E17">
        <v>7100</v>
      </c>
      <c r="F17" t="s">
        <v>49</v>
      </c>
      <c r="G17" s="22">
        <v>9.9112303937306976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>VLOOKUP($W17,'Fanduel Export'!$BA:$BF,4,FALSE)</f>
        <v>Sterling Shepard</v>
      </c>
      <c r="U17">
        <f>VLOOKUP($W17,'Fanduel Export'!$BA:$BF,5,FALSE)</f>
        <v>5600</v>
      </c>
      <c r="V17" t="str">
        <f>VLOOKUP($W17,'Fanduel Export'!$BA:$BF,6,FALSE)</f>
        <v>WR</v>
      </c>
      <c r="W17">
        <f>LARGE('Fanduel Export'!$BA:$BA,R17)</f>
        <v>9.6227403028762222</v>
      </c>
    </row>
    <row r="18" spans="1:23" x14ac:dyDescent="0.3">
      <c r="A18" t="str">
        <f t="shared" si="0"/>
        <v>RB</v>
      </c>
      <c r="B18" t="str">
        <f>IF(C18=0,0,A18&amp;" "&amp;COUNTIF($A$1:A18,A18))</f>
        <v>RB 1</v>
      </c>
      <c r="C18">
        <v>1</v>
      </c>
      <c r="D18" t="s">
        <v>55</v>
      </c>
      <c r="E18">
        <v>7000</v>
      </c>
      <c r="F18" t="s">
        <v>34</v>
      </c>
      <c r="G18" s="22">
        <v>12.014844074727353</v>
      </c>
      <c r="J18">
        <f t="shared" si="1"/>
        <v>0</v>
      </c>
      <c r="K18">
        <f t="shared" si="1"/>
        <v>1</v>
      </c>
      <c r="L18">
        <f t="shared" si="1"/>
        <v>0</v>
      </c>
      <c r="M18">
        <f t="shared" si="1"/>
        <v>0</v>
      </c>
      <c r="R18">
        <f t="shared" si="2"/>
        <v>17</v>
      </c>
      <c r="T18" t="str">
        <f>VLOOKUP($W18,'Fanduel Export'!$BA:$BF,4,FALSE)</f>
        <v>Cooper Kupp</v>
      </c>
      <c r="U18">
        <f>VLOOKUP($W18,'Fanduel Export'!$BA:$BF,5,FALSE)</f>
        <v>6600</v>
      </c>
      <c r="V18" t="str">
        <f>VLOOKUP($W18,'Fanduel Export'!$BA:$BF,6,FALSE)</f>
        <v>WR</v>
      </c>
      <c r="W18">
        <f>LARGE('Fanduel Export'!$BA:$BA,R18)</f>
        <v>9.5950020212980576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82</v>
      </c>
      <c r="E19">
        <v>6600</v>
      </c>
      <c r="F19" t="s">
        <v>49</v>
      </c>
      <c r="G19" s="22">
        <v>9.5950020212980576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>VLOOKUP($W19,'Fanduel Export'!$BA:$BF,4,FALSE)</f>
        <v>Chris Carson</v>
      </c>
      <c r="U19">
        <f>VLOOKUP($W19,'Fanduel Export'!$BA:$BF,5,FALSE)</f>
        <v>8000</v>
      </c>
      <c r="V19" t="str">
        <f>VLOOKUP($W19,'Fanduel Export'!$BA:$BF,6,FALSE)</f>
        <v>RB</v>
      </c>
      <c r="W19">
        <f>LARGE('Fanduel Export'!$BA:$BA,R19)</f>
        <v>8.709447921946321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110</v>
      </c>
      <c r="E20">
        <v>6600</v>
      </c>
      <c r="F20" t="s">
        <v>34</v>
      </c>
      <c r="G20" s="22">
        <v>7.8683308287550755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>VLOOKUP($W20,'Fanduel Export'!$BA:$BF,4,FALSE)</f>
        <v>Darius Slayton</v>
      </c>
      <c r="U20">
        <f>VLOOKUP($W20,'Fanduel Export'!$BA:$BF,5,FALSE)</f>
        <v>5700</v>
      </c>
      <c r="V20" t="str">
        <f>VLOOKUP($W20,'Fanduel Export'!$BA:$BF,6,FALSE)</f>
        <v>WR</v>
      </c>
      <c r="W20">
        <f>LARGE('Fanduel Export'!$BA:$BA,R20)</f>
        <v>8.6924395107079526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522</v>
      </c>
      <c r="E21">
        <v>6500</v>
      </c>
      <c r="F21" t="s">
        <v>38</v>
      </c>
      <c r="G21" s="22">
        <v>5.8972984259723553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>VLOOKUP($W21,'Fanduel Export'!$BA:$BF,4,FALSE)</f>
        <v>Kenyan Drake</v>
      </c>
      <c r="U21">
        <f>VLOOKUP($W21,'Fanduel Export'!$BA:$BF,5,FALSE)</f>
        <v>6600</v>
      </c>
      <c r="V21" t="str">
        <f>VLOOKUP($W21,'Fanduel Export'!$BA:$BF,6,FALSE)</f>
        <v>RB</v>
      </c>
      <c r="W21">
        <f>LARGE('Fanduel Export'!$BA:$BA,R21)</f>
        <v>7.8683308287550755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628</v>
      </c>
      <c r="E22">
        <v>6300</v>
      </c>
      <c r="F22" t="s">
        <v>49</v>
      </c>
      <c r="G22" s="22">
        <v>7.6389501314569541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>VLOOKUP($W22,'Fanduel Export'!$BA:$BF,4,FALSE)</f>
        <v>Chase Edmonds</v>
      </c>
      <c r="U22">
        <f>VLOOKUP($W22,'Fanduel Export'!$BA:$BF,5,FALSE)</f>
        <v>5500</v>
      </c>
      <c r="V22" t="str">
        <f>VLOOKUP($W22,'Fanduel Export'!$BA:$BF,6,FALSE)</f>
        <v>RB</v>
      </c>
      <c r="W22">
        <f>LARGE('Fanduel Export'!$BA:$BA,R22)</f>
        <v>7.6871292670398432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128</v>
      </c>
      <c r="E23">
        <v>6200</v>
      </c>
      <c r="F23" t="s">
        <v>52</v>
      </c>
      <c r="G23" s="22">
        <v>5.6992620738909023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>VLOOKUP($W23,'Fanduel Export'!$BA:$BF,4,FALSE)</f>
        <v>Travis Fulgham</v>
      </c>
      <c r="U23">
        <f>VLOOKUP($W23,'Fanduel Export'!$BA:$BF,5,FALSE)</f>
        <v>6300</v>
      </c>
      <c r="V23" t="str">
        <f>VLOOKUP($W23,'Fanduel Export'!$BA:$BF,6,FALSE)</f>
        <v>WR</v>
      </c>
      <c r="W23">
        <f>LARGE('Fanduel Export'!$BA:$BA,R23)</f>
        <v>7.6389501314569541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2917</v>
      </c>
      <c r="E24">
        <v>6100</v>
      </c>
      <c r="F24" t="s">
        <v>34</v>
      </c>
      <c r="G24" s="22">
        <v>3.676861238285845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>VLOOKUP($W24,'Fanduel Export'!$BA:$BF,4,FALSE)</f>
        <v>Damien Harris</v>
      </c>
      <c r="U24">
        <f>VLOOKUP($W24,'Fanduel Export'!$BA:$BF,5,FALSE)</f>
        <v>5900</v>
      </c>
      <c r="V24" t="str">
        <f>VLOOKUP($W24,'Fanduel Export'!$BA:$BF,6,FALSE)</f>
        <v>RB</v>
      </c>
      <c r="W24">
        <f>LARGE('Fanduel Export'!$BA:$BA,R24)</f>
        <v>7.6024114061778167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120</v>
      </c>
      <c r="E25">
        <v>6000</v>
      </c>
      <c r="F25" t="s">
        <v>52</v>
      </c>
      <c r="G25" s="22">
        <v>5.7994683548453807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>VLOOKUP($W25,'Fanduel Export'!$BA:$BF,4,FALSE)</f>
        <v>Jamaal Williams</v>
      </c>
      <c r="U25">
        <f>VLOOKUP($W25,'Fanduel Export'!$BA:$BF,5,FALSE)</f>
        <v>5200</v>
      </c>
      <c r="V25" t="str">
        <f>VLOOKUP($W25,'Fanduel Export'!$BA:$BF,6,FALSE)</f>
        <v>RB</v>
      </c>
      <c r="W25">
        <f>LARGE('Fanduel Export'!$BA:$BA,R25)</f>
        <v>7.5925112566131912</v>
      </c>
    </row>
    <row r="26" spans="1:23" x14ac:dyDescent="0.3">
      <c r="A26" t="str">
        <f t="shared" si="0"/>
        <v>TE</v>
      </c>
      <c r="B26" t="str">
        <f>IF(C26=0,0,A26&amp;" "&amp;COUNTIF($A$1:A26,A26))</f>
        <v>TE 1</v>
      </c>
      <c r="C26">
        <v>1</v>
      </c>
      <c r="D26" t="s">
        <v>249</v>
      </c>
      <c r="E26">
        <v>6000</v>
      </c>
      <c r="F26" t="s">
        <v>52</v>
      </c>
      <c r="G26" s="22">
        <v>7.2365287342892222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1</v>
      </c>
      <c r="R26">
        <f t="shared" si="2"/>
        <v>25</v>
      </c>
      <c r="T26" t="str">
        <f>VLOOKUP($W26,'Fanduel Export'!$BA:$BF,4,FALSE)</f>
        <v>Miles Sanders</v>
      </c>
      <c r="U26">
        <f>VLOOKUP($W26,'Fanduel Export'!$BA:$BF,5,FALSE)</f>
        <v>7200</v>
      </c>
      <c r="V26" t="str">
        <f>VLOOKUP($W26,'Fanduel Export'!$BA:$BF,6,FALSE)</f>
        <v>RB</v>
      </c>
      <c r="W26">
        <f>LARGE('Fanduel Export'!$BA:$BA,R26)</f>
        <v>7.4003600463002783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577</v>
      </c>
      <c r="E27">
        <v>5900</v>
      </c>
      <c r="F27" t="s">
        <v>34</v>
      </c>
      <c r="G27" s="22">
        <v>7.6024114061778167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>VLOOKUP($W27,'Fanduel Export'!$BA:$BF,4,FALSE)</f>
        <v>Christian Kirk</v>
      </c>
      <c r="U27">
        <f>VLOOKUP($W27,'Fanduel Export'!$BA:$BF,5,FALSE)</f>
        <v>5800</v>
      </c>
      <c r="V27" t="str">
        <f>VLOOKUP($W27,'Fanduel Export'!$BA:$BF,6,FALSE)</f>
        <v>WR</v>
      </c>
      <c r="W27">
        <f>LARGE('Fanduel Export'!$BA:$BA,R27)</f>
        <v>7.3480279308353404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333</v>
      </c>
      <c r="E28">
        <v>5900</v>
      </c>
      <c r="F28" t="s">
        <v>49</v>
      </c>
      <c r="G28" s="22">
        <v>6.0253932829552879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>VLOOKUP($W28,'Fanduel Export'!$BA:$BF,4,FALSE)</f>
        <v>Evan Engram</v>
      </c>
      <c r="U28">
        <f>VLOOKUP($W28,'Fanduel Export'!$BA:$BF,5,FALSE)</f>
        <v>6000</v>
      </c>
      <c r="V28" t="str">
        <f>VLOOKUP($W28,'Fanduel Export'!$BA:$BF,6,FALSE)</f>
        <v>TE</v>
      </c>
      <c r="W28">
        <f>LARGE('Fanduel Export'!$BA:$BA,R28)</f>
        <v>7.2365287342892222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427</v>
      </c>
      <c r="E29">
        <v>5900</v>
      </c>
      <c r="F29" t="s">
        <v>52</v>
      </c>
      <c r="G29" s="22">
        <v>4.2827256102732534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>VLOOKUP($W29,'Fanduel Export'!$BA:$BF,4,FALSE)</f>
        <v>Darrell Henderson Jr.</v>
      </c>
      <c r="U29">
        <f>VLOOKUP($W29,'Fanduel Export'!$BA:$BF,5,FALSE)</f>
        <v>5600</v>
      </c>
      <c r="V29" t="str">
        <f>VLOOKUP($W29,'Fanduel Export'!$BA:$BF,6,FALSE)</f>
        <v>RB</v>
      </c>
      <c r="W29">
        <f>LARGE('Fanduel Export'!$BA:$BA,R29)</f>
        <v>7.2321797751560224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181</v>
      </c>
      <c r="E30">
        <v>5800</v>
      </c>
      <c r="F30" t="s">
        <v>49</v>
      </c>
      <c r="G30" s="22">
        <v>6.5471886696525043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>VLOOKUP($W30,'Fanduel Export'!$BA:$BF,4,FALSE)</f>
        <v>Mike Williams</v>
      </c>
      <c r="U30">
        <f>VLOOKUP($W30,'Fanduel Export'!$BA:$BF,5,FALSE)</f>
        <v>5800</v>
      </c>
      <c r="V30" t="str">
        <f>VLOOKUP($W30,'Fanduel Export'!$BA:$BF,6,FALSE)</f>
        <v>WR</v>
      </c>
      <c r="W30">
        <f>LARGE('Fanduel Export'!$BA:$BA,R30)</f>
        <v>6.5471886696525043</v>
      </c>
    </row>
    <row r="31" spans="1:23" x14ac:dyDescent="0.3">
      <c r="A31">
        <f t="shared" si="0"/>
        <v>0</v>
      </c>
      <c r="B31">
        <f>IF(C31=0,0,A31&amp;" "&amp;COUNTIF($A$1:A31,A31))</f>
        <v>0</v>
      </c>
      <c r="C31">
        <v>0</v>
      </c>
      <c r="D31" t="s">
        <v>199</v>
      </c>
      <c r="E31">
        <v>5800</v>
      </c>
      <c r="F31" t="s">
        <v>49</v>
      </c>
      <c r="G31" s="22">
        <v>7.3480279308353404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>VLOOKUP($W31,'Fanduel Export'!$BA:$BF,4,FALSE)</f>
        <v>Kalen Ballage</v>
      </c>
      <c r="U31">
        <f>VLOOKUP($W31,'Fanduel Export'!$BA:$BF,5,FALSE)</f>
        <v>5100</v>
      </c>
      <c r="V31" t="str">
        <f>VLOOKUP($W31,'Fanduel Export'!$BA:$BF,6,FALSE)</f>
        <v>RB</v>
      </c>
      <c r="W31">
        <f>LARGE('Fanduel Export'!$BA:$BA,R31)</f>
        <v>6.5029305301076494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75</v>
      </c>
      <c r="E32">
        <v>5700</v>
      </c>
      <c r="F32" t="s">
        <v>52</v>
      </c>
      <c r="G32" s="22">
        <v>4.4848032887138798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>VLOOKUP($W32,'Fanduel Export'!$BA:$BF,4,FALSE)</f>
        <v>Damiere Byrd</v>
      </c>
      <c r="U32">
        <f>VLOOKUP($W32,'Fanduel Export'!$BA:$BF,5,FALSE)</f>
        <v>5300</v>
      </c>
      <c r="V32" t="str">
        <f>VLOOKUP($W32,'Fanduel Export'!$BA:$BF,6,FALSE)</f>
        <v>WR</v>
      </c>
      <c r="W32">
        <f>LARGE('Fanduel Export'!$BA:$BA,R32)</f>
        <v>6.158500268156069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260</v>
      </c>
      <c r="E33">
        <v>5700</v>
      </c>
      <c r="F33" t="s">
        <v>49</v>
      </c>
      <c r="G33" s="22">
        <v>4.2369629134743088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>VLOOKUP($W33,'Fanduel Export'!$BA:$BF,4,FALSE)</f>
        <v>Jakobi Meyers</v>
      </c>
      <c r="U33">
        <f>VLOOKUP($W33,'Fanduel Export'!$BA:$BF,5,FALSE)</f>
        <v>5900</v>
      </c>
      <c r="V33" t="str">
        <f>VLOOKUP($W33,'Fanduel Export'!$BA:$BF,6,FALSE)</f>
        <v>WR</v>
      </c>
      <c r="W33">
        <f>LARGE('Fanduel Export'!$BA:$BA,R33)</f>
        <v>6.0253932829552879</v>
      </c>
    </row>
    <row r="34" spans="1:23" x14ac:dyDescent="0.3">
      <c r="A34">
        <f t="shared" si="0"/>
        <v>0</v>
      </c>
      <c r="B34">
        <f>IF(C34=0,0,A34&amp;" "&amp;COUNTIF($A$1:A34,A34))</f>
        <v>0</v>
      </c>
      <c r="C34">
        <v>0</v>
      </c>
      <c r="D34" t="s">
        <v>169</v>
      </c>
      <c r="E34">
        <v>5700</v>
      </c>
      <c r="F34" t="s">
        <v>34</v>
      </c>
      <c r="G34" s="22">
        <v>5.7636706510066888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R34">
        <f t="shared" si="2"/>
        <v>33</v>
      </c>
      <c r="T34" t="str">
        <f>VLOOKUP($W34,'Fanduel Export'!$BA:$BF,4,FALSE)</f>
        <v>Colt McCoy</v>
      </c>
      <c r="U34">
        <f>VLOOKUP($W34,'Fanduel Export'!$BA:$BF,5,FALSE)</f>
        <v>6500</v>
      </c>
      <c r="V34" t="str">
        <f>VLOOKUP($W34,'Fanduel Export'!$BA:$BF,6,FALSE)</f>
        <v>QB</v>
      </c>
      <c r="W34">
        <f>LARGE('Fanduel Export'!$BA:$BA,R34)</f>
        <v>5.8972984259723553</v>
      </c>
    </row>
    <row r="35" spans="1:23" x14ac:dyDescent="0.3">
      <c r="A35">
        <f t="shared" si="0"/>
        <v>0</v>
      </c>
      <c r="B35">
        <f>IF(C35=0,0,A35&amp;" "&amp;COUNTIF($A$1:A35,A35))</f>
        <v>0</v>
      </c>
      <c r="C35">
        <v>0</v>
      </c>
      <c r="D35" t="s">
        <v>140</v>
      </c>
      <c r="E35">
        <v>5700</v>
      </c>
      <c r="F35" t="s">
        <v>34</v>
      </c>
      <c r="G35" s="22">
        <v>3.9092970454837164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>VLOOKUP($W35,'Fanduel Export'!$BA:$BF,4,FALSE)</f>
        <v>Malcolm Brown</v>
      </c>
      <c r="U35">
        <f>VLOOKUP($W35,'Fanduel Export'!$BA:$BF,5,FALSE)</f>
        <v>5200</v>
      </c>
      <c r="V35" t="str">
        <f>VLOOKUP($W35,'Fanduel Export'!$BA:$BF,6,FALSE)</f>
        <v>RB</v>
      </c>
      <c r="W35">
        <f>LARGE('Fanduel Export'!$BA:$BA,R35)</f>
        <v>5.8414373252198413</v>
      </c>
    </row>
    <row r="36" spans="1:23" x14ac:dyDescent="0.3">
      <c r="A36">
        <f t="shared" si="0"/>
        <v>0</v>
      </c>
      <c r="B36">
        <f>IF(C36=0,0,A36&amp;" "&amp;COUNTIF($A$1:A36,A36))</f>
        <v>0</v>
      </c>
      <c r="C36">
        <v>0</v>
      </c>
      <c r="D36" t="s">
        <v>173</v>
      </c>
      <c r="E36">
        <v>5700</v>
      </c>
      <c r="F36" t="s">
        <v>49</v>
      </c>
      <c r="G36" s="22">
        <v>8.6924395107079526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R36">
        <f t="shared" si="2"/>
        <v>35</v>
      </c>
      <c r="T36" t="str">
        <f>VLOOKUP($W36,'Fanduel Export'!$BA:$BF,4,FALSE)</f>
        <v>Golden Tate</v>
      </c>
      <c r="U36">
        <f>VLOOKUP($W36,'Fanduel Export'!$BA:$BF,5,FALSE)</f>
        <v>5200</v>
      </c>
      <c r="V36" t="str">
        <f>VLOOKUP($W36,'Fanduel Export'!$BA:$BF,6,FALSE)</f>
        <v>WR</v>
      </c>
      <c r="W36">
        <f>LARGE('Fanduel Export'!$BA:$BA,R36)</f>
        <v>5.8169040338992843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D37" t="s">
        <v>234</v>
      </c>
      <c r="E37">
        <v>5700</v>
      </c>
      <c r="F37" t="s">
        <v>34</v>
      </c>
      <c r="G37" s="22">
        <v>3.901518297371521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>VLOOKUP($W37,'Fanduel Export'!$BA:$BF,4,FALSE)</f>
        <v>Hunter Henry</v>
      </c>
      <c r="U37">
        <f>VLOOKUP($W37,'Fanduel Export'!$BA:$BF,5,FALSE)</f>
        <v>6000</v>
      </c>
      <c r="V37" t="str">
        <f>VLOOKUP($W37,'Fanduel Export'!$BA:$BF,6,FALSE)</f>
        <v>TE</v>
      </c>
      <c r="W37">
        <f>LARGE('Fanduel Export'!$BA:$BA,R37)</f>
        <v>5.7994683548453807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2892</v>
      </c>
      <c r="E38">
        <v>5600</v>
      </c>
      <c r="F38" t="s">
        <v>34</v>
      </c>
      <c r="G38" s="22">
        <v>7.2321797751560224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>VLOOKUP($W38,'Fanduel Export'!$BA:$BF,4,FALSE)</f>
        <v>Allen Lazard</v>
      </c>
      <c r="U38">
        <f>VLOOKUP($W38,'Fanduel Export'!$BA:$BF,5,FALSE)</f>
        <v>5600</v>
      </c>
      <c r="V38" t="str">
        <f>VLOOKUP($W38,'Fanduel Export'!$BA:$BF,6,FALSE)</f>
        <v>WR</v>
      </c>
      <c r="W38">
        <f>LARGE('Fanduel Export'!$BA:$BA,R38)</f>
        <v>5.7651616548919629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2700</v>
      </c>
      <c r="E39">
        <v>5600</v>
      </c>
      <c r="F39" t="s">
        <v>34</v>
      </c>
      <c r="G39" s="22">
        <v>4.1386476764319253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>VLOOKUP($W39,'Fanduel Export'!$BA:$BF,4,FALSE)</f>
        <v>James White</v>
      </c>
      <c r="U39">
        <f>VLOOKUP($W39,'Fanduel Export'!$BA:$BF,5,FALSE)</f>
        <v>5700</v>
      </c>
      <c r="V39" t="str">
        <f>VLOOKUP($W39,'Fanduel Export'!$BA:$BF,6,FALSE)</f>
        <v>RB</v>
      </c>
      <c r="W39">
        <f>LARGE('Fanduel Export'!$BA:$BA,R39)</f>
        <v>5.7636706510066888</v>
      </c>
    </row>
    <row r="40" spans="1:23" x14ac:dyDescent="0.3">
      <c r="A40" t="str">
        <f t="shared" si="0"/>
        <v>WR</v>
      </c>
      <c r="B40" t="str">
        <f>IF(C40=0,0,A40&amp;" "&amp;COUNTIF($A$1:A40,A40))</f>
        <v>WR 3</v>
      </c>
      <c r="C40">
        <v>1</v>
      </c>
      <c r="D40" t="s">
        <v>215</v>
      </c>
      <c r="E40">
        <v>5600</v>
      </c>
      <c r="F40" t="s">
        <v>49</v>
      </c>
      <c r="G40" s="22">
        <v>9.6227403028762222</v>
      </c>
      <c r="J40">
        <f t="shared" si="1"/>
        <v>0</v>
      </c>
      <c r="K40">
        <f t="shared" si="1"/>
        <v>0</v>
      </c>
      <c r="L40">
        <f t="shared" si="1"/>
        <v>1</v>
      </c>
      <c r="M40">
        <f t="shared" si="1"/>
        <v>0</v>
      </c>
      <c r="R40">
        <f t="shared" si="2"/>
        <v>39</v>
      </c>
      <c r="T40" t="str">
        <f>VLOOKUP($W40,'Fanduel Export'!$BA:$BF,4,FALSE)</f>
        <v>Dallas Goedert</v>
      </c>
      <c r="U40">
        <f>VLOOKUP($W40,'Fanduel Export'!$BA:$BF,5,FALSE)</f>
        <v>6200</v>
      </c>
      <c r="V40" t="str">
        <f>VLOOKUP($W40,'Fanduel Export'!$BA:$BF,6,FALSE)</f>
        <v>TE</v>
      </c>
      <c r="W40">
        <f>LARGE('Fanduel Export'!$BA:$BA,R40)</f>
        <v>5.6992620738909023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245</v>
      </c>
      <c r="E41">
        <v>5600</v>
      </c>
      <c r="F41" t="s">
        <v>49</v>
      </c>
      <c r="G41" s="22">
        <v>5.7651616548919629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>VLOOKUP($W41,'Fanduel Export'!$BA:$BF,4,FALSE)</f>
        <v>Josh Reynolds</v>
      </c>
      <c r="U41">
        <f>VLOOKUP($W41,'Fanduel Export'!$BA:$BF,5,FALSE)</f>
        <v>5500</v>
      </c>
      <c r="V41" t="str">
        <f>VLOOKUP($W41,'Fanduel Export'!$BA:$BF,6,FALSE)</f>
        <v>WR</v>
      </c>
      <c r="W41">
        <f>LARGE('Fanduel Export'!$BA:$BA,R41)</f>
        <v>5.6659730268297359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238</v>
      </c>
      <c r="E42">
        <v>5500</v>
      </c>
      <c r="F42" t="s">
        <v>34</v>
      </c>
      <c r="G42" s="22">
        <v>7.6871292670398432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str">
        <f>VLOOKUP($W42,'Fanduel Export'!$BA:$BF,4,FALSE)</f>
        <v>Sony Michel</v>
      </c>
      <c r="U42">
        <f>VLOOKUP($W42,'Fanduel Export'!$BA:$BF,5,FALSE)</f>
        <v>5300</v>
      </c>
      <c r="V42" t="str">
        <f>VLOOKUP($W42,'Fanduel Export'!$BA:$BF,6,FALSE)</f>
        <v>RB</v>
      </c>
      <c r="W42">
        <f>LARGE('Fanduel Export'!$BA:$BA,R42)</f>
        <v>5.0693511087704453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317</v>
      </c>
      <c r="E43">
        <v>5500</v>
      </c>
      <c r="F43" t="s">
        <v>49</v>
      </c>
      <c r="G43" s="22">
        <v>5.6659730268297359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>VLOOKUP($W43,'Fanduel Export'!$BA:$BF,4,FALSE)</f>
        <v>Jalen Reagor</v>
      </c>
      <c r="U43">
        <f>VLOOKUP($W43,'Fanduel Export'!$BA:$BF,5,FALSE)</f>
        <v>5500</v>
      </c>
      <c r="V43" t="str">
        <f>VLOOKUP($W43,'Fanduel Export'!$BA:$BF,6,FALSE)</f>
        <v>WR</v>
      </c>
      <c r="W43">
        <f>LARGE('Fanduel Export'!$BA:$BA,R43)</f>
        <v>4.8298956691269099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1918</v>
      </c>
      <c r="E44">
        <v>5500</v>
      </c>
      <c r="F44" t="s">
        <v>49</v>
      </c>
      <c r="G44" s="22">
        <v>4.8298956691269099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>VLOOKUP($W44,'Fanduel Export'!$BA:$BF,4,FALSE)</f>
        <v>Joshua Kelley</v>
      </c>
      <c r="U44">
        <f>VLOOKUP($W44,'Fanduel Export'!$BA:$BF,5,FALSE)</f>
        <v>5200</v>
      </c>
      <c r="V44" t="str">
        <f>VLOOKUP($W44,'Fanduel Export'!$BA:$BF,6,FALSE)</f>
        <v>RB</v>
      </c>
      <c r="W44">
        <f>LARGE('Fanduel Export'!$BA:$BA,R44)</f>
        <v>4.7929850685109905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143</v>
      </c>
      <c r="E45">
        <v>5300</v>
      </c>
      <c r="F45" t="s">
        <v>34</v>
      </c>
      <c r="G45" s="22">
        <v>5.0693511087704453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>VLOOKUP($W45,'Fanduel Export'!$BA:$BF,4,FALSE)</f>
        <v>Zach Ertz</v>
      </c>
      <c r="U45">
        <f>VLOOKUP($W45,'Fanduel Export'!$BA:$BF,5,FALSE)</f>
        <v>5700</v>
      </c>
      <c r="V45" t="str">
        <f>VLOOKUP($W45,'Fanduel Export'!$BA:$BF,6,FALSE)</f>
        <v>TE</v>
      </c>
      <c r="W45">
        <f>LARGE('Fanduel Export'!$BA:$BA,R45)</f>
        <v>4.4848032887138798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318</v>
      </c>
      <c r="E46">
        <v>5300</v>
      </c>
      <c r="F46" t="s">
        <v>49</v>
      </c>
      <c r="G46" s="22">
        <v>6.158500268156069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>VLOOKUP($W46,'Fanduel Export'!$BA:$BF,4,FALSE)</f>
        <v>Tyler Higbee</v>
      </c>
      <c r="U46">
        <f>VLOOKUP($W46,'Fanduel Export'!$BA:$BF,5,FALSE)</f>
        <v>5100</v>
      </c>
      <c r="V46" t="str">
        <f>VLOOKUP($W46,'Fanduel Export'!$BA:$BF,6,FALSE)</f>
        <v>TE</v>
      </c>
      <c r="W46">
        <f>LARGE('Fanduel Export'!$BA:$BA,R46)</f>
        <v>4.4651281346310867</v>
      </c>
    </row>
    <row r="47" spans="1:23" x14ac:dyDescent="0.3">
      <c r="A47" t="str">
        <f t="shared" si="0"/>
        <v>RB</v>
      </c>
      <c r="B47" t="str">
        <f>IF(C47=0,0,A47&amp;" "&amp;COUNTIF($A$1:A47,A47))</f>
        <v>RB 2</v>
      </c>
      <c r="C47">
        <v>1</v>
      </c>
      <c r="D47" t="s">
        <v>187</v>
      </c>
      <c r="E47">
        <v>5200</v>
      </c>
      <c r="F47" t="s">
        <v>34</v>
      </c>
      <c r="G47" s="22">
        <v>7.5925112566131912</v>
      </c>
      <c r="J47">
        <f t="shared" si="1"/>
        <v>0</v>
      </c>
      <c r="K47">
        <f t="shared" si="1"/>
        <v>1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>VLOOKUP($W47,'Fanduel Export'!$BA:$BF,4,FALSE)</f>
        <v>Robert Tonyan</v>
      </c>
      <c r="U47">
        <f>VLOOKUP($W47,'Fanduel Export'!$BA:$BF,5,FALSE)</f>
        <v>5900</v>
      </c>
      <c r="V47" t="str">
        <f>VLOOKUP($W47,'Fanduel Export'!$BA:$BF,6,FALSE)</f>
        <v>TE</v>
      </c>
      <c r="W47">
        <f>LARGE('Fanduel Export'!$BA:$BA,R47)</f>
        <v>4.2827256102732534</v>
      </c>
    </row>
    <row r="48" spans="1:23" x14ac:dyDescent="0.3">
      <c r="A48">
        <f t="shared" si="0"/>
        <v>0</v>
      </c>
      <c r="B48">
        <f>IF(C48=0,0,A48&amp;" "&amp;COUNTIF($A$1:A48,A48))</f>
        <v>0</v>
      </c>
      <c r="C48">
        <v>0</v>
      </c>
      <c r="D48" t="s">
        <v>659</v>
      </c>
      <c r="E48">
        <v>5200</v>
      </c>
      <c r="F48" t="s">
        <v>52</v>
      </c>
      <c r="G48" s="22">
        <v>3.8752310558618333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str">
        <f>VLOOKUP($W48,'Fanduel Export'!$BA:$BF,4,FALSE)</f>
        <v>Marquez Valdes-Scantling</v>
      </c>
      <c r="U48">
        <f>VLOOKUP($W48,'Fanduel Export'!$BA:$BF,5,FALSE)</f>
        <v>5700</v>
      </c>
      <c r="V48" t="str">
        <f>VLOOKUP($W48,'Fanduel Export'!$BA:$BF,6,FALSE)</f>
        <v>WR</v>
      </c>
      <c r="W48">
        <f>LARGE('Fanduel Export'!$BA:$BA,R48)</f>
        <v>4.2369629134743088</v>
      </c>
    </row>
    <row r="49" spans="1:23" x14ac:dyDescent="0.3">
      <c r="A49">
        <f t="shared" si="0"/>
        <v>0</v>
      </c>
      <c r="B49">
        <f>IF(C49=0,0,A49&amp;" "&amp;COUNTIF($A$1:A49,A49))</f>
        <v>0</v>
      </c>
      <c r="C49">
        <v>0</v>
      </c>
      <c r="D49" t="s">
        <v>191</v>
      </c>
      <c r="E49">
        <v>5200</v>
      </c>
      <c r="F49" t="s">
        <v>49</v>
      </c>
      <c r="G49" s="22">
        <v>5.8169040338992843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>VLOOKUP($W49,'Fanduel Export'!$BA:$BF,4,FALSE)</f>
        <v>David Moore</v>
      </c>
      <c r="U49">
        <f>VLOOKUP($W49,'Fanduel Export'!$BA:$BF,5,FALSE)</f>
        <v>5000</v>
      </c>
      <c r="V49" t="str">
        <f>VLOOKUP($W49,'Fanduel Export'!$BA:$BF,6,FALSE)</f>
        <v>WR</v>
      </c>
      <c r="W49">
        <f>LARGE('Fanduel Export'!$BA:$BA,R49)</f>
        <v>4.2150676508070859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1996</v>
      </c>
      <c r="E50">
        <v>5200</v>
      </c>
      <c r="F50" t="s">
        <v>34</v>
      </c>
      <c r="G50" s="22">
        <v>4.7929850685109905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>VLOOKUP($W50,'Fanduel Export'!$BA:$BF,4,FALSE)</f>
        <v>Cam Akers</v>
      </c>
      <c r="U50">
        <f>VLOOKUP($W50,'Fanduel Export'!$BA:$BF,5,FALSE)</f>
        <v>5600</v>
      </c>
      <c r="V50" t="str">
        <f>VLOOKUP($W50,'Fanduel Export'!$BA:$BF,6,FALSE)</f>
        <v>RB</v>
      </c>
      <c r="W50">
        <f>LARGE('Fanduel Export'!$BA:$BA,R50)</f>
        <v>4.1386476764319253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261</v>
      </c>
      <c r="E51">
        <v>5200</v>
      </c>
      <c r="F51" t="s">
        <v>34</v>
      </c>
      <c r="G51" s="22">
        <v>5.8414373252198413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>VLOOKUP($W51,'Fanduel Export'!$BA:$BF,4,FALSE)</f>
        <v>Greg Ward</v>
      </c>
      <c r="U51">
        <f>VLOOKUP($W51,'Fanduel Export'!$BA:$BF,5,FALSE)</f>
        <v>4900</v>
      </c>
      <c r="V51" t="str">
        <f>VLOOKUP($W51,'Fanduel Export'!$BA:$BF,6,FALSE)</f>
        <v>WR</v>
      </c>
      <c r="W51">
        <f>LARGE('Fanduel Export'!$BA:$BA,R51)</f>
        <v>4.1211988010508493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359</v>
      </c>
      <c r="E52">
        <v>5100</v>
      </c>
      <c r="F52" t="s">
        <v>49</v>
      </c>
      <c r="G52" s="22">
        <v>3.2644109185036427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>VLOOKUP($W52,'Fanduel Export'!$BA:$BF,4,FALSE)</f>
        <v>Isaiah Ford</v>
      </c>
      <c r="U52">
        <f>VLOOKUP($W52,'Fanduel Export'!$BA:$BF,5,FALSE)</f>
        <v>4600</v>
      </c>
      <c r="V52" t="str">
        <f>VLOOKUP($W52,'Fanduel Export'!$BA:$BF,6,FALSE)</f>
        <v>WR</v>
      </c>
      <c r="W52">
        <f>LARGE('Fanduel Export'!$BA:$BA,R52)</f>
        <v>4.0523475909257876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322</v>
      </c>
      <c r="E53">
        <v>5100</v>
      </c>
      <c r="F53" t="s">
        <v>34</v>
      </c>
      <c r="G53" s="22">
        <v>6.5029305301076494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>VLOOKUP($W53,'Fanduel Export'!$BA:$BF,4,FALSE)</f>
        <v>Carlos Hyde</v>
      </c>
      <c r="U53">
        <f>VLOOKUP($W53,'Fanduel Export'!$BA:$BF,5,FALSE)</f>
        <v>5700</v>
      </c>
      <c r="V53" t="str">
        <f>VLOOKUP($W53,'Fanduel Export'!$BA:$BF,6,FALSE)</f>
        <v>RB</v>
      </c>
      <c r="W53">
        <f>LARGE('Fanduel Export'!$BA:$BA,R53)</f>
        <v>3.9092970454837164</v>
      </c>
    </row>
    <row r="54" spans="1:23" x14ac:dyDescent="0.3">
      <c r="A54">
        <f t="shared" si="0"/>
        <v>0</v>
      </c>
      <c r="B54">
        <f>IF(C54=0,0,A54&amp;" "&amp;COUNTIF($A$1:A54,A54))</f>
        <v>0</v>
      </c>
      <c r="C54">
        <v>0</v>
      </c>
      <c r="D54" t="s">
        <v>123</v>
      </c>
      <c r="E54">
        <v>5100</v>
      </c>
      <c r="F54" t="s">
        <v>52</v>
      </c>
      <c r="G54" s="22">
        <v>4.4651281346310867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>VLOOKUP($W54,'Fanduel Export'!$BA:$BF,4,FALSE)</f>
        <v>Boston Scott</v>
      </c>
      <c r="U54">
        <f>VLOOKUP($W54,'Fanduel Export'!$BA:$BF,5,FALSE)</f>
        <v>5700</v>
      </c>
      <c r="V54" t="str">
        <f>VLOOKUP($W54,'Fanduel Export'!$BA:$BF,6,FALSE)</f>
        <v>RB</v>
      </c>
      <c r="W54">
        <f>LARGE('Fanduel Export'!$BA:$BA,R54)</f>
        <v>3.901518297371521</v>
      </c>
    </row>
    <row r="55" spans="1:23" x14ac:dyDescent="0.3">
      <c r="A55">
        <f t="shared" si="0"/>
        <v>0</v>
      </c>
      <c r="B55">
        <f>IF(C55=0,0,A55&amp;" "&amp;COUNTIF($A$1:A55,A55))</f>
        <v>0</v>
      </c>
      <c r="C55">
        <v>0</v>
      </c>
      <c r="D55" t="s">
        <v>696</v>
      </c>
      <c r="E55">
        <v>5100</v>
      </c>
      <c r="F55" t="s">
        <v>34</v>
      </c>
      <c r="G55" s="22">
        <v>1.8175951593428183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>VLOOKUP($W55,'Fanduel Export'!$BA:$BF,4,FALSE)</f>
        <v>Richard Rodgers</v>
      </c>
      <c r="U55">
        <f>VLOOKUP($W55,'Fanduel Export'!$BA:$BF,5,FALSE)</f>
        <v>5200</v>
      </c>
      <c r="V55" t="str">
        <f>VLOOKUP($W55,'Fanduel Export'!$BA:$BF,6,FALSE)</f>
        <v>TE</v>
      </c>
      <c r="W55">
        <f>LARGE('Fanduel Export'!$BA:$BA,R55)</f>
        <v>3.8752310558618333</v>
      </c>
    </row>
    <row r="56" spans="1:23" x14ac:dyDescent="0.3">
      <c r="A56">
        <f t="shared" si="0"/>
        <v>0</v>
      </c>
      <c r="B56">
        <f>IF(C56=0,0,A56&amp;" "&amp;COUNTIF($A$1:A56,A56))</f>
        <v>0</v>
      </c>
      <c r="C56">
        <v>0</v>
      </c>
      <c r="D56" t="s">
        <v>307</v>
      </c>
      <c r="E56">
        <v>5000</v>
      </c>
      <c r="F56" t="s">
        <v>49</v>
      </c>
      <c r="G56" s="22">
        <v>4.2150676508070859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str">
        <f>VLOOKUP($W56,'Fanduel Export'!$BA:$BF,4,FALSE)</f>
        <v>Gerald Everett</v>
      </c>
      <c r="U56">
        <f>VLOOKUP($W56,'Fanduel Export'!$BA:$BF,5,FALSE)</f>
        <v>4800</v>
      </c>
      <c r="V56" t="str">
        <f>VLOOKUP($W56,'Fanduel Export'!$BA:$BF,6,FALSE)</f>
        <v>TE</v>
      </c>
      <c r="W56">
        <f>LARGE('Fanduel Export'!$BA:$BA,R56)</f>
        <v>3.8209703098376453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313</v>
      </c>
      <c r="E57">
        <v>5000</v>
      </c>
      <c r="F57" t="s">
        <v>34</v>
      </c>
      <c r="G57" s="22">
        <v>1.7798876040131202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>VLOOKUP($W57,'Fanduel Export'!$BA:$BF,4,FALSE)</f>
        <v>Wayne Gallman Jr.</v>
      </c>
      <c r="U57">
        <f>VLOOKUP($W57,'Fanduel Export'!$BA:$BF,5,FALSE)</f>
        <v>6100</v>
      </c>
      <c r="V57" t="str">
        <f>VLOOKUP($W57,'Fanduel Export'!$BA:$BF,6,FALSE)</f>
        <v>RB</v>
      </c>
      <c r="W57">
        <f>LARGE('Fanduel Export'!$BA:$BA,R57)</f>
        <v>3.676861238285845</v>
      </c>
    </row>
    <row r="58" spans="1:23" x14ac:dyDescent="0.3">
      <c r="A58">
        <f t="shared" si="0"/>
        <v>0</v>
      </c>
      <c r="B58">
        <f>IF(C58=0,0,A58&amp;" "&amp;COUNTIF($A$1:A58,A58))</f>
        <v>0</v>
      </c>
      <c r="C58">
        <v>0</v>
      </c>
      <c r="D58" t="s">
        <v>316</v>
      </c>
      <c r="E58">
        <v>4900</v>
      </c>
      <c r="F58" t="s">
        <v>34</v>
      </c>
      <c r="G58" s="22">
        <v>2.3278447341940556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str">
        <f>VLOOKUP($W58,'Fanduel Export'!$BA:$BF,4,FALSE)</f>
        <v>Dan Arnold</v>
      </c>
      <c r="U58">
        <f>VLOOKUP($W58,'Fanduel Export'!$BA:$BF,5,FALSE)</f>
        <v>4600</v>
      </c>
      <c r="V58" t="str">
        <f>VLOOKUP($W58,'Fanduel Export'!$BA:$BF,6,FALSE)</f>
        <v>TE</v>
      </c>
      <c r="W58">
        <f>LARGE('Fanduel Export'!$BA:$BA,R58)</f>
        <v>3.2846242698212906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278</v>
      </c>
      <c r="E59">
        <v>4900</v>
      </c>
      <c r="F59" t="s">
        <v>52</v>
      </c>
      <c r="G59" s="22">
        <v>1.8054802628401314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>VLOOKUP($W59,'Fanduel Export'!$BA:$BF,4,FALSE)</f>
        <v>N'Keal Harry</v>
      </c>
      <c r="U59">
        <f>VLOOKUP($W59,'Fanduel Export'!$BA:$BF,5,FALSE)</f>
        <v>5100</v>
      </c>
      <c r="V59" t="str">
        <f>VLOOKUP($W59,'Fanduel Export'!$BA:$BF,6,FALSE)</f>
        <v>WR</v>
      </c>
      <c r="W59">
        <f>LARGE('Fanduel Export'!$BA:$BA,R59)</f>
        <v>3.2644109185036427</v>
      </c>
    </row>
    <row r="60" spans="1:23" x14ac:dyDescent="0.3">
      <c r="A60">
        <f t="shared" si="0"/>
        <v>0</v>
      </c>
      <c r="B60">
        <f>IF(C60=0,0,A60&amp;" "&amp;COUNTIF($A$1:A60,A60))</f>
        <v>0</v>
      </c>
      <c r="C60">
        <v>0</v>
      </c>
      <c r="D60" t="s">
        <v>635</v>
      </c>
      <c r="E60">
        <v>4900</v>
      </c>
      <c r="F60" t="s">
        <v>49</v>
      </c>
      <c r="G60" s="22">
        <v>2.9597194353881484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str">
        <f>VLOOKUP($W60,'Fanduel Export'!$BA:$BF,4,FALSE)</f>
        <v>Jalen Guyton</v>
      </c>
      <c r="U60">
        <f>VLOOKUP($W60,'Fanduel Export'!$BA:$BF,5,FALSE)</f>
        <v>4900</v>
      </c>
      <c r="V60" t="str">
        <f>VLOOKUP($W60,'Fanduel Export'!$BA:$BF,6,FALSE)</f>
        <v>WR</v>
      </c>
      <c r="W60">
        <f>LARGE('Fanduel Export'!$BA:$BA,R60)</f>
        <v>2.9597194353881484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2758</v>
      </c>
      <c r="E61">
        <v>4900</v>
      </c>
      <c r="F61" t="s">
        <v>34</v>
      </c>
      <c r="G61" s="22">
        <v>2.4137033972852566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>VLOOKUP($W61,'Fanduel Export'!$BA:$BF,4,FALSE)</f>
        <v>Andy Isabella</v>
      </c>
      <c r="U61">
        <f>VLOOKUP($W61,'Fanduel Export'!$BA:$BF,5,FALSE)</f>
        <v>4800</v>
      </c>
      <c r="V61" t="str">
        <f>VLOOKUP($W61,'Fanduel Export'!$BA:$BF,6,FALSE)</f>
        <v>WR</v>
      </c>
      <c r="W61">
        <f>LARGE('Fanduel Export'!$BA:$BA,R61)</f>
        <v>2.8688956501795646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344</v>
      </c>
      <c r="E62">
        <v>4900</v>
      </c>
      <c r="F62" t="s">
        <v>49</v>
      </c>
      <c r="G62" s="22">
        <v>4.1211988010508493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>VLOOKUP($W62,'Fanduel Export'!$BA:$BF,4,FALSE)</f>
        <v>Tyron Johnson</v>
      </c>
      <c r="U62">
        <f>VLOOKUP($W62,'Fanduel Export'!$BA:$BF,5,FALSE)</f>
        <v>4800</v>
      </c>
      <c r="V62" t="str">
        <f>VLOOKUP($W62,'Fanduel Export'!$BA:$BF,6,FALSE)</f>
        <v>WR</v>
      </c>
      <c r="W62">
        <f>LARGE('Fanduel Export'!$BA:$BA,R62)</f>
        <v>2.8320988532129783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3022</v>
      </c>
      <c r="E63">
        <v>4800</v>
      </c>
      <c r="F63" t="s">
        <v>49</v>
      </c>
      <c r="G63" s="22">
        <v>1.7745561688719986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>VLOOKUP($W63,'Fanduel Export'!$BA:$BF,4,FALSE)</f>
        <v>J.J. Taylor</v>
      </c>
      <c r="U63">
        <f>VLOOKUP($W63,'Fanduel Export'!$BA:$BF,5,FALSE)</f>
        <v>4600</v>
      </c>
      <c r="V63" t="str">
        <f>VLOOKUP($W63,'Fanduel Export'!$BA:$BF,6,FALSE)</f>
        <v>RB</v>
      </c>
      <c r="W63">
        <f>LARGE('Fanduel Export'!$BA:$BA,R63)</f>
        <v>2.635460633799354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1974</v>
      </c>
      <c r="E64">
        <v>4800</v>
      </c>
      <c r="F64" t="s">
        <v>49</v>
      </c>
      <c r="G64" s="22">
        <v>2.8320988532129783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>VLOOKUP($W64,'Fanduel Export'!$BA:$BF,4,FALSE)</f>
        <v>Tyler Ervin</v>
      </c>
      <c r="U64">
        <f>VLOOKUP($W64,'Fanduel Export'!$BA:$BF,5,FALSE)</f>
        <v>4600</v>
      </c>
      <c r="V64" t="str">
        <f>VLOOKUP($W64,'Fanduel Export'!$BA:$BF,6,FALSE)</f>
        <v>RB</v>
      </c>
      <c r="W64">
        <f>LARGE('Fanduel Export'!$BA:$BA,R64)</f>
        <v>2.5442502916572884</v>
      </c>
    </row>
    <row r="65" spans="1:23" x14ac:dyDescent="0.3">
      <c r="A65">
        <f t="shared" si="0"/>
        <v>0</v>
      </c>
      <c r="B65">
        <f>IF(C65=0,0,A65&amp;" "&amp;COUNTIF($A$1:A65,A65))</f>
        <v>0</v>
      </c>
      <c r="C65">
        <v>0</v>
      </c>
      <c r="D65" t="s">
        <v>367</v>
      </c>
      <c r="E65">
        <v>4800</v>
      </c>
      <c r="F65" t="s">
        <v>49</v>
      </c>
      <c r="G65" s="22">
        <v>2.8688956501795646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R65">
        <f t="shared" si="2"/>
        <v>64</v>
      </c>
      <c r="T65" t="str">
        <f>VLOOKUP($W65,'Fanduel Export'!$BA:$BF,4,FALSE)</f>
        <v>Austin Mack</v>
      </c>
      <c r="U65">
        <f>VLOOKUP($W65,'Fanduel Export'!$BA:$BF,5,FALSE)</f>
        <v>4600</v>
      </c>
      <c r="V65" t="str">
        <f>VLOOKUP($W65,'Fanduel Export'!$BA:$BF,6,FALSE)</f>
        <v>WR</v>
      </c>
      <c r="W65">
        <f>LARGE('Fanduel Export'!$BA:$BA,R65)</f>
        <v>2.4282188617581832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277</v>
      </c>
      <c r="E66">
        <v>4800</v>
      </c>
      <c r="F66" t="s">
        <v>52</v>
      </c>
      <c r="G66" s="22">
        <v>3.8209703098376453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>VLOOKUP($W66,'Fanduel Export'!$BA:$BF,4,FALSE)</f>
        <v>DeeJay Dallas</v>
      </c>
      <c r="U66">
        <f>VLOOKUP($W66,'Fanduel Export'!$BA:$BF,5,FALSE)</f>
        <v>4900</v>
      </c>
      <c r="V66" t="str">
        <f>VLOOKUP($W66,'Fanduel Export'!$BA:$BF,6,FALSE)</f>
        <v>RB</v>
      </c>
      <c r="W66">
        <f>LARGE('Fanduel Export'!$BA:$BA,R66)</f>
        <v>2.4137033972852566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223</v>
      </c>
      <c r="E67">
        <v>4800</v>
      </c>
      <c r="F67" t="s">
        <v>49</v>
      </c>
      <c r="G67" s="22">
        <v>0.75832929279045136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>VLOOKUP($W67,'Fanduel Export'!$BA:$BF,4,FALSE)</f>
        <v>Dion Lewis</v>
      </c>
      <c r="U67">
        <f>VLOOKUP($W67,'Fanduel Export'!$BA:$BF,5,FALSE)</f>
        <v>4900</v>
      </c>
      <c r="V67" t="str">
        <f>VLOOKUP($W67,'Fanduel Export'!$BA:$BF,6,FALSE)</f>
        <v>RB</v>
      </c>
      <c r="W67">
        <f>LARGE('Fanduel Export'!$BA:$BA,R67)</f>
        <v>2.3278447341940556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651</v>
      </c>
      <c r="E68">
        <v>4700</v>
      </c>
      <c r="F68" t="s">
        <v>34</v>
      </c>
      <c r="G68" s="22">
        <v>2.1073486115907532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>VLOOKUP($W68,'Fanduel Export'!$BA:$BF,4,FALSE)</f>
        <v>Ryan Izzo</v>
      </c>
      <c r="U68">
        <f>VLOOKUP($W68,'Fanduel Export'!$BA:$BF,5,FALSE)</f>
        <v>4500</v>
      </c>
      <c r="V68" t="str">
        <f>VLOOKUP($W68,'Fanduel Export'!$BA:$BF,6,FALSE)</f>
        <v>TE</v>
      </c>
      <c r="W68">
        <f>LARGE('Fanduel Export'!$BA:$BA,R68)</f>
        <v>2.2700382577319775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1991</v>
      </c>
      <c r="E69">
        <v>4700</v>
      </c>
      <c r="F69" t="s">
        <v>49</v>
      </c>
      <c r="G69" s="22">
        <v>1.5693588015055797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>VLOOKUP($W69,'Fanduel Export'!$BA:$BF,4,FALSE)</f>
        <v>Troymaine Pope</v>
      </c>
      <c r="U69">
        <f>VLOOKUP($W69,'Fanduel Export'!$BA:$BF,5,FALSE)</f>
        <v>4700</v>
      </c>
      <c r="V69" t="str">
        <f>VLOOKUP($W69,'Fanduel Export'!$BA:$BF,6,FALSE)</f>
        <v>RB</v>
      </c>
      <c r="W69">
        <f>LARGE('Fanduel Export'!$BA:$BA,R69)</f>
        <v>2.2587600411680757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1063</v>
      </c>
      <c r="E70">
        <v>4700</v>
      </c>
      <c r="F70" t="s">
        <v>1928</v>
      </c>
      <c r="G70" s="22">
        <v>0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>VLOOKUP($W70,'Fanduel Export'!$BA:$BF,4,FALSE)</f>
        <v>Alfred Morris</v>
      </c>
      <c r="U70">
        <f>VLOOKUP($W70,'Fanduel Export'!$BA:$BF,5,FALSE)</f>
        <v>4700</v>
      </c>
      <c r="V70" t="str">
        <f>VLOOKUP($W70,'Fanduel Export'!$BA:$BF,6,FALSE)</f>
        <v>RB</v>
      </c>
      <c r="W70">
        <f>LARGE('Fanduel Export'!$BA:$BA,R70)</f>
        <v>2.1073486115907532</v>
      </c>
    </row>
    <row r="71" spans="1:23" x14ac:dyDescent="0.3">
      <c r="A71">
        <f t="shared" si="4"/>
        <v>0</v>
      </c>
      <c r="B71">
        <f>IF(C71=0,0,A71&amp;" "&amp;COUNTIF($A$1:A71,A71))</f>
        <v>0</v>
      </c>
      <c r="C71">
        <v>0</v>
      </c>
      <c r="D71" t="s">
        <v>687</v>
      </c>
      <c r="E71">
        <v>4700</v>
      </c>
      <c r="F71" t="s">
        <v>34</v>
      </c>
      <c r="G71" s="22">
        <v>0.81054803639788031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>VLOOKUP($W71,'Fanduel Export'!$BA:$BF,4,FALSE)</f>
        <v>KeeSean Johnson</v>
      </c>
      <c r="U71">
        <f>VLOOKUP($W71,'Fanduel Export'!$BA:$BF,5,FALSE)</f>
        <v>4700</v>
      </c>
      <c r="V71" t="str">
        <f>VLOOKUP($W71,'Fanduel Export'!$BA:$BF,6,FALSE)</f>
        <v>WR</v>
      </c>
      <c r="W71">
        <f>LARGE('Fanduel Export'!$BA:$BA,R71)</f>
        <v>2.0957182490267354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374</v>
      </c>
      <c r="E72">
        <v>4700</v>
      </c>
      <c r="F72" t="s">
        <v>49</v>
      </c>
      <c r="G72" s="22">
        <v>2.0957182490267354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>VLOOKUP($W72,'Fanduel Export'!$BA:$BF,4,FALSE)</f>
        <v>Will Dissly</v>
      </c>
      <c r="U72">
        <f>VLOOKUP($W72,'Fanduel Export'!$BA:$BF,5,FALSE)</f>
        <v>4500</v>
      </c>
      <c r="V72" t="str">
        <f>VLOOKUP($W72,'Fanduel Export'!$BA:$BF,6,FALSE)</f>
        <v>TE</v>
      </c>
      <c r="W72">
        <f>LARGE('Fanduel Export'!$BA:$BA,R72)</f>
        <v>2.0653981526327554</v>
      </c>
    </row>
    <row r="73" spans="1:23" x14ac:dyDescent="0.3">
      <c r="A73">
        <f t="shared" si="4"/>
        <v>0</v>
      </c>
      <c r="B73">
        <f>IF(C73=0,0,A73&amp;" "&amp;COUNTIF($A$1:A73,A73))</f>
        <v>0</v>
      </c>
      <c r="C73">
        <v>0</v>
      </c>
      <c r="D73" t="s">
        <v>489</v>
      </c>
      <c r="E73">
        <v>4700</v>
      </c>
      <c r="F73" t="s">
        <v>34</v>
      </c>
      <c r="G73" s="22">
        <v>2.2587600411680757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>VLOOKUP($W73,'Fanduel Export'!$BA:$BF,4,FALSE)</f>
        <v>Kaden Smith</v>
      </c>
      <c r="U73">
        <f>VLOOKUP($W73,'Fanduel Export'!$BA:$BF,5,FALSE)</f>
        <v>4100</v>
      </c>
      <c r="V73" t="str">
        <f>VLOOKUP($W73,'Fanduel Export'!$BA:$BF,6,FALSE)</f>
        <v>TE</v>
      </c>
      <c r="W73">
        <f>LARGE('Fanduel Export'!$BA:$BA,R73)</f>
        <v>1.9216744321212433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t="s">
        <v>364</v>
      </c>
      <c r="E74">
        <v>4600</v>
      </c>
      <c r="F74" t="s">
        <v>49</v>
      </c>
      <c r="G74" s="22">
        <v>4.0523475909257876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>VLOOKUP($W74,'Fanduel Export'!$BA:$BF,4,FALSE)</f>
        <v>C.J. Board</v>
      </c>
      <c r="U74">
        <f>VLOOKUP($W74,'Fanduel Export'!$BA:$BF,5,FALSE)</f>
        <v>4500</v>
      </c>
      <c r="V74" t="str">
        <f>VLOOKUP($W74,'Fanduel Export'!$BA:$BF,6,FALSE)</f>
        <v>WR</v>
      </c>
      <c r="W74">
        <f>LARGE('Fanduel Export'!$BA:$BA,R74)</f>
        <v>1.8833979945146471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2722</v>
      </c>
      <c r="E75">
        <v>4600</v>
      </c>
      <c r="F75" t="s">
        <v>49</v>
      </c>
      <c r="G75" s="22">
        <v>2.4282188617581832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>VLOOKUP($W75,'Fanduel Export'!$BA:$BF,4,FALSE)</f>
        <v>Alex Collins</v>
      </c>
      <c r="U75">
        <f>VLOOKUP($W75,'Fanduel Export'!$BA:$BF,5,FALSE)</f>
        <v>5100</v>
      </c>
      <c r="V75" t="str">
        <f>VLOOKUP($W75,'Fanduel Export'!$BA:$BF,6,FALSE)</f>
        <v>RB</v>
      </c>
      <c r="W75">
        <f>LARGE('Fanduel Export'!$BA:$BA,R75)</f>
        <v>1.8175951593428183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372</v>
      </c>
      <c r="E76">
        <v>4600</v>
      </c>
      <c r="F76" t="s">
        <v>52</v>
      </c>
      <c r="G76" s="22">
        <v>3.2846242698212906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>VLOOKUP($W76,'Fanduel Export'!$BA:$BF,4,FALSE)</f>
        <v>Jacob Hollister</v>
      </c>
      <c r="U76">
        <f>VLOOKUP($W76,'Fanduel Export'!$BA:$BF,5,FALSE)</f>
        <v>4900</v>
      </c>
      <c r="V76" t="str">
        <f>VLOOKUP($W76,'Fanduel Export'!$BA:$BF,6,FALSE)</f>
        <v>TE</v>
      </c>
      <c r="W76">
        <f>LARGE('Fanduel Export'!$BA:$BA,R76)</f>
        <v>1.8054802628401314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1990</v>
      </c>
      <c r="E77">
        <v>4600</v>
      </c>
      <c r="F77" t="s">
        <v>34</v>
      </c>
      <c r="G77" s="22">
        <v>2.635460633799354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>VLOOKUP($W77,'Fanduel Export'!$BA:$BF,4,FALSE)</f>
        <v>Bo Scarbrough</v>
      </c>
      <c r="U77">
        <f>VLOOKUP($W77,'Fanduel Export'!$BA:$BF,5,FALSE)</f>
        <v>5000</v>
      </c>
      <c r="V77" t="str">
        <f>VLOOKUP($W77,'Fanduel Export'!$BA:$BF,6,FALSE)</f>
        <v>RB</v>
      </c>
      <c r="W77">
        <f>LARGE('Fanduel Export'!$BA:$BA,R77)</f>
        <v>1.7798876040131202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684</v>
      </c>
      <c r="E78">
        <v>4600</v>
      </c>
      <c r="F78" t="s">
        <v>49</v>
      </c>
      <c r="G78" s="22">
        <v>0.71409911251713409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>VLOOKUP($W78,'Fanduel Export'!$BA:$BF,4,FALSE)</f>
        <v>Van Jefferson Jr.</v>
      </c>
      <c r="U78">
        <f>VLOOKUP($W78,'Fanduel Export'!$BA:$BF,5,FALSE)</f>
        <v>4800</v>
      </c>
      <c r="V78" t="str">
        <f>VLOOKUP($W78,'Fanduel Export'!$BA:$BF,6,FALSE)</f>
        <v>WR</v>
      </c>
      <c r="W78">
        <f>LARGE('Fanduel Export'!$BA:$BA,R78)</f>
        <v>1.7745561688719986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2791</v>
      </c>
      <c r="E79">
        <v>4600</v>
      </c>
      <c r="F79" t="s">
        <v>49</v>
      </c>
      <c r="G79" s="22">
        <v>0.55499926741481187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>VLOOKUP($W79,'Fanduel Export'!$BA:$BF,4,FALSE)</f>
        <v>Maxx Williams</v>
      </c>
      <c r="U79">
        <f>VLOOKUP($W79,'Fanduel Export'!$BA:$BF,5,FALSE)</f>
        <v>4200</v>
      </c>
      <c r="V79" t="str">
        <f>VLOOKUP($W79,'Fanduel Export'!$BA:$BF,6,FALSE)</f>
        <v>TE</v>
      </c>
      <c r="W79">
        <f>LARGE('Fanduel Export'!$BA:$BA,R79)</f>
        <v>1.5811929695643538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383</v>
      </c>
      <c r="E80">
        <v>4600</v>
      </c>
      <c r="F80" t="s">
        <v>49</v>
      </c>
      <c r="G80" s="22">
        <v>0.71256587824553885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>VLOOKUP($W80,'Fanduel Export'!$BA:$BF,4,FALSE)</f>
        <v>John Hightower</v>
      </c>
      <c r="U80">
        <f>VLOOKUP($W80,'Fanduel Export'!$BA:$BF,5,FALSE)</f>
        <v>4500</v>
      </c>
      <c r="V80" t="str">
        <f>VLOOKUP($W80,'Fanduel Export'!$BA:$BF,6,FALSE)</f>
        <v>WR</v>
      </c>
      <c r="W80">
        <f>LARGE('Fanduel Export'!$BA:$BA,R80)</f>
        <v>1.5694388212331631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554</v>
      </c>
      <c r="E81">
        <v>4600</v>
      </c>
      <c r="F81" t="s">
        <v>34</v>
      </c>
      <c r="G81" s="22">
        <v>2.5442502916572884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>VLOOKUP($W81,'Fanduel Export'!$BA:$BF,4,FALSE)</f>
        <v>Freddie Swain</v>
      </c>
      <c r="U81">
        <f>VLOOKUP($W81,'Fanduel Export'!$BA:$BF,5,FALSE)</f>
        <v>4700</v>
      </c>
      <c r="V81" t="str">
        <f>VLOOKUP($W81,'Fanduel Export'!$BA:$BF,6,FALSE)</f>
        <v>WR</v>
      </c>
      <c r="W81">
        <f>LARGE('Fanduel Export'!$BA:$BA,R81)</f>
        <v>1.5693588015055797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342</v>
      </c>
      <c r="E82">
        <v>4500</v>
      </c>
      <c r="F82" t="s">
        <v>49</v>
      </c>
      <c r="G82" s="22">
        <v>0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>VLOOKUP($W82,'Fanduel Export'!$BA:$BF,4,FALSE)</f>
        <v>Deontay Burnett</v>
      </c>
      <c r="U82">
        <f>VLOOKUP($W82,'Fanduel Export'!$BA:$BF,5,FALSE)</f>
        <v>4500</v>
      </c>
      <c r="V82" t="str">
        <f>VLOOKUP($W82,'Fanduel Export'!$BA:$BF,6,FALSE)</f>
        <v>WR</v>
      </c>
      <c r="W82">
        <f>LARGE('Fanduel Export'!$BA:$BA,R82)</f>
        <v>1.5045300012093965</v>
      </c>
    </row>
    <row r="83" spans="1:23" x14ac:dyDescent="0.3">
      <c r="A83">
        <f t="shared" si="4"/>
        <v>0</v>
      </c>
      <c r="B83">
        <f>IF(C83=0,0,A83&amp;" "&amp;COUNTIF($A$1:A83,A83))</f>
        <v>0</v>
      </c>
      <c r="C83">
        <v>0</v>
      </c>
      <c r="D83" t="s">
        <v>3027</v>
      </c>
      <c r="E83">
        <v>4500</v>
      </c>
      <c r="F83" t="s">
        <v>34</v>
      </c>
      <c r="G83" s="22">
        <v>0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str">
        <f>VLOOKUP($W83,'Fanduel Export'!$BA:$BF,4,FALSE)</f>
        <v>Isaiah Zuber</v>
      </c>
      <c r="U83">
        <f>VLOOKUP($W83,'Fanduel Export'!$BA:$BF,5,FALSE)</f>
        <v>4500</v>
      </c>
      <c r="V83" t="str">
        <f>VLOOKUP($W83,'Fanduel Export'!$BA:$BF,6,FALSE)</f>
        <v>WR</v>
      </c>
      <c r="W83">
        <f>LARGE('Fanduel Export'!$BA:$BA,R83)</f>
        <v>1.4489036744561825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3696</v>
      </c>
      <c r="E84">
        <v>4500</v>
      </c>
      <c r="F84" t="s">
        <v>49</v>
      </c>
      <c r="G84" s="22">
        <v>0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>VLOOKUP($W84,'Fanduel Export'!$BA:$BF,4,FALSE)</f>
        <v>Jace Sternberger</v>
      </c>
      <c r="U84">
        <f>VLOOKUP($W84,'Fanduel Export'!$BA:$BF,5,FALSE)</f>
        <v>4300</v>
      </c>
      <c r="V84" t="str">
        <f>VLOOKUP($W84,'Fanduel Export'!$BA:$BF,6,FALSE)</f>
        <v>TE</v>
      </c>
      <c r="W84">
        <f>LARGE('Fanduel Export'!$BA:$BA,R84)</f>
        <v>1.183706043041078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3064</v>
      </c>
      <c r="E85">
        <v>4500</v>
      </c>
      <c r="F85" t="s">
        <v>49</v>
      </c>
      <c r="G85" s="22">
        <v>0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>VLOOKUP($W85,'Fanduel Export'!$BA:$BF,4,FALSE)</f>
        <v>Equanimeous St. Brown</v>
      </c>
      <c r="U85">
        <f>VLOOKUP($W85,'Fanduel Export'!$BA:$BF,5,FALSE)</f>
        <v>4500</v>
      </c>
      <c r="V85" t="str">
        <f>VLOOKUP($W85,'Fanduel Export'!$BA:$BF,6,FALSE)</f>
        <v>WR</v>
      </c>
      <c r="W85">
        <f>LARGE('Fanduel Export'!$BA:$BA,R85)</f>
        <v>1.0204227053855099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3698</v>
      </c>
      <c r="E86">
        <v>4500</v>
      </c>
      <c r="F86" t="s">
        <v>49</v>
      </c>
      <c r="G86" s="22">
        <v>0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>VLOOKUP($W86,'Fanduel Export'!$BA:$BF,4,FALSE)</f>
        <v>Donte Moncrief</v>
      </c>
      <c r="U86">
        <f>VLOOKUP($W86,'Fanduel Export'!$BA:$BF,5,FALSE)</f>
        <v>4500</v>
      </c>
      <c r="V86" t="str">
        <f>VLOOKUP($W86,'Fanduel Export'!$BA:$BF,6,FALSE)</f>
        <v>WR</v>
      </c>
      <c r="W86">
        <f>LARGE('Fanduel Export'!$BA:$BA,R86)</f>
        <v>0.94757836686823793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3728</v>
      </c>
      <c r="E87">
        <v>4500</v>
      </c>
      <c r="F87" t="s">
        <v>34</v>
      </c>
      <c r="G87" s="22">
        <v>0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>VLOOKUP($W87,'Fanduel Export'!$BA:$BF,4,FALSE)</f>
        <v>Corey Clement</v>
      </c>
      <c r="U87">
        <f>VLOOKUP($W87,'Fanduel Export'!$BA:$BF,5,FALSE)</f>
        <v>4700</v>
      </c>
      <c r="V87" t="str">
        <f>VLOOKUP($W87,'Fanduel Export'!$BA:$BF,6,FALSE)</f>
        <v>RB</v>
      </c>
      <c r="W87">
        <f>LARGE('Fanduel Export'!$BA:$BA,R87)</f>
        <v>0.81054803639788031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2923</v>
      </c>
      <c r="E88">
        <v>4500</v>
      </c>
      <c r="F88" t="s">
        <v>49</v>
      </c>
      <c r="G88" s="22">
        <v>0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>VLOOKUP($W88,'Fanduel Export'!$BA:$BF,4,FALSE)</f>
        <v>Alshon Jeffery</v>
      </c>
      <c r="U88">
        <f>VLOOKUP($W88,'Fanduel Export'!$BA:$BF,5,FALSE)</f>
        <v>4800</v>
      </c>
      <c r="V88" t="str">
        <f>VLOOKUP($W88,'Fanduel Export'!$BA:$BF,6,FALSE)</f>
        <v>WR</v>
      </c>
      <c r="W88">
        <f>LARGE('Fanduel Export'!$BA:$BA,R88)</f>
        <v>0.75832929279045136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2756</v>
      </c>
      <c r="E89">
        <v>4500</v>
      </c>
      <c r="F89" t="s">
        <v>49</v>
      </c>
      <c r="G89" s="22">
        <v>1.4489036744561825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>VLOOKUP($W89,'Fanduel Export'!$BA:$BF,4,FALSE)</f>
        <v>Darrius Shepherd</v>
      </c>
      <c r="U89">
        <f>VLOOKUP($W89,'Fanduel Export'!$BA:$BF,5,FALSE)</f>
        <v>4600</v>
      </c>
      <c r="V89" t="str">
        <f>VLOOKUP($W89,'Fanduel Export'!$BA:$BF,6,FALSE)</f>
        <v>WR</v>
      </c>
      <c r="W89">
        <f>LARGE('Fanduel Export'!$BA:$BA,R89)</f>
        <v>0.71409911251713409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1985</v>
      </c>
      <c r="E90">
        <v>4500</v>
      </c>
      <c r="F90" t="s">
        <v>34</v>
      </c>
      <c r="G90" s="22">
        <v>0.22786889690771442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>VLOOKUP($W90,'Fanduel Export'!$BA:$BF,4,FALSE)</f>
        <v>JJ Arcega-Whiteside</v>
      </c>
      <c r="U90">
        <f>VLOOKUP($W90,'Fanduel Export'!$BA:$BF,5,FALSE)</f>
        <v>4600</v>
      </c>
      <c r="V90" t="str">
        <f>VLOOKUP($W90,'Fanduel Export'!$BA:$BF,6,FALSE)</f>
        <v>WR</v>
      </c>
      <c r="W90">
        <f>LARGE('Fanduel Export'!$BA:$BA,R90)</f>
        <v>0.71256587824553885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2855</v>
      </c>
      <c r="E91">
        <v>4500</v>
      </c>
      <c r="F91" t="s">
        <v>49</v>
      </c>
      <c r="G91" s="22"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>VLOOKUP($W91,'Fanduel Export'!$BA:$BF,4,FALSE)</f>
        <v>Marcedes Lewis</v>
      </c>
      <c r="U91">
        <f>VLOOKUP($W91,'Fanduel Export'!$BA:$BF,5,FALSE)</f>
        <v>4200</v>
      </c>
      <c r="V91" t="str">
        <f>VLOOKUP($W91,'Fanduel Export'!$BA:$BF,6,FALSE)</f>
        <v>TE</v>
      </c>
      <c r="W91">
        <f>LARGE('Fanduel Export'!$BA:$BA,R91)</f>
        <v>0.65170113691102993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3700</v>
      </c>
      <c r="E92">
        <v>4500</v>
      </c>
      <c r="F92" t="s">
        <v>49</v>
      </c>
      <c r="G92" s="22">
        <v>0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>VLOOKUP($W92,'Fanduel Export'!$BA:$BF,4,FALSE)</f>
        <v>Johnny Mundt</v>
      </c>
      <c r="U92">
        <f>VLOOKUP($W92,'Fanduel Export'!$BA:$BF,5,FALSE)</f>
        <v>4000</v>
      </c>
      <c r="V92" t="str">
        <f>VLOOKUP($W92,'Fanduel Export'!$BA:$BF,6,FALSE)</f>
        <v>TE</v>
      </c>
      <c r="W92">
        <f>LARGE('Fanduel Export'!$BA:$BA,R92)</f>
        <v>0.63474350210268971</v>
      </c>
    </row>
    <row r="93" spans="1:23" x14ac:dyDescent="0.3">
      <c r="A93">
        <f t="shared" si="4"/>
        <v>0</v>
      </c>
      <c r="B93">
        <f>IF(C93=0,0,A93&amp;" "&amp;COUNTIF($A$1:A93,A93))</f>
        <v>0</v>
      </c>
      <c r="C93">
        <v>0</v>
      </c>
      <c r="D93" t="s">
        <v>1957</v>
      </c>
      <c r="E93">
        <v>4500</v>
      </c>
      <c r="F93" t="s">
        <v>49</v>
      </c>
      <c r="G93" s="22">
        <v>0</v>
      </c>
      <c r="J93">
        <f t="shared" si="5"/>
        <v>0</v>
      </c>
      <c r="K93">
        <f t="shared" si="5"/>
        <v>0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>VLOOKUP($W93,'Fanduel Export'!$BA:$BF,4,FALSE)</f>
        <v>Jakob Johnson</v>
      </c>
      <c r="U93">
        <f>VLOOKUP($W93,'Fanduel Export'!$BA:$BF,5,FALSE)</f>
        <v>4500</v>
      </c>
      <c r="V93" t="str">
        <f>VLOOKUP($W93,'Fanduel Export'!$BA:$BF,6,FALSE)</f>
        <v>RB</v>
      </c>
      <c r="W93">
        <f>LARGE('Fanduel Export'!$BA:$BA,R93)</f>
        <v>0.60820530889188562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3160</v>
      </c>
      <c r="E94">
        <v>4500</v>
      </c>
      <c r="F94" t="s">
        <v>49</v>
      </c>
      <c r="G94" s="22"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>VLOOKUP($W94,'Fanduel Export'!$BA:$BF,4,FALSE)</f>
        <v>Malik Taylor</v>
      </c>
      <c r="U94">
        <f>VLOOKUP($W94,'Fanduel Export'!$BA:$BF,5,FALSE)</f>
        <v>4600</v>
      </c>
      <c r="V94" t="str">
        <f>VLOOKUP($W94,'Fanduel Export'!$BA:$BF,6,FALSE)</f>
        <v>WR</v>
      </c>
      <c r="W94">
        <f>LARGE('Fanduel Export'!$BA:$BA,R94)</f>
        <v>0.55499926741481187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3731</v>
      </c>
      <c r="E95">
        <v>4500</v>
      </c>
      <c r="F95" t="s">
        <v>34</v>
      </c>
      <c r="G95" s="22">
        <v>0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>VLOOKUP($W95,'Fanduel Export'!$BA:$BF,4,FALSE)</f>
        <v>Seth Roberts</v>
      </c>
      <c r="U95">
        <f>VLOOKUP($W95,'Fanduel Export'!$BA:$BF,5,FALSE)</f>
        <v>4500</v>
      </c>
      <c r="V95" t="str">
        <f>VLOOKUP($W95,'Fanduel Export'!$BA:$BF,6,FALSE)</f>
        <v>WR</v>
      </c>
      <c r="W95">
        <f>LARGE('Fanduel Export'!$BA:$BA,R95)</f>
        <v>0.52584376203122796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3069</v>
      </c>
      <c r="E96">
        <v>4500</v>
      </c>
      <c r="F96" t="s">
        <v>49</v>
      </c>
      <c r="G96" s="22"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>VLOOKUP($W96,'Fanduel Export'!$BA:$BF,4,FALSE)</f>
        <v>Gunner Olszewski</v>
      </c>
      <c r="U96">
        <f>VLOOKUP($W96,'Fanduel Export'!$BA:$BF,5,FALSE)</f>
        <v>4500</v>
      </c>
      <c r="V96" t="str">
        <f>VLOOKUP($W96,'Fanduel Export'!$BA:$BF,6,FALSE)</f>
        <v>WR</v>
      </c>
      <c r="W96">
        <f>LARGE('Fanduel Export'!$BA:$BA,R96)</f>
        <v>0.51397589658789977</v>
      </c>
    </row>
    <row r="97" spans="1:23" x14ac:dyDescent="0.3">
      <c r="A97">
        <f t="shared" si="4"/>
        <v>0</v>
      </c>
      <c r="B97">
        <f>IF(C97=0,0,A97&amp;" "&amp;COUNTIF($A$1:A97,A97))</f>
        <v>0</v>
      </c>
      <c r="C97">
        <v>0</v>
      </c>
      <c r="D97" t="s">
        <v>3702</v>
      </c>
      <c r="E97">
        <v>4500</v>
      </c>
      <c r="F97" t="s">
        <v>49</v>
      </c>
      <c r="G97" s="22">
        <v>0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R97">
        <f t="shared" si="6"/>
        <v>96</v>
      </c>
      <c r="T97" t="str">
        <f>VLOOKUP($W97,'Fanduel Export'!$BA:$BF,4,FALSE)</f>
        <v>Dalton Keene</v>
      </c>
      <c r="U97">
        <f>VLOOKUP($W97,'Fanduel Export'!$BA:$BF,5,FALSE)</f>
        <v>4000</v>
      </c>
      <c r="V97" t="str">
        <f>VLOOKUP($W97,'Fanduel Export'!$BA:$BF,6,FALSE)</f>
        <v>TE</v>
      </c>
      <c r="W97">
        <f>LARGE('Fanduel Export'!$BA:$BA,R97)</f>
        <v>0.5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1959</v>
      </c>
      <c r="E98">
        <v>4500</v>
      </c>
      <c r="F98" t="s">
        <v>49</v>
      </c>
      <c r="G98" s="22">
        <v>0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>VLOOKUP($W98,'Fanduel Export'!$BA:$BF,4,FALSE)</f>
        <v>Jordan Howard</v>
      </c>
      <c r="U98">
        <f>VLOOKUP($W98,'Fanduel Export'!$BA:$BF,5,FALSE)</f>
        <v>4500</v>
      </c>
      <c r="V98" t="str">
        <f>VLOOKUP($W98,'Fanduel Export'!$BA:$BF,6,FALSE)</f>
        <v>RB</v>
      </c>
      <c r="W98">
        <f>LARGE('Fanduel Export'!$BA:$BA,R98)</f>
        <v>0.4812325711424279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590</v>
      </c>
      <c r="E99">
        <v>4500</v>
      </c>
      <c r="F99" t="s">
        <v>49</v>
      </c>
      <c r="G99" s="22">
        <v>0.51397589658789977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>VLOOKUP($W99,'Fanduel Export'!$BA:$BF,4,FALSE)</f>
        <v>Dexter Williams</v>
      </c>
      <c r="U99">
        <f>VLOOKUP($W99,'Fanduel Export'!$BA:$BF,5,FALSE)</f>
        <v>4500</v>
      </c>
      <c r="V99" t="str">
        <f>VLOOKUP($W99,'Fanduel Export'!$BA:$BF,6,FALSE)</f>
        <v>RB</v>
      </c>
      <c r="W99">
        <f>LARGE('Fanduel Export'!$BA:$BA,R99)</f>
        <v>0.46188077332210042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3070</v>
      </c>
      <c r="E100">
        <v>4500</v>
      </c>
      <c r="F100" t="s">
        <v>49</v>
      </c>
      <c r="G100" s="22">
        <v>0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>VLOOKUP($W100,'Fanduel Export'!$BA:$BF,4,FALSE)</f>
        <v>Gabe Nabers</v>
      </c>
      <c r="U100">
        <f>VLOOKUP($W100,'Fanduel Export'!$BA:$BF,5,FALSE)</f>
        <v>4500</v>
      </c>
      <c r="V100" t="str">
        <f>VLOOKUP($W100,'Fanduel Export'!$BA:$BF,6,FALSE)</f>
        <v>RB</v>
      </c>
      <c r="W100">
        <f>LARGE('Fanduel Export'!$BA:$BA,R100)</f>
        <v>0.35624134796387502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1961</v>
      </c>
      <c r="E101">
        <v>4500</v>
      </c>
      <c r="F101" t="s">
        <v>49</v>
      </c>
      <c r="G101" s="22">
        <v>0.27350368476225956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>VLOOKUP($W101,'Fanduel Export'!$BA:$BF,4,FALSE)</f>
        <v>Levine Toilolo</v>
      </c>
      <c r="U101">
        <f>VLOOKUP($W101,'Fanduel Export'!$BA:$BF,5,FALSE)</f>
        <v>4000</v>
      </c>
      <c r="V101" t="str">
        <f>VLOOKUP($W101,'Fanduel Export'!$BA:$BF,6,FALSE)</f>
        <v>TE</v>
      </c>
      <c r="W101">
        <f>LARGE('Fanduel Export'!$BA:$BA,R101)</f>
        <v>0.35251163036732125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195</v>
      </c>
      <c r="E102">
        <v>4500</v>
      </c>
      <c r="F102" t="s">
        <v>34</v>
      </c>
      <c r="G102" s="22">
        <v>0.4812325711424279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>VLOOKUP($W102,'Fanduel Export'!$BA:$BF,4,FALSE)</f>
        <v>K.J. Hill</v>
      </c>
      <c r="U102">
        <f>VLOOKUP($W102,'Fanduel Export'!$BA:$BF,5,FALSE)</f>
        <v>4500</v>
      </c>
      <c r="V102" t="str">
        <f>VLOOKUP($W102,'Fanduel Export'!$BA:$BF,6,FALSE)</f>
        <v>WR</v>
      </c>
      <c r="W102">
        <f>LARGE('Fanduel Export'!$BA:$BA,R102)</f>
        <v>0.2804287718044508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3035</v>
      </c>
      <c r="E103">
        <v>4500</v>
      </c>
      <c r="F103" t="s">
        <v>49</v>
      </c>
      <c r="G103" s="22">
        <v>0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>VLOOKUP($W103,'Fanduel Export'!$BA:$BF,4,FALSE)</f>
        <v>Joe Reed</v>
      </c>
      <c r="U103">
        <f>VLOOKUP($W103,'Fanduel Export'!$BA:$BF,5,FALSE)</f>
        <v>4500</v>
      </c>
      <c r="V103" t="str">
        <f>VLOOKUP($W103,'Fanduel Export'!$BA:$BF,6,FALSE)</f>
        <v>WR</v>
      </c>
      <c r="W103">
        <f>LARGE('Fanduel Export'!$BA:$BA,R103)</f>
        <v>0.27350368476225956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506</v>
      </c>
      <c r="E104">
        <v>4500</v>
      </c>
      <c r="F104" t="s">
        <v>49</v>
      </c>
      <c r="G104" s="22">
        <v>1.5045300012093965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>VLOOKUP($W104,'Fanduel Export'!$BA:$BF,4,FALSE)</f>
        <v>D.J. Foster</v>
      </c>
      <c r="U104">
        <f>VLOOKUP($W104,'Fanduel Export'!$BA:$BF,5,FALSE)</f>
        <v>4500</v>
      </c>
      <c r="V104" t="str">
        <f>VLOOKUP($W104,'Fanduel Export'!$BA:$BF,6,FALSE)</f>
        <v>RB</v>
      </c>
      <c r="W104">
        <f>LARGE('Fanduel Export'!$BA:$BA,R104)</f>
        <v>0.25817884105669592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3072</v>
      </c>
      <c r="E105">
        <v>4500</v>
      </c>
      <c r="F105" t="s">
        <v>49</v>
      </c>
      <c r="G105" s="22">
        <v>0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>VLOOKUP($W105,'Fanduel Export'!$BA:$BF,4,FALSE)</f>
        <v>Jason Huntley</v>
      </c>
      <c r="U105">
        <f>VLOOKUP($W105,'Fanduel Export'!$BA:$BF,5,FALSE)</f>
        <v>4500</v>
      </c>
      <c r="V105" t="str">
        <f>VLOOKUP($W105,'Fanduel Export'!$BA:$BF,6,FALSE)</f>
        <v>RB</v>
      </c>
      <c r="W105">
        <f>LARGE('Fanduel Export'!$BA:$BA,R105)</f>
        <v>0.22786889690771442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664</v>
      </c>
      <c r="E106">
        <v>4500</v>
      </c>
      <c r="F106" t="s">
        <v>49</v>
      </c>
      <c r="G106" s="22">
        <v>0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>VLOOKUP($W106,'Fanduel Export'!$BA:$BF,4,FALSE)</f>
        <v>Elijhaa Penny</v>
      </c>
      <c r="U106">
        <f>VLOOKUP($W106,'Fanduel Export'!$BA:$BF,5,FALSE)</f>
        <v>4500</v>
      </c>
      <c r="V106" t="str">
        <f>VLOOKUP($W106,'Fanduel Export'!$BA:$BF,6,FALSE)</f>
        <v>RB</v>
      </c>
      <c r="W106">
        <f>LARGE('Fanduel Export'!$BA:$BA,R106)</f>
        <v>0.19768433848265637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1964</v>
      </c>
      <c r="E107">
        <v>4500</v>
      </c>
      <c r="F107" t="s">
        <v>49</v>
      </c>
      <c r="G107" s="22">
        <v>0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>VLOOKUP($W107,'Fanduel Export'!$BA:$BF,4,FALSE)</f>
        <v>Jason Croom</v>
      </c>
      <c r="U107">
        <f>VLOOKUP($W107,'Fanduel Export'!$BA:$BF,5,FALSE)</f>
        <v>4100</v>
      </c>
      <c r="V107" t="str">
        <f>VLOOKUP($W107,'Fanduel Export'!$BA:$BF,6,FALSE)</f>
        <v>TE</v>
      </c>
      <c r="W107">
        <f>LARGE('Fanduel Export'!$BA:$BA,R107)</f>
        <v>0.18007706751600955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582</v>
      </c>
      <c r="E108">
        <v>4500</v>
      </c>
      <c r="F108" t="s">
        <v>34</v>
      </c>
      <c r="G108" s="22">
        <v>0.60820530889188562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>VLOOKUP($W108,'Fanduel Export'!$BA:$BF,4,FALSE)</f>
        <v>Nick Bellore</v>
      </c>
      <c r="U108">
        <f>VLOOKUP($W108,'Fanduel Export'!$BA:$BF,5,FALSE)</f>
        <v>4500</v>
      </c>
      <c r="V108" t="str">
        <f>VLOOKUP($W108,'Fanduel Export'!$BA:$BF,6,FALSE)</f>
        <v>RB</v>
      </c>
      <c r="W108">
        <f>LARGE('Fanduel Export'!$BA:$BA,R108)</f>
        <v>0.15140286260919975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3735</v>
      </c>
      <c r="E109">
        <v>4500</v>
      </c>
      <c r="F109" t="s">
        <v>34</v>
      </c>
      <c r="G109" s="22">
        <v>0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>VLOOKUP($W109,'Fanduel Export'!$BA:$BF,4,FALSE)</f>
        <v>Trent Sherfield</v>
      </c>
      <c r="U109">
        <f>VLOOKUP($W109,'Fanduel Export'!$BA:$BF,5,FALSE)</f>
        <v>4500</v>
      </c>
      <c r="V109" t="str">
        <f>VLOOKUP($W109,'Fanduel Export'!$BA:$BF,6,FALSE)</f>
        <v>WR</v>
      </c>
      <c r="W109">
        <f>LARGE('Fanduel Export'!$BA:$BA,R109)</f>
        <v>0.13103322674815027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1993</v>
      </c>
      <c r="E110">
        <v>4500</v>
      </c>
      <c r="F110" t="s">
        <v>34</v>
      </c>
      <c r="G110" s="22">
        <v>0.35624134796387502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>VLOOKUP($W110,'Fanduel Export'!$BA:$BF,4,FALSE)</f>
        <v>Jordan Thomas</v>
      </c>
      <c r="U110">
        <f>VLOOKUP($W110,'Fanduel Export'!$BA:$BF,5,FALSE)</f>
        <v>4200</v>
      </c>
      <c r="V110" t="str">
        <f>VLOOKUP($W110,'Fanduel Export'!$BA:$BF,6,FALSE)</f>
        <v>TE</v>
      </c>
      <c r="W110">
        <f>LARGE('Fanduel Export'!$BA:$BA,R110)</f>
        <v>0.1309109087376609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736</v>
      </c>
      <c r="E111">
        <v>4500</v>
      </c>
      <c r="F111" t="s">
        <v>49</v>
      </c>
      <c r="G111" s="22">
        <v>0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>VLOOKUP($W111,'Fanduel Export'!$BA:$BF,4,FALSE)</f>
        <v>Daniel Jones</v>
      </c>
      <c r="U111">
        <f>VLOOKUP($W111,'Fanduel Export'!$BA:$BF,5,FALSE)</f>
        <v>7100</v>
      </c>
      <c r="V111" t="str">
        <f>VLOOKUP($W111,'Fanduel Export'!$BA:$BF,6,FALSE)</f>
        <v>QB</v>
      </c>
      <c r="W111">
        <f>LARGE('Fanduel Export'!$BA:$BA,R111)</f>
        <v>0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514</v>
      </c>
      <c r="E112">
        <v>4500</v>
      </c>
      <c r="F112" t="s">
        <v>34</v>
      </c>
      <c r="G112" s="22">
        <v>0.19768433848265637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>VLOOKUP($W112,'Fanduel Export'!$BA:$BF,4,FALSE)</f>
        <v>Daniel Jones</v>
      </c>
      <c r="U112">
        <f>VLOOKUP($W112,'Fanduel Export'!$BA:$BF,5,FALSE)</f>
        <v>7100</v>
      </c>
      <c r="V112" t="str">
        <f>VLOOKUP($W112,'Fanduel Export'!$BA:$BF,6,FALSE)</f>
        <v>QB</v>
      </c>
      <c r="W112">
        <f>LARGE('Fanduel Export'!$BA:$BA,R112)</f>
        <v>0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1995</v>
      </c>
      <c r="E113">
        <v>4500</v>
      </c>
      <c r="F113" t="s">
        <v>49</v>
      </c>
      <c r="G113" s="22">
        <v>0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>VLOOKUP($W113,'Fanduel Export'!$BA:$BF,4,FALSE)</f>
        <v>Daniel Jones</v>
      </c>
      <c r="U113">
        <f>VLOOKUP($W113,'Fanduel Export'!$BA:$BF,5,FALSE)</f>
        <v>7100</v>
      </c>
      <c r="V113" t="str">
        <f>VLOOKUP($W113,'Fanduel Export'!$BA:$BF,6,FALSE)</f>
        <v>QB</v>
      </c>
      <c r="W113">
        <f>LARGE('Fanduel Export'!$BA:$BA,R113)</f>
        <v>0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3037</v>
      </c>
      <c r="E114">
        <v>4500</v>
      </c>
      <c r="F114" t="s">
        <v>49</v>
      </c>
      <c r="G114" s="22">
        <v>0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>VLOOKUP($W114,'Fanduel Export'!$BA:$BF,4,FALSE)</f>
        <v>Daniel Jones</v>
      </c>
      <c r="U114">
        <f>VLOOKUP($W114,'Fanduel Export'!$BA:$BF,5,FALSE)</f>
        <v>7100</v>
      </c>
      <c r="V114" t="str">
        <f>VLOOKUP($W114,'Fanduel Export'!$BA:$BF,6,FALSE)</f>
        <v>QB</v>
      </c>
      <c r="W114">
        <f>LARGE('Fanduel Export'!$BA:$BA,R114)</f>
        <v>0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3369</v>
      </c>
      <c r="E115">
        <v>4500</v>
      </c>
      <c r="F115" t="s">
        <v>34</v>
      </c>
      <c r="G115" s="22">
        <v>0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>VLOOKUP($W115,'Fanduel Export'!$BA:$BF,4,FALSE)</f>
        <v>Daniel Jones</v>
      </c>
      <c r="U115">
        <f>VLOOKUP($W115,'Fanduel Export'!$BA:$BF,5,FALSE)</f>
        <v>7100</v>
      </c>
      <c r="V115" t="str">
        <f>VLOOKUP($W115,'Fanduel Export'!$BA:$BF,6,FALSE)</f>
        <v>QB</v>
      </c>
      <c r="W115">
        <f>LARGE('Fanduel Export'!$BA:$BA,R115)</f>
        <v>0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3710</v>
      </c>
      <c r="E116">
        <v>4500</v>
      </c>
      <c r="F116" t="s">
        <v>34</v>
      </c>
      <c r="G116" s="22">
        <v>0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>VLOOKUP($W116,'Fanduel Export'!$BA:$BF,4,FALSE)</f>
        <v>Daniel Jones</v>
      </c>
      <c r="U116">
        <f>VLOOKUP($W116,'Fanduel Export'!$BA:$BF,5,FALSE)</f>
        <v>7100</v>
      </c>
      <c r="V116" t="str">
        <f>VLOOKUP($W116,'Fanduel Export'!$BA:$BF,6,FALSE)</f>
        <v>QB</v>
      </c>
      <c r="W116">
        <f>LARGE('Fanduel Export'!$BA:$BA,R116)</f>
        <v>0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3164</v>
      </c>
      <c r="E117">
        <v>4500</v>
      </c>
      <c r="F117" t="s">
        <v>49</v>
      </c>
      <c r="G117" s="22">
        <v>0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>VLOOKUP($W117,'Fanduel Export'!$BA:$BF,4,FALSE)</f>
        <v>Daniel Jones</v>
      </c>
      <c r="U117">
        <f>VLOOKUP($W117,'Fanduel Export'!$BA:$BF,5,FALSE)</f>
        <v>7100</v>
      </c>
      <c r="V117" t="str">
        <f>VLOOKUP($W117,'Fanduel Export'!$BA:$BF,6,FALSE)</f>
        <v>QB</v>
      </c>
      <c r="W117">
        <f>LARGE('Fanduel Export'!$BA:$BA,R117)</f>
        <v>0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3166</v>
      </c>
      <c r="E118">
        <v>4500</v>
      </c>
      <c r="F118" t="s">
        <v>49</v>
      </c>
      <c r="G118" s="22">
        <v>0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>VLOOKUP($W118,'Fanduel Export'!$BA:$BF,4,FALSE)</f>
        <v>Daniel Jones</v>
      </c>
      <c r="U118">
        <f>VLOOKUP($W118,'Fanduel Export'!$BA:$BF,5,FALSE)</f>
        <v>7100</v>
      </c>
      <c r="V118" t="str">
        <f>VLOOKUP($W118,'Fanduel Export'!$BA:$BF,6,FALSE)</f>
        <v>QB</v>
      </c>
      <c r="W118">
        <f>LARGE('Fanduel Export'!$BA:$BA,R118)</f>
        <v>0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3330</v>
      </c>
      <c r="E119">
        <v>4500</v>
      </c>
      <c r="F119" t="s">
        <v>34</v>
      </c>
      <c r="G119" s="22">
        <v>0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>VLOOKUP($W119,'Fanduel Export'!$BA:$BF,4,FALSE)</f>
        <v>Daniel Jones</v>
      </c>
      <c r="U119">
        <f>VLOOKUP($W119,'Fanduel Export'!$BA:$BF,5,FALSE)</f>
        <v>7100</v>
      </c>
      <c r="V119" t="str">
        <f>VLOOKUP($W119,'Fanduel Export'!$BA:$BF,6,FALSE)</f>
        <v>QB</v>
      </c>
      <c r="W119">
        <f>LARGE('Fanduel Export'!$BA:$BA,R119)</f>
        <v>0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1058</v>
      </c>
      <c r="E120">
        <v>4500</v>
      </c>
      <c r="F120" t="s">
        <v>1928</v>
      </c>
      <c r="G120" s="22">
        <v>0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>VLOOKUP($W120,'Fanduel Export'!$BA:$BF,4,FALSE)</f>
        <v>Daniel Jones</v>
      </c>
      <c r="U120">
        <f>VLOOKUP($W120,'Fanduel Export'!$BA:$BF,5,FALSE)</f>
        <v>7100</v>
      </c>
      <c r="V120" t="str">
        <f>VLOOKUP($W120,'Fanduel Export'!$BA:$BF,6,FALSE)</f>
        <v>QB</v>
      </c>
      <c r="W120">
        <f>LARGE('Fanduel Export'!$BA:$BA,R120)</f>
        <v>0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480</v>
      </c>
      <c r="E121">
        <v>4500</v>
      </c>
      <c r="F121" t="s">
        <v>49</v>
      </c>
      <c r="G121" s="22">
        <v>0.13103322674815027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>VLOOKUP($W121,'Fanduel Export'!$BA:$BF,4,FALSE)</f>
        <v>Daniel Jones</v>
      </c>
      <c r="U121">
        <f>VLOOKUP($W121,'Fanduel Export'!$BA:$BF,5,FALSE)</f>
        <v>7100</v>
      </c>
      <c r="V121" t="str">
        <f>VLOOKUP($W121,'Fanduel Export'!$BA:$BF,6,FALSE)</f>
        <v>QB</v>
      </c>
      <c r="W121">
        <f>LARGE('Fanduel Export'!$BA:$BA,R121)</f>
        <v>0</v>
      </c>
    </row>
    <row r="122" spans="1:23" x14ac:dyDescent="0.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1971</v>
      </c>
      <c r="E122">
        <v>4500</v>
      </c>
      <c r="F122" t="s">
        <v>49</v>
      </c>
      <c r="G122" s="22">
        <v>0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str">
        <f>VLOOKUP($W122,'Fanduel Export'!$BA:$BF,4,FALSE)</f>
        <v>Daniel Jones</v>
      </c>
      <c r="U122">
        <f>VLOOKUP($W122,'Fanduel Export'!$BA:$BF,5,FALSE)</f>
        <v>7100</v>
      </c>
      <c r="V122" t="str">
        <f>VLOOKUP($W122,'Fanduel Export'!$BA:$BF,6,FALSE)</f>
        <v>QB</v>
      </c>
      <c r="W122">
        <f>LARGE('Fanduel Export'!$BA:$BA,R122)</f>
        <v>0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1972</v>
      </c>
      <c r="E123">
        <v>4500</v>
      </c>
      <c r="F123" t="s">
        <v>49</v>
      </c>
      <c r="G123" s="22">
        <v>0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>VLOOKUP($W123,'Fanduel Export'!$BA:$BF,4,FALSE)</f>
        <v>Daniel Jones</v>
      </c>
      <c r="U123">
        <f>VLOOKUP($W123,'Fanduel Export'!$BA:$BF,5,FALSE)</f>
        <v>7100</v>
      </c>
      <c r="V123" t="str">
        <f>VLOOKUP($W123,'Fanduel Export'!$BA:$BF,6,FALSE)</f>
        <v>QB</v>
      </c>
      <c r="W123">
        <f>LARGE('Fanduel Export'!$BA:$BA,R123)</f>
        <v>0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3372</v>
      </c>
      <c r="E124">
        <v>4500</v>
      </c>
      <c r="F124" t="s">
        <v>34</v>
      </c>
      <c r="G124" s="22">
        <v>0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>VLOOKUP($W124,'Fanduel Export'!$BA:$BF,4,FALSE)</f>
        <v>Daniel Jones</v>
      </c>
      <c r="U124">
        <f>VLOOKUP($W124,'Fanduel Export'!$BA:$BF,5,FALSE)</f>
        <v>7100</v>
      </c>
      <c r="V124" t="str">
        <f>VLOOKUP($W124,'Fanduel Export'!$BA:$BF,6,FALSE)</f>
        <v>QB</v>
      </c>
      <c r="W124">
        <f>LARGE('Fanduel Export'!$BA:$BA,R124)</f>
        <v>0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3375</v>
      </c>
      <c r="E125">
        <v>4500</v>
      </c>
      <c r="F125" t="s">
        <v>34</v>
      </c>
      <c r="G125" s="22">
        <v>0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>VLOOKUP($W125,'Fanduel Export'!$BA:$BF,4,FALSE)</f>
        <v>Daniel Jones</v>
      </c>
      <c r="U125">
        <f>VLOOKUP($W125,'Fanduel Export'!$BA:$BF,5,FALSE)</f>
        <v>7100</v>
      </c>
      <c r="V125" t="str">
        <f>VLOOKUP($W125,'Fanduel Export'!$BA:$BF,6,FALSE)</f>
        <v>QB</v>
      </c>
      <c r="W125">
        <f>LARGE('Fanduel Export'!$BA:$BA,R125)</f>
        <v>0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3044</v>
      </c>
      <c r="E126">
        <v>4500</v>
      </c>
      <c r="F126" t="s">
        <v>49</v>
      </c>
      <c r="G126" s="22">
        <v>0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>VLOOKUP($W126,'Fanduel Export'!$BA:$BF,4,FALSE)</f>
        <v>Daniel Jones</v>
      </c>
      <c r="U126">
        <f>VLOOKUP($W126,'Fanduel Export'!$BA:$BF,5,FALSE)</f>
        <v>7100</v>
      </c>
      <c r="V126" t="str">
        <f>VLOOKUP($W126,'Fanduel Export'!$BA:$BF,6,FALSE)</f>
        <v>QB</v>
      </c>
      <c r="W126">
        <f>LARGE('Fanduel Export'!$BA:$BA,R126)</f>
        <v>0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3045</v>
      </c>
      <c r="E127">
        <v>4500</v>
      </c>
      <c r="F127" t="s">
        <v>49</v>
      </c>
      <c r="G127" s="22">
        <v>0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>VLOOKUP($W127,'Fanduel Export'!$BA:$BF,4,FALSE)</f>
        <v>Daniel Jones</v>
      </c>
      <c r="U127">
        <f>VLOOKUP($W127,'Fanduel Export'!$BA:$BF,5,FALSE)</f>
        <v>7100</v>
      </c>
      <c r="V127" t="str">
        <f>VLOOKUP($W127,'Fanduel Export'!$BA:$BF,6,FALSE)</f>
        <v>QB</v>
      </c>
      <c r="W127">
        <f>LARGE('Fanduel Export'!$BA:$BA,R127)</f>
        <v>0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3047</v>
      </c>
      <c r="E128">
        <v>4500</v>
      </c>
      <c r="F128" t="s">
        <v>49</v>
      </c>
      <c r="G128" s="22">
        <v>0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>VLOOKUP($W128,'Fanduel Export'!$BA:$BF,4,FALSE)</f>
        <v>Daniel Jones</v>
      </c>
      <c r="U128">
        <f>VLOOKUP($W128,'Fanduel Export'!$BA:$BF,5,FALSE)</f>
        <v>7100</v>
      </c>
      <c r="V128" t="str">
        <f>VLOOKUP($W128,'Fanduel Export'!$BA:$BF,6,FALSE)</f>
        <v>QB</v>
      </c>
      <c r="W128">
        <f>LARGE('Fanduel Export'!$BA:$BA,R128)</f>
        <v>0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3714</v>
      </c>
      <c r="E129">
        <v>4500</v>
      </c>
      <c r="F129" t="s">
        <v>34</v>
      </c>
      <c r="G129" s="22">
        <v>0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>VLOOKUP($W129,'Fanduel Export'!$BA:$BF,4,FALSE)</f>
        <v>Daniel Jones</v>
      </c>
      <c r="U129">
        <f>VLOOKUP($W129,'Fanduel Export'!$BA:$BF,5,FALSE)</f>
        <v>7100</v>
      </c>
      <c r="V129" t="str">
        <f>VLOOKUP($W129,'Fanduel Export'!$BA:$BF,6,FALSE)</f>
        <v>QB</v>
      </c>
      <c r="W129">
        <f>LARGE('Fanduel Export'!$BA:$BA,R129)</f>
        <v>0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3048</v>
      </c>
      <c r="E130">
        <v>4500</v>
      </c>
      <c r="F130" t="s">
        <v>49</v>
      </c>
      <c r="G130" s="22">
        <v>0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>VLOOKUP($W130,'Fanduel Export'!$BA:$BF,4,FALSE)</f>
        <v>Daniel Jones</v>
      </c>
      <c r="U130">
        <f>VLOOKUP($W130,'Fanduel Export'!$BA:$BF,5,FALSE)</f>
        <v>7100</v>
      </c>
      <c r="V130" t="str">
        <f>VLOOKUP($W130,'Fanduel Export'!$BA:$BF,6,FALSE)</f>
        <v>QB</v>
      </c>
      <c r="W130">
        <f>LARGE('Fanduel Export'!$BA:$BA,R130)</f>
        <v>0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2919</v>
      </c>
      <c r="E131">
        <v>4500</v>
      </c>
      <c r="F131" t="s">
        <v>49</v>
      </c>
      <c r="G131" s="22">
        <v>0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>VLOOKUP($W131,'Fanduel Export'!$BA:$BF,4,FALSE)</f>
        <v>Daniel Jones</v>
      </c>
      <c r="U131">
        <f>VLOOKUP($W131,'Fanduel Export'!$BA:$BF,5,FALSE)</f>
        <v>7100</v>
      </c>
      <c r="V131" t="str">
        <f>VLOOKUP($W131,'Fanduel Export'!$BA:$BF,6,FALSE)</f>
        <v>QB</v>
      </c>
      <c r="W131">
        <f>LARGE('Fanduel Export'!$BA:$BA,R131)</f>
        <v>0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3339</v>
      </c>
      <c r="E132">
        <v>4500</v>
      </c>
      <c r="F132" t="s">
        <v>34</v>
      </c>
      <c r="G132" s="22">
        <v>0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>VLOOKUP($W132,'Fanduel Export'!$BA:$BF,4,FALSE)</f>
        <v>Daniel Jones</v>
      </c>
      <c r="U132">
        <f>VLOOKUP($W132,'Fanduel Export'!$BA:$BF,5,FALSE)</f>
        <v>7100</v>
      </c>
      <c r="V132" t="str">
        <f>VLOOKUP($W132,'Fanduel Export'!$BA:$BF,6,FALSE)</f>
        <v>QB</v>
      </c>
      <c r="W132">
        <f>LARGE('Fanduel Export'!$BA:$BA,R132)</f>
        <v>0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2920</v>
      </c>
      <c r="E133">
        <v>4500</v>
      </c>
      <c r="F133" t="s">
        <v>49</v>
      </c>
      <c r="G133" s="22">
        <v>0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>VLOOKUP($W133,'Fanduel Export'!$BA:$BF,4,FALSE)</f>
        <v>Daniel Jones</v>
      </c>
      <c r="U133">
        <f>VLOOKUP($W133,'Fanduel Export'!$BA:$BF,5,FALSE)</f>
        <v>7100</v>
      </c>
      <c r="V133" t="str">
        <f>VLOOKUP($W133,'Fanduel Export'!$BA:$BF,6,FALSE)</f>
        <v>QB</v>
      </c>
      <c r="W133">
        <f>LARGE('Fanduel Export'!$BA:$BA,R133)</f>
        <v>0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2859</v>
      </c>
      <c r="E134">
        <v>4500</v>
      </c>
      <c r="F134" t="s">
        <v>49</v>
      </c>
      <c r="G134" s="22">
        <v>0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>VLOOKUP($W134,'Fanduel Export'!$BA:$BF,4,FALSE)</f>
        <v>Daniel Jones</v>
      </c>
      <c r="U134">
        <f>VLOOKUP($W134,'Fanduel Export'!$BA:$BF,5,FALSE)</f>
        <v>7100</v>
      </c>
      <c r="V134" t="str">
        <f>VLOOKUP($W134,'Fanduel Export'!$BA:$BF,6,FALSE)</f>
        <v>QB</v>
      </c>
      <c r="W134">
        <f>LARGE('Fanduel Export'!$BA:$BA,R134)</f>
        <v>0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3073</v>
      </c>
      <c r="E135">
        <v>4500</v>
      </c>
      <c r="F135" t="s">
        <v>49</v>
      </c>
      <c r="G135" s="22">
        <v>0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>VLOOKUP($W135,'Fanduel Export'!$BA:$BF,4,FALSE)</f>
        <v>Daniel Jones</v>
      </c>
      <c r="U135">
        <f>VLOOKUP($W135,'Fanduel Export'!$BA:$BF,5,FALSE)</f>
        <v>7100</v>
      </c>
      <c r="V135" t="str">
        <f>VLOOKUP($W135,'Fanduel Export'!$BA:$BF,6,FALSE)</f>
        <v>QB</v>
      </c>
      <c r="W135">
        <f>LARGE('Fanduel Export'!$BA:$BA,R135)</f>
        <v>0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3051</v>
      </c>
      <c r="E136">
        <v>4500</v>
      </c>
      <c r="F136" t="s">
        <v>49</v>
      </c>
      <c r="G136" s="22">
        <v>0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>VLOOKUP($W136,'Fanduel Export'!$BA:$BF,4,FALSE)</f>
        <v>Daniel Jones</v>
      </c>
      <c r="U136">
        <f>VLOOKUP($W136,'Fanduel Export'!$BA:$BF,5,FALSE)</f>
        <v>7100</v>
      </c>
      <c r="V136" t="str">
        <f>VLOOKUP($W136,'Fanduel Export'!$BA:$BF,6,FALSE)</f>
        <v>QB</v>
      </c>
      <c r="W136">
        <f>LARGE('Fanduel Export'!$BA:$BA,R136)</f>
        <v>0</v>
      </c>
    </row>
    <row r="137" spans="1:23" x14ac:dyDescent="0.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3737</v>
      </c>
      <c r="E137">
        <v>4500</v>
      </c>
      <c r="F137" t="s">
        <v>34</v>
      </c>
      <c r="G137" s="22">
        <v>0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str">
        <f>VLOOKUP($W137,'Fanduel Export'!$BA:$BF,4,FALSE)</f>
        <v>Daniel Jones</v>
      </c>
      <c r="U137">
        <f>VLOOKUP($W137,'Fanduel Export'!$BA:$BF,5,FALSE)</f>
        <v>7100</v>
      </c>
      <c r="V137" t="str">
        <f>VLOOKUP($W137,'Fanduel Export'!$BA:$BF,6,FALSE)</f>
        <v>QB</v>
      </c>
      <c r="W137">
        <f>LARGE('Fanduel Export'!$BA:$BA,R137)</f>
        <v>0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416</v>
      </c>
      <c r="E138">
        <v>4500</v>
      </c>
      <c r="F138" t="s">
        <v>52</v>
      </c>
      <c r="G138" s="22">
        <v>2.2700382577319775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>VLOOKUP($W138,'Fanduel Export'!$BA:$BF,4,FALSE)</f>
        <v>Daniel Jones</v>
      </c>
      <c r="U138">
        <f>VLOOKUP($W138,'Fanduel Export'!$BA:$BF,5,FALSE)</f>
        <v>7100</v>
      </c>
      <c r="V138" t="str">
        <f>VLOOKUP($W138,'Fanduel Export'!$BA:$BF,6,FALSE)</f>
        <v>QB</v>
      </c>
      <c r="W138">
        <f>LARGE('Fanduel Export'!$BA:$BA,R138)</f>
        <v>0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604</v>
      </c>
      <c r="E139">
        <v>4500</v>
      </c>
      <c r="F139" t="s">
        <v>34</v>
      </c>
      <c r="G139" s="22">
        <v>0.46188077332210042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>VLOOKUP($W139,'Fanduel Export'!$BA:$BF,4,FALSE)</f>
        <v>Daniel Jones</v>
      </c>
      <c r="U139">
        <f>VLOOKUP($W139,'Fanduel Export'!$BA:$BF,5,FALSE)</f>
        <v>7100</v>
      </c>
      <c r="V139" t="str">
        <f>VLOOKUP($W139,'Fanduel Export'!$BA:$BF,6,FALSE)</f>
        <v>QB</v>
      </c>
      <c r="W139">
        <f>LARGE('Fanduel Export'!$BA:$BA,R139)</f>
        <v>0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558</v>
      </c>
      <c r="E140">
        <v>4500</v>
      </c>
      <c r="F140" t="s">
        <v>49</v>
      </c>
      <c r="G140" s="22">
        <v>0.94757836686823793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>VLOOKUP($W140,'Fanduel Export'!$BA:$BF,4,FALSE)</f>
        <v>Daniel Jones</v>
      </c>
      <c r="U140">
        <f>VLOOKUP($W140,'Fanduel Export'!$BA:$BF,5,FALSE)</f>
        <v>7100</v>
      </c>
      <c r="V140" t="str">
        <f>VLOOKUP($W140,'Fanduel Export'!$BA:$BF,6,FALSE)</f>
        <v>QB</v>
      </c>
      <c r="W140">
        <f>LARGE('Fanduel Export'!$BA:$BA,R140)</f>
        <v>0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720</v>
      </c>
      <c r="E141">
        <v>4500</v>
      </c>
      <c r="F141" t="s">
        <v>49</v>
      </c>
      <c r="G141" s="22">
        <v>1.0204227053855099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>VLOOKUP($W141,'Fanduel Export'!$BA:$BF,4,FALSE)</f>
        <v>Daniel Jones</v>
      </c>
      <c r="U141">
        <f>VLOOKUP($W141,'Fanduel Export'!$BA:$BF,5,FALSE)</f>
        <v>7100</v>
      </c>
      <c r="V141" t="str">
        <f>VLOOKUP($W141,'Fanduel Export'!$BA:$BF,6,FALSE)</f>
        <v>QB</v>
      </c>
      <c r="W141">
        <f>LARGE('Fanduel Export'!$BA:$BA,R141)</f>
        <v>0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678</v>
      </c>
      <c r="E142">
        <v>4500</v>
      </c>
      <c r="F142" t="s">
        <v>49</v>
      </c>
      <c r="G142" s="22">
        <v>0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>VLOOKUP($W142,'Fanduel Export'!$BA:$BF,4,FALSE)</f>
        <v>Daniel Jones</v>
      </c>
      <c r="U142">
        <f>VLOOKUP($W142,'Fanduel Export'!$BA:$BF,5,FALSE)</f>
        <v>7100</v>
      </c>
      <c r="V142" t="str">
        <f>VLOOKUP($W142,'Fanduel Export'!$BA:$BF,6,FALSE)</f>
        <v>QB</v>
      </c>
      <c r="W142">
        <f>LARGE('Fanduel Export'!$BA:$BA,R142)</f>
        <v>0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2002</v>
      </c>
      <c r="E143">
        <v>4500</v>
      </c>
      <c r="F143" t="s">
        <v>49</v>
      </c>
      <c r="G143" s="22">
        <v>0.2804287718044508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>VLOOKUP($W143,'Fanduel Export'!$BA:$BF,4,FALSE)</f>
        <v>Daniel Jones</v>
      </c>
      <c r="U143">
        <f>VLOOKUP($W143,'Fanduel Export'!$BA:$BF,5,FALSE)</f>
        <v>7100</v>
      </c>
      <c r="V143" t="str">
        <f>VLOOKUP($W143,'Fanduel Export'!$BA:$BF,6,FALSE)</f>
        <v>QB</v>
      </c>
      <c r="W143">
        <f>LARGE('Fanduel Export'!$BA:$BA,R143)</f>
        <v>0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3740</v>
      </c>
      <c r="E144">
        <v>4500</v>
      </c>
      <c r="F144" t="s">
        <v>34</v>
      </c>
      <c r="G144" s="22">
        <v>0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>VLOOKUP($W144,'Fanduel Export'!$BA:$BF,4,FALSE)</f>
        <v>Daniel Jones</v>
      </c>
      <c r="U144">
        <f>VLOOKUP($W144,'Fanduel Export'!$BA:$BF,5,FALSE)</f>
        <v>7100</v>
      </c>
      <c r="V144" t="str">
        <f>VLOOKUP($W144,'Fanduel Export'!$BA:$BF,6,FALSE)</f>
        <v>QB</v>
      </c>
      <c r="W144">
        <f>LARGE('Fanduel Export'!$BA:$BA,R144)</f>
        <v>0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524</v>
      </c>
      <c r="E145">
        <v>4500</v>
      </c>
      <c r="F145" t="s">
        <v>49</v>
      </c>
      <c r="G145" s="22">
        <v>0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>VLOOKUP($W145,'Fanduel Export'!$BA:$BF,4,FALSE)</f>
        <v>Daniel Jones</v>
      </c>
      <c r="U145">
        <f>VLOOKUP($W145,'Fanduel Export'!$BA:$BF,5,FALSE)</f>
        <v>7100</v>
      </c>
      <c r="V145" t="str">
        <f>VLOOKUP($W145,'Fanduel Export'!$BA:$BF,6,FALSE)</f>
        <v>QB</v>
      </c>
      <c r="W145">
        <f>LARGE('Fanduel Export'!$BA:$BA,R145)</f>
        <v>0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1978</v>
      </c>
      <c r="E146">
        <v>4500</v>
      </c>
      <c r="F146" t="s">
        <v>49</v>
      </c>
      <c r="G146" s="22">
        <v>0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>VLOOKUP($W146,'Fanduel Export'!$BA:$BF,4,FALSE)</f>
        <v>Daniel Jones</v>
      </c>
      <c r="U146">
        <f>VLOOKUP($W146,'Fanduel Export'!$BA:$BF,5,FALSE)</f>
        <v>7100</v>
      </c>
      <c r="V146" t="str">
        <f>VLOOKUP($W146,'Fanduel Export'!$BA:$BF,6,FALSE)</f>
        <v>QB</v>
      </c>
      <c r="W146">
        <f>LARGE('Fanduel Export'!$BA:$BA,R146)</f>
        <v>0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380</v>
      </c>
      <c r="E147">
        <v>4500</v>
      </c>
      <c r="F147" t="s">
        <v>49</v>
      </c>
      <c r="G147" s="22">
        <v>0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>VLOOKUP($W147,'Fanduel Export'!$BA:$BF,4,FALSE)</f>
        <v>Daniel Jones</v>
      </c>
      <c r="U147">
        <f>VLOOKUP($W147,'Fanduel Export'!$BA:$BF,5,FALSE)</f>
        <v>7100</v>
      </c>
      <c r="V147" t="str">
        <f>VLOOKUP($W147,'Fanduel Export'!$BA:$BF,6,FALSE)</f>
        <v>QB</v>
      </c>
      <c r="W147">
        <f>LARGE('Fanduel Export'!$BA:$BA,R147)</f>
        <v>0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665</v>
      </c>
      <c r="E148">
        <v>4500</v>
      </c>
      <c r="F148" t="s">
        <v>34</v>
      </c>
      <c r="G148" s="22">
        <v>0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>VLOOKUP($W148,'Fanduel Export'!$BA:$BF,4,FALSE)</f>
        <v>Daniel Jones</v>
      </c>
      <c r="U148">
        <f>VLOOKUP($W148,'Fanduel Export'!$BA:$BF,5,FALSE)</f>
        <v>7100</v>
      </c>
      <c r="V148" t="str">
        <f>VLOOKUP($W148,'Fanduel Export'!$BA:$BF,6,FALSE)</f>
        <v>QB</v>
      </c>
      <c r="W148">
        <f>LARGE('Fanduel Export'!$BA:$BA,R148)</f>
        <v>0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284</v>
      </c>
      <c r="E149">
        <v>4500</v>
      </c>
      <c r="F149" t="s">
        <v>52</v>
      </c>
      <c r="G149" s="22">
        <v>2.0653981526327554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>VLOOKUP($W149,'Fanduel Export'!$BA:$BF,4,FALSE)</f>
        <v>Daniel Jones</v>
      </c>
      <c r="U149">
        <f>VLOOKUP($W149,'Fanduel Export'!$BA:$BF,5,FALSE)</f>
        <v>7100</v>
      </c>
      <c r="V149" t="str">
        <f>VLOOKUP($W149,'Fanduel Export'!$BA:$BF,6,FALSE)</f>
        <v>QB</v>
      </c>
      <c r="W149">
        <f>LARGE('Fanduel Export'!$BA:$BA,R149)</f>
        <v>0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509</v>
      </c>
      <c r="E150">
        <v>4500</v>
      </c>
      <c r="F150" t="s">
        <v>34</v>
      </c>
      <c r="G150" s="22">
        <v>0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>VLOOKUP($W150,'Fanduel Export'!$BA:$BF,4,FALSE)</f>
        <v>Daniel Jones</v>
      </c>
      <c r="U150">
        <f>VLOOKUP($W150,'Fanduel Export'!$BA:$BF,5,FALSE)</f>
        <v>7100</v>
      </c>
      <c r="V150" t="str">
        <f>VLOOKUP($W150,'Fanduel Export'!$BA:$BF,6,FALSE)</f>
        <v>QB</v>
      </c>
      <c r="W150">
        <f>LARGE('Fanduel Export'!$BA:$BA,R150)</f>
        <v>0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528</v>
      </c>
      <c r="E151">
        <v>4500</v>
      </c>
      <c r="F151" t="s">
        <v>49</v>
      </c>
      <c r="G151" s="22">
        <v>1.8833979945146471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>VLOOKUP($W151,'Fanduel Export'!$BA:$BF,4,FALSE)</f>
        <v>Daniel Jones</v>
      </c>
      <c r="U151">
        <f>VLOOKUP($W151,'Fanduel Export'!$BA:$BF,5,FALSE)</f>
        <v>7100</v>
      </c>
      <c r="V151" t="str">
        <f>VLOOKUP($W151,'Fanduel Export'!$BA:$BF,6,FALSE)</f>
        <v>QB</v>
      </c>
      <c r="W151">
        <f>LARGE('Fanduel Export'!$BA:$BA,R151)</f>
        <v>0</v>
      </c>
    </row>
    <row r="152" spans="1:23" x14ac:dyDescent="0.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3347</v>
      </c>
      <c r="E152">
        <v>4500</v>
      </c>
      <c r="F152" t="s">
        <v>34</v>
      </c>
      <c r="G152" s="22">
        <v>0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str">
        <f>VLOOKUP($W152,'Fanduel Export'!$BA:$BF,4,FALSE)</f>
        <v>Daniel Jones</v>
      </c>
      <c r="U152">
        <f>VLOOKUP($W152,'Fanduel Export'!$BA:$BF,5,FALSE)</f>
        <v>7100</v>
      </c>
      <c r="V152" t="str">
        <f>VLOOKUP($W152,'Fanduel Export'!$BA:$BF,6,FALSE)</f>
        <v>QB</v>
      </c>
      <c r="W152">
        <f>LARGE('Fanduel Export'!$BA:$BA,R152)</f>
        <v>0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3350</v>
      </c>
      <c r="E153">
        <v>4500</v>
      </c>
      <c r="F153" t="s">
        <v>34</v>
      </c>
      <c r="G153" s="22">
        <v>0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>VLOOKUP($W153,'Fanduel Export'!$BA:$BF,4,FALSE)</f>
        <v>Daniel Jones</v>
      </c>
      <c r="U153">
        <f>VLOOKUP($W153,'Fanduel Export'!$BA:$BF,5,FALSE)</f>
        <v>7100</v>
      </c>
      <c r="V153" t="str">
        <f>VLOOKUP($W153,'Fanduel Export'!$BA:$BF,6,FALSE)</f>
        <v>QB</v>
      </c>
      <c r="W153">
        <f>LARGE('Fanduel Export'!$BA:$BA,R153)</f>
        <v>0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3057</v>
      </c>
      <c r="E154">
        <v>4500</v>
      </c>
      <c r="F154" t="s">
        <v>49</v>
      </c>
      <c r="G154" s="22">
        <v>0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>VLOOKUP($W154,'Fanduel Export'!$BA:$BF,4,FALSE)</f>
        <v>Daniel Jones</v>
      </c>
      <c r="U154">
        <f>VLOOKUP($W154,'Fanduel Export'!$BA:$BF,5,FALSE)</f>
        <v>7100</v>
      </c>
      <c r="V154" t="str">
        <f>VLOOKUP($W154,'Fanduel Export'!$BA:$BF,6,FALSE)</f>
        <v>QB</v>
      </c>
      <c r="W154">
        <f>LARGE('Fanduel Export'!$BA:$BA,R154)</f>
        <v>0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3168</v>
      </c>
      <c r="E155">
        <v>4500</v>
      </c>
      <c r="F155" t="s">
        <v>49</v>
      </c>
      <c r="G155" s="22">
        <v>0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>VLOOKUP($W155,'Fanduel Export'!$BA:$BF,4,FALSE)</f>
        <v>Daniel Jones</v>
      </c>
      <c r="U155">
        <f>VLOOKUP($W155,'Fanduel Export'!$BA:$BF,5,FALSE)</f>
        <v>7100</v>
      </c>
      <c r="V155" t="str">
        <f>VLOOKUP($W155,'Fanduel Export'!$BA:$BF,6,FALSE)</f>
        <v>QB</v>
      </c>
      <c r="W155">
        <f>LARGE('Fanduel Export'!$BA:$BA,R155)</f>
        <v>0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555</v>
      </c>
      <c r="E156">
        <v>4500</v>
      </c>
      <c r="F156" t="s">
        <v>49</v>
      </c>
      <c r="G156" s="22">
        <v>0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>VLOOKUP($W156,'Fanduel Export'!$BA:$BF,4,FALSE)</f>
        <v>Daniel Jones</v>
      </c>
      <c r="U156">
        <f>VLOOKUP($W156,'Fanduel Export'!$BA:$BF,5,FALSE)</f>
        <v>7100</v>
      </c>
      <c r="V156" t="str">
        <f>VLOOKUP($W156,'Fanduel Export'!$BA:$BF,6,FALSE)</f>
        <v>QB</v>
      </c>
      <c r="W156">
        <f>LARGE('Fanduel Export'!$BA:$BA,R156)</f>
        <v>0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2008</v>
      </c>
      <c r="E157">
        <v>4500</v>
      </c>
      <c r="F157" t="s">
        <v>49</v>
      </c>
      <c r="G157" s="22">
        <v>0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>VLOOKUP($W157,'Fanduel Export'!$BA:$BF,4,FALSE)</f>
        <v>Daniel Jones</v>
      </c>
      <c r="U157">
        <f>VLOOKUP($W157,'Fanduel Export'!$BA:$BF,5,FALSE)</f>
        <v>7100</v>
      </c>
      <c r="V157" t="str">
        <f>VLOOKUP($W157,'Fanduel Export'!$BA:$BF,6,FALSE)</f>
        <v>QB</v>
      </c>
      <c r="W157">
        <f>LARGE('Fanduel Export'!$BA:$BA,R157)</f>
        <v>0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3387</v>
      </c>
      <c r="E158">
        <v>4500</v>
      </c>
      <c r="F158" t="s">
        <v>34</v>
      </c>
      <c r="G158" s="22">
        <v>0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>VLOOKUP($W158,'Fanduel Export'!$BA:$BF,4,FALSE)</f>
        <v>Daniel Jones</v>
      </c>
      <c r="U158">
        <f>VLOOKUP($W158,'Fanduel Export'!$BA:$BF,5,FALSE)</f>
        <v>7100</v>
      </c>
      <c r="V158" t="str">
        <f>VLOOKUP($W158,'Fanduel Export'!$BA:$BF,6,FALSE)</f>
        <v>QB</v>
      </c>
      <c r="W158">
        <f>LARGE('Fanduel Export'!$BA:$BA,R158)</f>
        <v>0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681</v>
      </c>
      <c r="E159">
        <v>4500</v>
      </c>
      <c r="F159" t="s">
        <v>49</v>
      </c>
      <c r="G159" s="22">
        <v>0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>VLOOKUP($W159,'Fanduel Export'!$BA:$BF,4,FALSE)</f>
        <v>Daniel Jones</v>
      </c>
      <c r="U159">
        <f>VLOOKUP($W159,'Fanduel Export'!$BA:$BF,5,FALSE)</f>
        <v>7100</v>
      </c>
      <c r="V159" t="str">
        <f>VLOOKUP($W159,'Fanduel Export'!$BA:$BF,6,FALSE)</f>
        <v>QB</v>
      </c>
      <c r="W159">
        <f>LARGE('Fanduel Export'!$BA:$BA,R159)</f>
        <v>0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3177</v>
      </c>
      <c r="E160">
        <v>4500</v>
      </c>
      <c r="F160" t="s">
        <v>49</v>
      </c>
      <c r="G160" s="22">
        <v>0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>VLOOKUP($W160,'Fanduel Export'!$BA:$BF,4,FALSE)</f>
        <v>Daniel Jones</v>
      </c>
      <c r="U160">
        <f>VLOOKUP($W160,'Fanduel Export'!$BA:$BF,5,FALSE)</f>
        <v>7100</v>
      </c>
      <c r="V160" t="str">
        <f>VLOOKUP($W160,'Fanduel Export'!$BA:$BF,6,FALSE)</f>
        <v>QB</v>
      </c>
      <c r="W160">
        <f>LARGE('Fanduel Export'!$BA:$BA,R160)</f>
        <v>0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533</v>
      </c>
      <c r="E161">
        <v>4500</v>
      </c>
      <c r="F161" t="s">
        <v>49</v>
      </c>
      <c r="G161" s="22">
        <v>0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>VLOOKUP($W161,'Fanduel Export'!$BA:$BF,4,FALSE)</f>
        <v>Daniel Jones</v>
      </c>
      <c r="U161">
        <f>VLOOKUP($W161,'Fanduel Export'!$BA:$BF,5,FALSE)</f>
        <v>7100</v>
      </c>
      <c r="V161" t="str">
        <f>VLOOKUP($W161,'Fanduel Export'!$BA:$BF,6,FALSE)</f>
        <v>QB</v>
      </c>
      <c r="W161">
        <f>LARGE('Fanduel Export'!$BA:$BA,R161)</f>
        <v>0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1983</v>
      </c>
      <c r="E162">
        <v>4500</v>
      </c>
      <c r="F162" t="s">
        <v>49</v>
      </c>
      <c r="G162" s="22">
        <v>1.5694388212331631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>VLOOKUP($W162,'Fanduel Export'!$BA:$BF,4,FALSE)</f>
        <v>Daniel Jones</v>
      </c>
      <c r="U162">
        <f>VLOOKUP($W162,'Fanduel Export'!$BA:$BF,5,FALSE)</f>
        <v>7100</v>
      </c>
      <c r="V162" t="str">
        <f>VLOOKUP($W162,'Fanduel Export'!$BA:$BF,6,FALSE)</f>
        <v>QB</v>
      </c>
      <c r="W162">
        <f>LARGE('Fanduel Export'!$BA:$BA,R162)</f>
        <v>0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3352</v>
      </c>
      <c r="E163">
        <v>4500</v>
      </c>
      <c r="F163" t="s">
        <v>34</v>
      </c>
      <c r="G163" s="22">
        <v>0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>VLOOKUP($W163,'Fanduel Export'!$BA:$BF,4,FALSE)</f>
        <v>Daniel Jones</v>
      </c>
      <c r="U163">
        <f>VLOOKUP($W163,'Fanduel Export'!$BA:$BF,5,FALSE)</f>
        <v>7100</v>
      </c>
      <c r="V163" t="str">
        <f>VLOOKUP($W163,'Fanduel Export'!$BA:$BF,6,FALSE)</f>
        <v>QB</v>
      </c>
      <c r="W163">
        <f>LARGE('Fanduel Export'!$BA:$BA,R163)</f>
        <v>0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321</v>
      </c>
      <c r="E164">
        <v>4500</v>
      </c>
      <c r="F164" t="s">
        <v>49</v>
      </c>
      <c r="G164" s="22">
        <v>0.52584376203122796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>VLOOKUP($W164,'Fanduel Export'!$BA:$BF,4,FALSE)</f>
        <v>Daniel Jones</v>
      </c>
      <c r="U164">
        <f>VLOOKUP($W164,'Fanduel Export'!$BA:$BF,5,FALSE)</f>
        <v>7100</v>
      </c>
      <c r="V164" t="str">
        <f>VLOOKUP($W164,'Fanduel Export'!$BA:$BF,6,FALSE)</f>
        <v>QB</v>
      </c>
      <c r="W164">
        <f>LARGE('Fanduel Export'!$BA:$BA,R164)</f>
        <v>0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3744</v>
      </c>
      <c r="E165">
        <v>4500</v>
      </c>
      <c r="F165" t="s">
        <v>49</v>
      </c>
      <c r="G165" s="22">
        <v>0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>VLOOKUP($W165,'Fanduel Export'!$BA:$BF,4,FALSE)</f>
        <v>Daniel Jones</v>
      </c>
      <c r="U165">
        <f>VLOOKUP($W165,'Fanduel Export'!$BA:$BF,5,FALSE)</f>
        <v>7100</v>
      </c>
      <c r="V165" t="str">
        <f>VLOOKUP($W165,'Fanduel Export'!$BA:$BF,6,FALSE)</f>
        <v>QB</v>
      </c>
      <c r="W165">
        <f>LARGE('Fanduel Export'!$BA:$BA,R165)</f>
        <v>0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675</v>
      </c>
      <c r="E166">
        <v>4500</v>
      </c>
      <c r="F166" t="s">
        <v>49</v>
      </c>
      <c r="G166" s="22">
        <v>0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>VLOOKUP($W166,'Fanduel Export'!$BA:$BF,4,FALSE)</f>
        <v>Daniel Jones</v>
      </c>
      <c r="U166">
        <f>VLOOKUP($W166,'Fanduel Export'!$BA:$BF,5,FALSE)</f>
        <v>7100</v>
      </c>
      <c r="V166" t="str">
        <f>VLOOKUP($W166,'Fanduel Export'!$BA:$BF,6,FALSE)</f>
        <v>QB</v>
      </c>
      <c r="W166">
        <f>LARGE('Fanduel Export'!$BA:$BA,R166)</f>
        <v>0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2922</v>
      </c>
      <c r="E167">
        <v>4500</v>
      </c>
      <c r="F167" t="s">
        <v>49</v>
      </c>
      <c r="G167" s="22">
        <v>0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>VLOOKUP($W167,'Fanduel Export'!$BA:$BF,4,FALSE)</f>
        <v>Daniel Jones</v>
      </c>
      <c r="U167">
        <f>VLOOKUP($W167,'Fanduel Export'!$BA:$BF,5,FALSE)</f>
        <v>7100</v>
      </c>
      <c r="V167" t="str">
        <f>VLOOKUP($W167,'Fanduel Export'!$BA:$BF,6,FALSE)</f>
        <v>QB</v>
      </c>
      <c r="W167">
        <f>LARGE('Fanduel Export'!$BA:$BA,R167)</f>
        <v>0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476</v>
      </c>
      <c r="E168">
        <v>4500</v>
      </c>
      <c r="F168" t="s">
        <v>34</v>
      </c>
      <c r="G168" s="22">
        <v>0.15140286260919975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>VLOOKUP($W168,'Fanduel Export'!$BA:$BF,4,FALSE)</f>
        <v>Daniel Jones</v>
      </c>
      <c r="U168">
        <f>VLOOKUP($W168,'Fanduel Export'!$BA:$BF,5,FALSE)</f>
        <v>7100</v>
      </c>
      <c r="V168" t="str">
        <f>VLOOKUP($W168,'Fanduel Export'!$BA:$BF,6,FALSE)</f>
        <v>QB</v>
      </c>
      <c r="W168">
        <f>LARGE('Fanduel Export'!$BA:$BA,R168)</f>
        <v>0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603</v>
      </c>
      <c r="E169">
        <v>4500</v>
      </c>
      <c r="F169" t="s">
        <v>49</v>
      </c>
      <c r="G169" s="22">
        <v>0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>VLOOKUP($W169,'Fanduel Export'!$BA:$BF,4,FALSE)</f>
        <v>Daniel Jones</v>
      </c>
      <c r="U169">
        <f>VLOOKUP($W169,'Fanduel Export'!$BA:$BF,5,FALSE)</f>
        <v>7100</v>
      </c>
      <c r="V169" t="str">
        <f>VLOOKUP($W169,'Fanduel Export'!$BA:$BF,6,FALSE)</f>
        <v>QB</v>
      </c>
      <c r="W169">
        <f>LARGE('Fanduel Export'!$BA:$BA,R169)</f>
        <v>0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3747</v>
      </c>
      <c r="E170">
        <v>4500</v>
      </c>
      <c r="F170" t="s">
        <v>49</v>
      </c>
      <c r="G170" s="22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>VLOOKUP($W170,'Fanduel Export'!$BA:$BF,4,FALSE)</f>
        <v>Daniel Jones</v>
      </c>
      <c r="U170">
        <f>VLOOKUP($W170,'Fanduel Export'!$BA:$BF,5,FALSE)</f>
        <v>7100</v>
      </c>
      <c r="V170" t="str">
        <f>VLOOKUP($W170,'Fanduel Export'!$BA:$BF,6,FALSE)</f>
        <v>QB</v>
      </c>
      <c r="W170">
        <f>LARGE('Fanduel Export'!$BA:$BA,R170)</f>
        <v>0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756</v>
      </c>
      <c r="E171">
        <v>4500</v>
      </c>
      <c r="F171" t="s">
        <v>49</v>
      </c>
      <c r="G171" s="22">
        <v>0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>VLOOKUP($W171,'Fanduel Export'!$BA:$BF,4,FALSE)</f>
        <v>Daniel Jones</v>
      </c>
      <c r="U171">
        <f>VLOOKUP($W171,'Fanduel Export'!$BA:$BF,5,FALSE)</f>
        <v>7100</v>
      </c>
      <c r="V171" t="str">
        <f>VLOOKUP($W171,'Fanduel Export'!$BA:$BF,6,FALSE)</f>
        <v>QB</v>
      </c>
      <c r="W171">
        <f>LARGE('Fanduel Export'!$BA:$BA,R171)</f>
        <v>0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3749</v>
      </c>
      <c r="E172">
        <v>4500</v>
      </c>
      <c r="F172" t="s">
        <v>34</v>
      </c>
      <c r="G172" s="22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>VLOOKUP($W172,'Fanduel Export'!$BA:$BF,4,FALSE)</f>
        <v>Daniel Jones</v>
      </c>
      <c r="U172">
        <f>VLOOKUP($W172,'Fanduel Export'!$BA:$BF,5,FALSE)</f>
        <v>7100</v>
      </c>
      <c r="V172" t="str">
        <f>VLOOKUP($W172,'Fanduel Export'!$BA:$BF,6,FALSE)</f>
        <v>QB</v>
      </c>
      <c r="W172">
        <f>LARGE('Fanduel Export'!$BA:$BA,R172)</f>
        <v>0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627</v>
      </c>
      <c r="E173">
        <v>4500</v>
      </c>
      <c r="F173" t="s">
        <v>34</v>
      </c>
      <c r="G173" s="22">
        <v>0.25817884105669592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>VLOOKUP($W173,'Fanduel Export'!$BA:$BF,4,FALSE)</f>
        <v>Daniel Jones</v>
      </c>
      <c r="U173">
        <f>VLOOKUP($W173,'Fanduel Export'!$BA:$BF,5,FALSE)</f>
        <v>7100</v>
      </c>
      <c r="V173" t="str">
        <f>VLOOKUP($W173,'Fanduel Export'!$BA:$BF,6,FALSE)</f>
        <v>QB</v>
      </c>
      <c r="W173">
        <f>LARGE('Fanduel Export'!$BA:$BA,R173)</f>
        <v>0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667</v>
      </c>
      <c r="E174">
        <v>4300</v>
      </c>
      <c r="F174" t="s">
        <v>52</v>
      </c>
      <c r="G174" s="22">
        <v>1.183706043041078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>VLOOKUP($W174,'Fanduel Export'!$BA:$BF,4,FALSE)</f>
        <v>Daniel Jones</v>
      </c>
      <c r="U174">
        <f>VLOOKUP($W174,'Fanduel Export'!$BA:$BF,5,FALSE)</f>
        <v>7100</v>
      </c>
      <c r="V174" t="str">
        <f>VLOOKUP($W174,'Fanduel Export'!$BA:$BF,6,FALSE)</f>
        <v>QB</v>
      </c>
      <c r="W174">
        <f>LARGE('Fanduel Export'!$BA:$BA,R174)</f>
        <v>0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2864</v>
      </c>
      <c r="E175">
        <v>4300</v>
      </c>
      <c r="F175" t="s">
        <v>52</v>
      </c>
      <c r="G175" s="22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>VLOOKUP($W175,'Fanduel Export'!$BA:$BF,4,FALSE)</f>
        <v>Daniel Jones</v>
      </c>
      <c r="U175">
        <f>VLOOKUP($W175,'Fanduel Export'!$BA:$BF,5,FALSE)</f>
        <v>7100</v>
      </c>
      <c r="V175" t="str">
        <f>VLOOKUP($W175,'Fanduel Export'!$BA:$BF,6,FALSE)</f>
        <v>QB</v>
      </c>
      <c r="W175">
        <f>LARGE('Fanduel Export'!$BA:$BA,R175)</f>
        <v>0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393</v>
      </c>
      <c r="E176">
        <v>4200</v>
      </c>
      <c r="F176" t="s">
        <v>52</v>
      </c>
      <c r="G176" s="22">
        <v>0.65170113691102993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>VLOOKUP($W176,'Fanduel Export'!$BA:$BF,4,FALSE)</f>
        <v>Daniel Jones</v>
      </c>
      <c r="U176">
        <f>VLOOKUP($W176,'Fanduel Export'!$BA:$BF,5,FALSE)</f>
        <v>7100</v>
      </c>
      <c r="V176" t="str">
        <f>VLOOKUP($W176,'Fanduel Export'!$BA:$BF,6,FALSE)</f>
        <v>QB</v>
      </c>
      <c r="W176">
        <f>LARGE('Fanduel Export'!$BA:$BA,R176)</f>
        <v>0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371</v>
      </c>
      <c r="E177">
        <v>4200</v>
      </c>
      <c r="F177" t="s">
        <v>52</v>
      </c>
      <c r="G177" s="22">
        <v>1.5811929695643538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>VLOOKUP($W177,'Fanduel Export'!$BA:$BF,4,FALSE)</f>
        <v>Daniel Jones</v>
      </c>
      <c r="U177">
        <f>VLOOKUP($W177,'Fanduel Export'!$BA:$BF,5,FALSE)</f>
        <v>7100</v>
      </c>
      <c r="V177" t="str">
        <f>VLOOKUP($W177,'Fanduel Export'!$BA:$BF,6,FALSE)</f>
        <v>QB</v>
      </c>
      <c r="W177">
        <f>LARGE('Fanduel Export'!$BA:$BA,R177)</f>
        <v>0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599</v>
      </c>
      <c r="E178">
        <v>4200</v>
      </c>
      <c r="F178" t="s">
        <v>52</v>
      </c>
      <c r="G178" s="22">
        <v>0.1309109087376609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>VLOOKUP($W178,'Fanduel Export'!$BA:$BF,4,FALSE)</f>
        <v>Daniel Jones</v>
      </c>
      <c r="U178">
        <f>VLOOKUP($W178,'Fanduel Export'!$BA:$BF,5,FALSE)</f>
        <v>7100</v>
      </c>
      <c r="V178" t="str">
        <f>VLOOKUP($W178,'Fanduel Export'!$BA:$BF,6,FALSE)</f>
        <v>QB</v>
      </c>
      <c r="W178">
        <f>LARGE('Fanduel Export'!$BA:$BA,R178)</f>
        <v>0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724</v>
      </c>
      <c r="E179">
        <v>4100</v>
      </c>
      <c r="F179" t="s">
        <v>52</v>
      </c>
      <c r="G179" s="22">
        <v>0.18007706751600955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>VLOOKUP($W179,'Fanduel Export'!$BA:$BF,4,FALSE)</f>
        <v>Daniel Jones</v>
      </c>
      <c r="U179">
        <f>VLOOKUP($W179,'Fanduel Export'!$BA:$BF,5,FALSE)</f>
        <v>7100</v>
      </c>
      <c r="V179" t="str">
        <f>VLOOKUP($W179,'Fanduel Export'!$BA:$BF,6,FALSE)</f>
        <v>QB</v>
      </c>
      <c r="W179">
        <f>LARGE('Fanduel Export'!$BA:$BA,R179)</f>
        <v>0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304</v>
      </c>
      <c r="E180">
        <v>4100</v>
      </c>
      <c r="F180" t="s">
        <v>52</v>
      </c>
      <c r="G180" s="22">
        <v>1.9216744321212433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>VLOOKUP($W180,'Fanduel Export'!$BA:$BF,4,FALSE)</f>
        <v>Daniel Jones</v>
      </c>
      <c r="U180">
        <f>VLOOKUP($W180,'Fanduel Export'!$BA:$BF,5,FALSE)</f>
        <v>7100</v>
      </c>
      <c r="V180" t="str">
        <f>VLOOKUP($W180,'Fanduel Export'!$BA:$BF,6,FALSE)</f>
        <v>QB</v>
      </c>
      <c r="W180">
        <f>LARGE('Fanduel Export'!$BA:$BA,R180)</f>
        <v>0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1050</v>
      </c>
      <c r="E181">
        <v>4100</v>
      </c>
      <c r="F181" t="s">
        <v>1928</v>
      </c>
      <c r="G181" s="22">
        <v>0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>VLOOKUP($W181,'Fanduel Export'!$BA:$BF,4,FALSE)</f>
        <v>Daniel Jones</v>
      </c>
      <c r="U181">
        <f>VLOOKUP($W181,'Fanduel Export'!$BA:$BF,5,FALSE)</f>
        <v>7100</v>
      </c>
      <c r="V181" t="str">
        <f>VLOOKUP($W181,'Fanduel Export'!$BA:$BF,6,FALSE)</f>
        <v>QB</v>
      </c>
      <c r="W181">
        <f>LARGE('Fanduel Export'!$BA:$BA,R181)</f>
        <v>0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601</v>
      </c>
      <c r="E182">
        <v>4000</v>
      </c>
      <c r="F182" t="s">
        <v>52</v>
      </c>
      <c r="G182" s="22">
        <v>0.35251163036732125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>VLOOKUP($W182,'Fanduel Export'!$BA:$BF,4,FALSE)</f>
        <v>Daniel Jones</v>
      </c>
      <c r="U182">
        <f>VLOOKUP($W182,'Fanduel Export'!$BA:$BF,5,FALSE)</f>
        <v>7100</v>
      </c>
      <c r="V182" t="str">
        <f>VLOOKUP($W182,'Fanduel Export'!$BA:$BF,6,FALSE)</f>
        <v>QB</v>
      </c>
      <c r="W182">
        <f>LARGE('Fanduel Export'!$BA:$BA,R182)</f>
        <v>0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2019</v>
      </c>
      <c r="E183">
        <v>4000</v>
      </c>
      <c r="F183" t="s">
        <v>52</v>
      </c>
      <c r="G183" s="22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>VLOOKUP($W183,'Fanduel Export'!$BA:$BF,4,FALSE)</f>
        <v>Daniel Jones</v>
      </c>
      <c r="U183">
        <f>VLOOKUP($W183,'Fanduel Export'!$BA:$BF,5,FALSE)</f>
        <v>7100</v>
      </c>
      <c r="V183" t="str">
        <f>VLOOKUP($W183,'Fanduel Export'!$BA:$BF,6,FALSE)</f>
        <v>QB</v>
      </c>
      <c r="W183">
        <f>LARGE('Fanduel Export'!$BA:$BA,R183)</f>
        <v>0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3080</v>
      </c>
      <c r="E184">
        <v>4000</v>
      </c>
      <c r="F184" t="s">
        <v>52</v>
      </c>
      <c r="G184" s="22">
        <v>0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>VLOOKUP($W184,'Fanduel Export'!$BA:$BF,4,FALSE)</f>
        <v>Daniel Jones</v>
      </c>
      <c r="U184">
        <f>VLOOKUP($W184,'Fanduel Export'!$BA:$BF,5,FALSE)</f>
        <v>7100</v>
      </c>
      <c r="V184" t="str">
        <f>VLOOKUP($W184,'Fanduel Export'!$BA:$BF,6,FALSE)</f>
        <v>QB</v>
      </c>
      <c r="W184">
        <f>LARGE('Fanduel Export'!$BA:$BA,R184)</f>
        <v>0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608</v>
      </c>
      <c r="E185">
        <v>4000</v>
      </c>
      <c r="F185" t="s">
        <v>52</v>
      </c>
      <c r="G185" s="22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>VLOOKUP($W185,'Fanduel Export'!$BA:$BF,4,FALSE)</f>
        <v>Daniel Jones</v>
      </c>
      <c r="U185">
        <f>VLOOKUP($W185,'Fanduel Export'!$BA:$BF,5,FALSE)</f>
        <v>7100</v>
      </c>
      <c r="V185" t="str">
        <f>VLOOKUP($W185,'Fanduel Export'!$BA:$BF,6,FALSE)</f>
        <v>QB</v>
      </c>
      <c r="W185">
        <f>LARGE('Fanduel Export'!$BA:$BA,R185)</f>
        <v>0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606</v>
      </c>
      <c r="E186">
        <v>4000</v>
      </c>
      <c r="F186" t="s">
        <v>52</v>
      </c>
      <c r="G186" s="22">
        <v>0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>VLOOKUP($W186,'Fanduel Export'!$BA:$BF,4,FALSE)</f>
        <v>Daniel Jones</v>
      </c>
      <c r="U186">
        <f>VLOOKUP($W186,'Fanduel Export'!$BA:$BF,5,FALSE)</f>
        <v>7100</v>
      </c>
      <c r="V186" t="str">
        <f>VLOOKUP($W186,'Fanduel Export'!$BA:$BF,6,FALSE)</f>
        <v>QB</v>
      </c>
      <c r="W186">
        <f>LARGE('Fanduel Export'!$BA:$BA,R186)</f>
        <v>0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2927</v>
      </c>
      <c r="E187">
        <v>4000</v>
      </c>
      <c r="F187" t="s">
        <v>52</v>
      </c>
      <c r="G187" s="22">
        <v>0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>VLOOKUP($W187,'Fanduel Export'!$BA:$BF,4,FALSE)</f>
        <v>Daniel Jones</v>
      </c>
      <c r="U187">
        <f>VLOOKUP($W187,'Fanduel Export'!$BA:$BF,5,FALSE)</f>
        <v>7100</v>
      </c>
      <c r="V187" t="str">
        <f>VLOOKUP($W187,'Fanduel Export'!$BA:$BF,6,FALSE)</f>
        <v>QB</v>
      </c>
      <c r="W187">
        <f>LARGE('Fanduel Export'!$BA:$BA,R187)</f>
        <v>0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2021</v>
      </c>
      <c r="E188">
        <v>4000</v>
      </c>
      <c r="F188" t="s">
        <v>52</v>
      </c>
      <c r="G188" s="22">
        <v>0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>VLOOKUP($W188,'Fanduel Export'!$BA:$BF,4,FALSE)</f>
        <v>Daniel Jones</v>
      </c>
      <c r="U188">
        <f>VLOOKUP($W188,'Fanduel Export'!$BA:$BF,5,FALSE)</f>
        <v>7100</v>
      </c>
      <c r="V188" t="str">
        <f>VLOOKUP($W188,'Fanduel Export'!$BA:$BF,6,FALSE)</f>
        <v>QB</v>
      </c>
      <c r="W188">
        <f>LARGE('Fanduel Export'!$BA:$BA,R188)</f>
        <v>0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2014</v>
      </c>
      <c r="E189">
        <v>4000</v>
      </c>
      <c r="F189" t="s">
        <v>52</v>
      </c>
      <c r="G189" s="22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>VLOOKUP($W189,'Fanduel Export'!$BA:$BF,4,FALSE)</f>
        <v>Daniel Jones</v>
      </c>
      <c r="U189">
        <f>VLOOKUP($W189,'Fanduel Export'!$BA:$BF,5,FALSE)</f>
        <v>7100</v>
      </c>
      <c r="V189" t="str">
        <f>VLOOKUP($W189,'Fanduel Export'!$BA:$BF,6,FALSE)</f>
        <v>QB</v>
      </c>
      <c r="W189">
        <f>LARGE('Fanduel Export'!$BA:$BA,R189)</f>
        <v>0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607</v>
      </c>
      <c r="E190">
        <v>4000</v>
      </c>
      <c r="F190" t="s">
        <v>52</v>
      </c>
      <c r="G190" s="22">
        <v>0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>VLOOKUP($W190,'Fanduel Export'!$BA:$BF,4,FALSE)</f>
        <v>Daniel Jones</v>
      </c>
      <c r="U190">
        <f>VLOOKUP($W190,'Fanduel Export'!$BA:$BF,5,FALSE)</f>
        <v>7100</v>
      </c>
      <c r="V190" t="str">
        <f>VLOOKUP($W190,'Fanduel Export'!$BA:$BF,6,FALSE)</f>
        <v>QB</v>
      </c>
      <c r="W190">
        <f>LARGE('Fanduel Export'!$BA:$BA,R190)</f>
        <v>0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3081</v>
      </c>
      <c r="E191">
        <v>4000</v>
      </c>
      <c r="F191" t="s">
        <v>52</v>
      </c>
      <c r="G191" s="22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>VLOOKUP($W191,'Fanduel Export'!$BA:$BF,4,FALSE)</f>
        <v>Daniel Jones</v>
      </c>
      <c r="U191">
        <f>VLOOKUP($W191,'Fanduel Export'!$BA:$BF,5,FALSE)</f>
        <v>7100</v>
      </c>
      <c r="V191" t="str">
        <f>VLOOKUP($W191,'Fanduel Export'!$BA:$BF,6,FALSE)</f>
        <v>QB</v>
      </c>
      <c r="W191">
        <f>LARGE('Fanduel Export'!$BA:$BA,R191)</f>
        <v>0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717</v>
      </c>
      <c r="E192">
        <v>4000</v>
      </c>
      <c r="F192" t="s">
        <v>52</v>
      </c>
      <c r="G192" s="22">
        <v>0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>VLOOKUP($W192,'Fanduel Export'!$BA:$BF,4,FALSE)</f>
        <v>Daniel Jones</v>
      </c>
      <c r="U192">
        <f>VLOOKUP($W192,'Fanduel Export'!$BA:$BF,5,FALSE)</f>
        <v>7100</v>
      </c>
      <c r="V192" t="str">
        <f>VLOOKUP($W192,'Fanduel Export'!$BA:$BF,6,FALSE)</f>
        <v>QB</v>
      </c>
      <c r="W192">
        <f>LARGE('Fanduel Export'!$BA:$BA,R192)</f>
        <v>0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2774</v>
      </c>
      <c r="E193">
        <v>4000</v>
      </c>
      <c r="F193" t="s">
        <v>52</v>
      </c>
      <c r="G193" s="22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>VLOOKUP($W193,'Fanduel Export'!$BA:$BF,4,FALSE)</f>
        <v>Daniel Jones</v>
      </c>
      <c r="U193">
        <f>VLOOKUP($W193,'Fanduel Export'!$BA:$BF,5,FALSE)</f>
        <v>7100</v>
      </c>
      <c r="V193" t="str">
        <f>VLOOKUP($W193,'Fanduel Export'!$BA:$BF,6,FALSE)</f>
        <v>QB</v>
      </c>
      <c r="W193">
        <f>LARGE('Fanduel Export'!$BA:$BA,R193)</f>
        <v>0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2866</v>
      </c>
      <c r="E194">
        <v>4000</v>
      </c>
      <c r="F194" t="s">
        <v>52</v>
      </c>
      <c r="G194" s="22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>VLOOKUP($W194,'Fanduel Export'!$BA:$BF,4,FALSE)</f>
        <v>Daniel Jones</v>
      </c>
      <c r="U194">
        <f>VLOOKUP($W194,'Fanduel Export'!$BA:$BF,5,FALSE)</f>
        <v>7100</v>
      </c>
      <c r="V194" t="str">
        <f>VLOOKUP($W194,'Fanduel Export'!$BA:$BF,6,FALSE)</f>
        <v>QB</v>
      </c>
      <c r="W194">
        <f>LARGE('Fanduel Export'!$BA:$BA,R194)</f>
        <v>0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3084</v>
      </c>
      <c r="E195">
        <v>4000</v>
      </c>
      <c r="F195" t="s">
        <v>52</v>
      </c>
      <c r="G195" s="22">
        <v>0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>VLOOKUP($W195,'Fanduel Export'!$BA:$BF,4,FALSE)</f>
        <v>Daniel Jones</v>
      </c>
      <c r="U195">
        <f>VLOOKUP($W195,'Fanduel Export'!$BA:$BF,5,FALSE)</f>
        <v>7100</v>
      </c>
      <c r="V195" t="str">
        <f>VLOOKUP($W195,'Fanduel Export'!$BA:$BF,6,FALSE)</f>
        <v>QB</v>
      </c>
      <c r="W195">
        <f>LARGE('Fanduel Export'!$BA:$BA,R195)</f>
        <v>0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3182</v>
      </c>
      <c r="E196">
        <v>4000</v>
      </c>
      <c r="F196" t="s">
        <v>52</v>
      </c>
      <c r="G196" s="22">
        <v>0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>VLOOKUP($W196,'Fanduel Export'!$BA:$BF,4,FALSE)</f>
        <v>Daniel Jones</v>
      </c>
      <c r="U196">
        <f>VLOOKUP($W196,'Fanduel Export'!$BA:$BF,5,FALSE)</f>
        <v>7100</v>
      </c>
      <c r="V196" t="str">
        <f>VLOOKUP($W196,'Fanduel Export'!$BA:$BF,6,FALSE)</f>
        <v>QB</v>
      </c>
      <c r="W196">
        <f>LARGE('Fanduel Export'!$BA:$BA,R196)</f>
        <v>0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2868</v>
      </c>
      <c r="E197">
        <v>4000</v>
      </c>
      <c r="F197" t="s">
        <v>52</v>
      </c>
      <c r="G197" s="22">
        <v>0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>VLOOKUP($W197,'Fanduel Export'!$BA:$BF,4,FALSE)</f>
        <v>Daniel Jones</v>
      </c>
      <c r="U197">
        <f>VLOOKUP($W197,'Fanduel Export'!$BA:$BF,5,FALSE)</f>
        <v>7100</v>
      </c>
      <c r="V197" t="str">
        <f>VLOOKUP($W197,'Fanduel Export'!$BA:$BF,6,FALSE)</f>
        <v>QB</v>
      </c>
      <c r="W197">
        <f>LARGE('Fanduel Export'!$BA:$BA,R197)</f>
        <v>0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3188</v>
      </c>
      <c r="E198">
        <v>4000</v>
      </c>
      <c r="F198" t="s">
        <v>52</v>
      </c>
      <c r="G198" s="22">
        <v>0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>VLOOKUP($W198,'Fanduel Export'!$BA:$BF,4,FALSE)</f>
        <v>Daniel Jones</v>
      </c>
      <c r="U198">
        <f>VLOOKUP($W198,'Fanduel Export'!$BA:$BF,5,FALSE)</f>
        <v>7100</v>
      </c>
      <c r="V198" t="str">
        <f>VLOOKUP($W198,'Fanduel Export'!$BA:$BF,6,FALSE)</f>
        <v>QB</v>
      </c>
      <c r="W198">
        <f>LARGE('Fanduel Export'!$BA:$BA,R198)</f>
        <v>0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3762</v>
      </c>
      <c r="E199">
        <v>4000</v>
      </c>
      <c r="F199" t="s">
        <v>52</v>
      </c>
      <c r="G199" s="22">
        <v>0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>VLOOKUP($W199,'Fanduel Export'!$BA:$BF,4,FALSE)</f>
        <v>Daniel Jones</v>
      </c>
      <c r="U199">
        <f>VLOOKUP($W199,'Fanduel Export'!$BA:$BF,5,FALSE)</f>
        <v>7100</v>
      </c>
      <c r="V199" t="str">
        <f>VLOOKUP($W199,'Fanduel Export'!$BA:$BF,6,FALSE)</f>
        <v>QB</v>
      </c>
      <c r="W199">
        <f>LARGE('Fanduel Export'!$BA:$BA,R199)</f>
        <v>0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3190</v>
      </c>
      <c r="E200">
        <v>4000</v>
      </c>
      <c r="F200" t="s">
        <v>52</v>
      </c>
      <c r="G200" s="22">
        <v>0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>VLOOKUP($W200,'Fanduel Export'!$BA:$BF,4,FALSE)</f>
        <v>Daniel Jones</v>
      </c>
      <c r="U200">
        <f>VLOOKUP($W200,'Fanduel Export'!$BA:$BF,5,FALSE)</f>
        <v>7100</v>
      </c>
      <c r="V200" t="str">
        <f>VLOOKUP($W200,'Fanduel Export'!$BA:$BF,6,FALSE)</f>
        <v>QB</v>
      </c>
      <c r="W200">
        <f>LARGE('Fanduel Export'!$BA:$BA,R200)</f>
        <v>0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3091</v>
      </c>
      <c r="E201">
        <v>4000</v>
      </c>
      <c r="F201" t="s">
        <v>52</v>
      </c>
      <c r="G201" s="22">
        <v>0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>VLOOKUP($W201,'Fanduel Export'!$BA:$BF,4,FALSE)</f>
        <v>Daniel Jones</v>
      </c>
      <c r="U201">
        <f>VLOOKUP($W201,'Fanduel Export'!$BA:$BF,5,FALSE)</f>
        <v>7100</v>
      </c>
      <c r="V201" t="str">
        <f>VLOOKUP($W201,'Fanduel Export'!$BA:$BF,6,FALSE)</f>
        <v>QB</v>
      </c>
      <c r="W201">
        <f>LARGE('Fanduel Export'!$BA:$BA,R201)</f>
        <v>0</v>
      </c>
    </row>
    <row r="204" spans="1:23" ht="43.2" x14ac:dyDescent="0.3">
      <c r="C204" t="s">
        <v>2598</v>
      </c>
      <c r="E204" t="s">
        <v>2594</v>
      </c>
      <c r="F204">
        <f>SUMPRODUCT(C2:C201,E2:E201)</f>
        <v>49200</v>
      </c>
      <c r="G204" s="37" t="s">
        <v>2599</v>
      </c>
      <c r="H204" s="37" t="s">
        <v>2628</v>
      </c>
    </row>
    <row r="205" spans="1:23" x14ac:dyDescent="0.3">
      <c r="C205">
        <v>7</v>
      </c>
      <c r="E205" s="36" t="s">
        <v>2595</v>
      </c>
      <c r="F205">
        <f>60000-G205-H205</f>
        <v>49300</v>
      </c>
      <c r="G205" s="79">
        <f>C235</f>
        <v>4100</v>
      </c>
      <c r="H205" s="79">
        <f>C234</f>
        <v>6600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2596</v>
      </c>
      <c r="F207">
        <f>SUMPRODUCT(C2:C201,G2:G201)</f>
        <v>77.090728166998247</v>
      </c>
    </row>
    <row r="208" spans="1:23" x14ac:dyDescent="0.3">
      <c r="J208" t="s">
        <v>1002</v>
      </c>
      <c r="K208" t="s">
        <v>2593</v>
      </c>
      <c r="L208" t="s">
        <v>2591</v>
      </c>
      <c r="M208" t="s">
        <v>2592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>
        <f>SUM(K2:K201)</f>
        <v>2</v>
      </c>
      <c r="L210">
        <v>2</v>
      </c>
      <c r="M210">
        <v>2</v>
      </c>
    </row>
    <row r="211" spans="1:13" x14ac:dyDescent="0.3">
      <c r="F211" t="s">
        <v>3193</v>
      </c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49200</v>
      </c>
    </row>
    <row r="215" spans="1:13" x14ac:dyDescent="0.3">
      <c r="B215" t="s">
        <v>1015</v>
      </c>
      <c r="C215" t="s">
        <v>1007</v>
      </c>
      <c r="D215" t="s">
        <v>1002</v>
      </c>
    </row>
    <row r="216" spans="1:13" x14ac:dyDescent="0.3">
      <c r="A216" t="s">
        <v>2589</v>
      </c>
      <c r="B216" t="str">
        <f>VLOOKUP($A216,$B$1:$F$201,3,FALSE)</f>
        <v>Justin Herbert</v>
      </c>
      <c r="C216">
        <f>VLOOKUP($A216,$B$1:$F$201,4,FALSE)</f>
        <v>7900</v>
      </c>
      <c r="D216" t="str">
        <f>VLOOKUP($A216,$B$1:$F$201,5,FALSE)</f>
        <v>QB</v>
      </c>
    </row>
    <row r="217" spans="1:13" x14ac:dyDescent="0.3">
      <c r="A217" t="s">
        <v>2584</v>
      </c>
      <c r="B217" t="str">
        <f t="shared" ref="B217:B222" si="15">VLOOKUP($A217,$B$1:$F$201,3,FALSE)</f>
        <v>Austin Ekeler</v>
      </c>
      <c r="C217">
        <f t="shared" ref="C217:C222" si="16">VLOOKUP($A217,$B$1:$F$201,4,FALSE)</f>
        <v>7000</v>
      </c>
      <c r="D217" t="str">
        <f t="shared" ref="D217:D222" si="17">VLOOKUP($A217,$B$1:$F$201,5,FALSE)</f>
        <v>RB</v>
      </c>
    </row>
    <row r="218" spans="1:13" x14ac:dyDescent="0.3">
      <c r="A218" t="s">
        <v>2585</v>
      </c>
      <c r="B218" t="str">
        <f t="shared" si="15"/>
        <v>Jamaal Williams</v>
      </c>
      <c r="C218">
        <f t="shared" si="16"/>
        <v>5200</v>
      </c>
      <c r="D218" t="str">
        <f t="shared" si="17"/>
        <v>RB</v>
      </c>
    </row>
    <row r="219" spans="1:13" x14ac:dyDescent="0.3">
      <c r="A219" t="s">
        <v>2586</v>
      </c>
      <c r="B219" t="str">
        <f t="shared" si="15"/>
        <v>Davante Adams</v>
      </c>
      <c r="C219">
        <f t="shared" si="16"/>
        <v>9500</v>
      </c>
      <c r="D219" t="str">
        <f t="shared" si="17"/>
        <v>WR</v>
      </c>
    </row>
    <row r="220" spans="1:13" x14ac:dyDescent="0.3">
      <c r="A220" t="s">
        <v>2587</v>
      </c>
      <c r="B220" t="str">
        <f t="shared" si="15"/>
        <v>DeAndre Hopkins</v>
      </c>
      <c r="C220">
        <f t="shared" si="16"/>
        <v>8000</v>
      </c>
      <c r="D220" t="str">
        <f t="shared" si="17"/>
        <v>WR</v>
      </c>
    </row>
    <row r="221" spans="1:13" x14ac:dyDescent="0.3">
      <c r="A221" t="s">
        <v>2588</v>
      </c>
      <c r="B221" t="str">
        <f t="shared" si="15"/>
        <v>Sterling Shepard</v>
      </c>
      <c r="C221">
        <f t="shared" si="16"/>
        <v>5600</v>
      </c>
      <c r="D221" t="str">
        <f t="shared" si="17"/>
        <v>WR</v>
      </c>
      <c r="E221" s="46"/>
    </row>
    <row r="222" spans="1:13" x14ac:dyDescent="0.3">
      <c r="A222" t="s">
        <v>2590</v>
      </c>
      <c r="B222" t="str">
        <f t="shared" si="15"/>
        <v>Evan Engram</v>
      </c>
      <c r="C222">
        <f t="shared" si="16"/>
        <v>6000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81" t="s">
        <v>2870</v>
      </c>
      <c r="B225" s="81"/>
      <c r="C225" s="81"/>
      <c r="D225" s="81"/>
    </row>
    <row r="226" spans="1:9" x14ac:dyDescent="0.3">
      <c r="B226" t="s">
        <v>1015</v>
      </c>
      <c r="C226" t="s">
        <v>1007</v>
      </c>
      <c r="D226" t="s">
        <v>1002</v>
      </c>
      <c r="E226" t="s">
        <v>2635</v>
      </c>
      <c r="F226" t="s">
        <v>2636</v>
      </c>
      <c r="G226" t="s">
        <v>1037</v>
      </c>
      <c r="H226" t="s">
        <v>1144</v>
      </c>
    </row>
    <row r="227" spans="1:9" x14ac:dyDescent="0.3">
      <c r="A227" t="s">
        <v>2589</v>
      </c>
      <c r="B227" t="str">
        <f>B216</f>
        <v>Justin Herbert</v>
      </c>
      <c r="C227">
        <f>C216</f>
        <v>7900</v>
      </c>
      <c r="D227" t="str">
        <f>D216</f>
        <v>QB</v>
      </c>
      <c r="E227" s="45">
        <f>VLOOKUP(B227,$D$1:$G$201,4,FALSE)</f>
        <v>14.439741212358431</v>
      </c>
    </row>
    <row r="228" spans="1:9" x14ac:dyDescent="0.3">
      <c r="A228" t="s">
        <v>2584</v>
      </c>
      <c r="B228" t="str">
        <f t="shared" ref="B228:D228" si="18">B217</f>
        <v>Austin Ekeler</v>
      </c>
      <c r="C228">
        <f t="shared" si="18"/>
        <v>7000</v>
      </c>
      <c r="D228" t="str">
        <f t="shared" si="18"/>
        <v>RB</v>
      </c>
      <c r="E228" s="45">
        <f t="shared" ref="E228:E234" si="19">VLOOKUP(B228,$D$1:$G$201,4,FALSE)</f>
        <v>12.014844074727353</v>
      </c>
    </row>
    <row r="229" spans="1:9" x14ac:dyDescent="0.3">
      <c r="A229" t="s">
        <v>2585</v>
      </c>
      <c r="B229" t="str">
        <f t="shared" ref="B229:D229" si="20">B218</f>
        <v>Jamaal Williams</v>
      </c>
      <c r="C229">
        <f t="shared" si="20"/>
        <v>5200</v>
      </c>
      <c r="D229" t="str">
        <f t="shared" si="20"/>
        <v>RB</v>
      </c>
      <c r="E229" s="45">
        <f t="shared" si="19"/>
        <v>7.5925112566131912</v>
      </c>
      <c r="I229" t="s">
        <v>2637</v>
      </c>
    </row>
    <row r="230" spans="1:9" x14ac:dyDescent="0.3">
      <c r="A230" t="s">
        <v>2586</v>
      </c>
      <c r="B230" t="str">
        <f t="shared" ref="B230:D230" si="21">B219</f>
        <v>Davante Adams</v>
      </c>
      <c r="C230">
        <f t="shared" si="21"/>
        <v>9500</v>
      </c>
      <c r="D230" t="str">
        <f t="shared" si="21"/>
        <v>WR</v>
      </c>
      <c r="E230" s="45">
        <f t="shared" si="19"/>
        <v>13.495865379076029</v>
      </c>
    </row>
    <row r="231" spans="1:9" x14ac:dyDescent="0.3">
      <c r="A231" t="s">
        <v>2587</v>
      </c>
      <c r="B231" t="str">
        <f t="shared" ref="B231:D231" si="22">B220</f>
        <v>DeAndre Hopkins</v>
      </c>
      <c r="C231">
        <f t="shared" si="22"/>
        <v>8000</v>
      </c>
      <c r="D231" t="str">
        <f t="shared" si="22"/>
        <v>WR</v>
      </c>
      <c r="E231" s="45">
        <f t="shared" si="19"/>
        <v>12.688497207057798</v>
      </c>
    </row>
    <row r="232" spans="1:9" x14ac:dyDescent="0.3">
      <c r="A232" t="s">
        <v>2588</v>
      </c>
      <c r="B232" t="str">
        <f t="shared" ref="B232:D232" si="23">B221</f>
        <v>Sterling Shepard</v>
      </c>
      <c r="C232">
        <f t="shared" si="23"/>
        <v>5600</v>
      </c>
      <c r="D232" t="str">
        <f t="shared" si="23"/>
        <v>WR</v>
      </c>
      <c r="E232" s="45">
        <f t="shared" si="19"/>
        <v>9.6227403028762222</v>
      </c>
    </row>
    <row r="233" spans="1:9" x14ac:dyDescent="0.3">
      <c r="A233" t="s">
        <v>2590</v>
      </c>
      <c r="B233" t="str">
        <f t="shared" ref="B233:D233" si="24">B222</f>
        <v>Evan Engram</v>
      </c>
      <c r="C233">
        <f t="shared" si="24"/>
        <v>6000</v>
      </c>
      <c r="D233" t="str">
        <f t="shared" si="24"/>
        <v>TE</v>
      </c>
      <c r="E233" s="45">
        <f t="shared" si="19"/>
        <v>7.2365287342892222</v>
      </c>
    </row>
    <row r="234" spans="1:9" x14ac:dyDescent="0.3">
      <c r="A234" t="s">
        <v>2629</v>
      </c>
      <c r="B234" t="s">
        <v>82</v>
      </c>
      <c r="C234" s="39">
        <v>6600</v>
      </c>
      <c r="D234" t="s">
        <v>49</v>
      </c>
      <c r="E234" s="45">
        <f t="shared" si="19"/>
        <v>9.5950020212980576</v>
      </c>
      <c r="G234">
        <v>95</v>
      </c>
      <c r="H234">
        <v>1</v>
      </c>
    </row>
    <row r="235" spans="1:9" x14ac:dyDescent="0.3">
      <c r="A235" t="s">
        <v>2630</v>
      </c>
      <c r="B235" t="s">
        <v>3755</v>
      </c>
      <c r="C235" s="39">
        <v>4100</v>
      </c>
      <c r="D235" t="s">
        <v>2634</v>
      </c>
      <c r="E235" s="45">
        <v>10</v>
      </c>
    </row>
    <row r="236" spans="1:9" x14ac:dyDescent="0.3">
      <c r="B236" s="74" t="s">
        <v>2594</v>
      </c>
      <c r="C236" s="75">
        <f>SUM(C227:C235)</f>
        <v>59900</v>
      </c>
      <c r="D236" s="74"/>
      <c r="E236" s="76">
        <f>SUM(E227:E235)</f>
        <v>96.685730188296304</v>
      </c>
      <c r="F236" s="74">
        <f>SUM(F227:F235)</f>
        <v>0</v>
      </c>
    </row>
    <row r="237" spans="1:9" x14ac:dyDescent="0.3">
      <c r="B237" s="74" t="s">
        <v>2631</v>
      </c>
      <c r="C237" s="75">
        <f>60000-C236</f>
        <v>100</v>
      </c>
      <c r="D237" s="74"/>
      <c r="E237" s="74"/>
      <c r="F237" s="74"/>
    </row>
    <row r="239" spans="1:9" x14ac:dyDescent="0.3">
      <c r="A239" s="81" t="s">
        <v>2870</v>
      </c>
      <c r="B239" s="81"/>
      <c r="C239" s="81"/>
      <c r="D239" s="81"/>
    </row>
    <row r="240" spans="1:9" x14ac:dyDescent="0.3">
      <c r="B240" t="s">
        <v>1015</v>
      </c>
      <c r="C240" t="s">
        <v>1007</v>
      </c>
      <c r="D240" t="s">
        <v>1002</v>
      </c>
      <c r="E240" t="s">
        <v>2635</v>
      </c>
    </row>
    <row r="241" spans="1:5" x14ac:dyDescent="0.3">
      <c r="A241" t="s">
        <v>2589</v>
      </c>
      <c r="B241" t="s">
        <v>218</v>
      </c>
      <c r="C241">
        <v>7700</v>
      </c>
      <c r="D241" t="s">
        <v>38</v>
      </c>
      <c r="E241" s="45" t="e">
        <f t="shared" ref="E241:E249" si="25">VLOOKUP(B241,$D$1:$G$201,4,FALSE)</f>
        <v>#N/A</v>
      </c>
    </row>
    <row r="242" spans="1:5" x14ac:dyDescent="0.3">
      <c r="A242" t="s">
        <v>2584</v>
      </c>
      <c r="B242" t="s">
        <v>102</v>
      </c>
      <c r="C242">
        <v>7500</v>
      </c>
      <c r="D242" t="s">
        <v>34</v>
      </c>
      <c r="E242" s="45" t="e">
        <f t="shared" si="25"/>
        <v>#N/A</v>
      </c>
    </row>
    <row r="243" spans="1:5" x14ac:dyDescent="0.3">
      <c r="A243" t="s">
        <v>2585</v>
      </c>
      <c r="B243" t="s">
        <v>379</v>
      </c>
      <c r="C243">
        <v>5500</v>
      </c>
      <c r="D243" t="s">
        <v>34</v>
      </c>
      <c r="E243" s="45" t="e">
        <f t="shared" si="25"/>
        <v>#N/A</v>
      </c>
    </row>
    <row r="244" spans="1:5" x14ac:dyDescent="0.3">
      <c r="A244" t="s">
        <v>2586</v>
      </c>
      <c r="B244" t="s">
        <v>132</v>
      </c>
      <c r="C244">
        <v>8400</v>
      </c>
      <c r="D244" t="s">
        <v>49</v>
      </c>
      <c r="E244" s="45" t="e">
        <f t="shared" si="25"/>
        <v>#N/A</v>
      </c>
    </row>
    <row r="245" spans="1:5" x14ac:dyDescent="0.3">
      <c r="A245" t="s">
        <v>2587</v>
      </c>
      <c r="B245" t="s">
        <v>94</v>
      </c>
      <c r="C245">
        <v>8000</v>
      </c>
      <c r="D245" t="s">
        <v>49</v>
      </c>
      <c r="E245" s="45">
        <f t="shared" si="25"/>
        <v>12.688497207057798</v>
      </c>
    </row>
    <row r="246" spans="1:5" x14ac:dyDescent="0.3">
      <c r="A246" t="s">
        <v>2588</v>
      </c>
      <c r="B246" t="s">
        <v>82</v>
      </c>
      <c r="C246">
        <v>6600</v>
      </c>
      <c r="D246" t="s">
        <v>49</v>
      </c>
      <c r="E246" s="45">
        <f t="shared" si="25"/>
        <v>9.5950020212980576</v>
      </c>
    </row>
    <row r="247" spans="1:5" x14ac:dyDescent="0.3">
      <c r="A247" t="s">
        <v>2590</v>
      </c>
      <c r="B247" t="s">
        <v>296</v>
      </c>
      <c r="C247">
        <v>5600</v>
      </c>
      <c r="D247" t="s">
        <v>52</v>
      </c>
      <c r="E247" s="45" t="e">
        <f t="shared" si="25"/>
        <v>#N/A</v>
      </c>
    </row>
    <row r="248" spans="1:5" x14ac:dyDescent="0.3">
      <c r="A248" t="s">
        <v>2629</v>
      </c>
      <c r="B248" t="s">
        <v>225</v>
      </c>
      <c r="C248" s="39">
        <v>6500</v>
      </c>
      <c r="D248" t="s">
        <v>49</v>
      </c>
      <c r="E248" s="45" t="e">
        <f t="shared" si="25"/>
        <v>#N/A</v>
      </c>
    </row>
    <row r="249" spans="1:5" x14ac:dyDescent="0.3">
      <c r="A249" t="s">
        <v>2630</v>
      </c>
      <c r="B249" t="s">
        <v>3755</v>
      </c>
      <c r="C249" s="39">
        <v>4100</v>
      </c>
      <c r="D249" t="s">
        <v>2634</v>
      </c>
      <c r="E249" s="45" t="e">
        <f t="shared" si="25"/>
        <v>#N/A</v>
      </c>
    </row>
    <row r="250" spans="1:5" x14ac:dyDescent="0.3">
      <c r="B250" s="74" t="s">
        <v>2594</v>
      </c>
      <c r="C250" s="75">
        <f>SUM(C241:C249)</f>
        <v>59900</v>
      </c>
      <c r="D250" s="74"/>
      <c r="E250" s="76" t="e">
        <f>SUM(E241:E249)</f>
        <v>#N/A</v>
      </c>
    </row>
    <row r="251" spans="1:5" x14ac:dyDescent="0.3">
      <c r="B251" s="74" t="s">
        <v>2631</v>
      </c>
      <c r="C251" s="75">
        <f>60000-C250</f>
        <v>100</v>
      </c>
      <c r="D251" s="74"/>
      <c r="E251" s="74"/>
    </row>
  </sheetData>
  <mergeCells count="2">
    <mergeCell ref="A225:D225"/>
    <mergeCell ref="A239:D2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2635</v>
      </c>
      <c r="I1" s="48" t="s">
        <v>2644</v>
      </c>
    </row>
    <row r="2" spans="1:15" ht="16.2" x14ac:dyDescent="0.45">
      <c r="E2" s="83" t="s">
        <v>2583</v>
      </c>
      <c r="F2" s="83"/>
      <c r="G2" s="83"/>
    </row>
    <row r="3" spans="1:15" ht="15" thickBot="1" x14ac:dyDescent="0.35">
      <c r="B3" t="s">
        <v>1015</v>
      </c>
      <c r="C3" t="s">
        <v>1007</v>
      </c>
      <c r="D3" t="s">
        <v>1002</v>
      </c>
      <c r="E3" s="12" t="s">
        <v>2638</v>
      </c>
      <c r="F3" t="s">
        <v>2636</v>
      </c>
      <c r="G3" t="s">
        <v>2639</v>
      </c>
      <c r="H3" s="47" t="s">
        <v>2640</v>
      </c>
      <c r="I3" s="48" t="s">
        <v>2640</v>
      </c>
      <c r="J3" s="47" t="s">
        <v>2641</v>
      </c>
      <c r="K3" s="48" t="s">
        <v>2641</v>
      </c>
      <c r="L3" s="47" t="s">
        <v>2642</v>
      </c>
      <c r="M3" s="48" t="s">
        <v>2642</v>
      </c>
      <c r="N3" s="47" t="s">
        <v>2643</v>
      </c>
      <c r="O3" s="48" t="s">
        <v>2643</v>
      </c>
    </row>
    <row r="4" spans="1:15" x14ac:dyDescent="0.3">
      <c r="A4" s="49" t="s">
        <v>2589</v>
      </c>
      <c r="B4" s="50" t="s">
        <v>154</v>
      </c>
      <c r="C4" s="51">
        <v>6700</v>
      </c>
      <c r="D4" s="50" t="s">
        <v>38</v>
      </c>
      <c r="E4" s="52" t="e">
        <f>VLOOKUP($B:$B,'Fanduel Export'!$O:$BG,39,FALSE)</f>
        <v>#N/A</v>
      </c>
      <c r="F4" s="50">
        <v>20.82</v>
      </c>
      <c r="G4" s="53" t="e">
        <f t="shared" ref="G4:G10" si="0">F4-E4</f>
        <v>#N/A</v>
      </c>
      <c r="H4" s="54" t="e">
        <f>VLOOKUP($B:$B,'Fanduel Export'!$O:$BG,26,FALSE)</f>
        <v>#N/A</v>
      </c>
      <c r="I4" s="55">
        <v>173</v>
      </c>
      <c r="J4" s="54" t="e">
        <f>VLOOKUP($B:$B,'Fanduel Export'!$O:$BG,31,FALSE)</f>
        <v>#N/A</v>
      </c>
      <c r="K4" s="55">
        <v>0</v>
      </c>
      <c r="L4" s="54" t="e">
        <f>VLOOKUP($B:$B,'Fanduel Export'!$O:$BG,33,FALSE)</f>
        <v>#N/A</v>
      </c>
      <c r="M4" s="55">
        <v>0</v>
      </c>
      <c r="N4" s="54" t="e">
        <f>VLOOKUP($B:$B,'Fanduel Export'!$O:$BG,38,FALSE)</f>
        <v>#N/A</v>
      </c>
      <c r="O4" s="56">
        <v>19</v>
      </c>
    </row>
    <row r="5" spans="1:15" x14ac:dyDescent="0.3">
      <c r="A5" s="57" t="s">
        <v>2584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12.014844074727353</v>
      </c>
      <c r="F5" s="58">
        <v>9.1999999999999993</v>
      </c>
      <c r="G5" s="61">
        <f t="shared" si="0"/>
        <v>-2.814844074727354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4.734099702027085</v>
      </c>
      <c r="K5" s="63">
        <v>1</v>
      </c>
      <c r="L5" s="62">
        <f>VLOOKUP($B:$B,'Fanduel Export'!$O:$BG,33,FALSE)</f>
        <v>42.951729671623525</v>
      </c>
      <c r="M5" s="63">
        <v>3</v>
      </c>
      <c r="N5" s="62">
        <f>VLOOKUP($B:$B,'Fanduel Export'!$O:$BG,38,FALSE)</f>
        <v>49.196711075650008</v>
      </c>
      <c r="O5" s="64">
        <v>84</v>
      </c>
    </row>
    <row r="6" spans="1:15" x14ac:dyDescent="0.3">
      <c r="A6" s="57" t="s">
        <v>2585</v>
      </c>
      <c r="B6" s="58" t="s">
        <v>103</v>
      </c>
      <c r="C6" s="59">
        <v>6100</v>
      </c>
      <c r="D6" s="58" t="s">
        <v>34</v>
      </c>
      <c r="E6" s="60" t="e">
        <f>VLOOKUP($B:$B,'Fanduel Export'!$O:$BG,39,FALSE)</f>
        <v>#N/A</v>
      </c>
      <c r="F6" s="58">
        <v>7.1</v>
      </c>
      <c r="G6" s="61" t="e">
        <f t="shared" si="0"/>
        <v>#N/A</v>
      </c>
      <c r="H6" s="62" t="e">
        <f>VLOOKUP($B:$B,'Fanduel Export'!$O:$BG,26,FALSE)</f>
        <v>#N/A</v>
      </c>
      <c r="I6" s="63">
        <v>0</v>
      </c>
      <c r="J6" s="62" t="e">
        <f>VLOOKUP($B:$B,'Fanduel Export'!$O:$BG,31,FALSE)</f>
        <v>#N/A</v>
      </c>
      <c r="K6" s="63">
        <v>3</v>
      </c>
      <c r="L6" s="62" t="e">
        <f>VLOOKUP($B:$B,'Fanduel Export'!$O:$BG,33,FALSE)</f>
        <v>#N/A</v>
      </c>
      <c r="M6" s="63">
        <v>30</v>
      </c>
      <c r="N6" s="62" t="e">
        <f>VLOOKUP($B:$B,'Fanduel Export'!$O:$BG,38,FALSE)</f>
        <v>#N/A</v>
      </c>
      <c r="O6" s="64">
        <v>26</v>
      </c>
    </row>
    <row r="7" spans="1:15" x14ac:dyDescent="0.3">
      <c r="A7" s="57" t="s">
        <v>2586</v>
      </c>
      <c r="B7" s="58" t="s">
        <v>83</v>
      </c>
      <c r="C7" s="59">
        <v>8200</v>
      </c>
      <c r="D7" s="58" t="s">
        <v>49</v>
      </c>
      <c r="E7" s="60" t="e">
        <f>VLOOKUP($B:$B,'Fanduel Export'!$O:$BG,39,FALSE)</f>
        <v>#N/A</v>
      </c>
      <c r="F7" s="58">
        <v>20.2</v>
      </c>
      <c r="G7" s="61" t="e">
        <f t="shared" si="0"/>
        <v>#N/A</v>
      </c>
      <c r="H7" s="62" t="e">
        <f>VLOOKUP($B:$B,'Fanduel Export'!$O:$BG,26,FALSE)</f>
        <v>#N/A</v>
      </c>
      <c r="I7" s="63">
        <v>0</v>
      </c>
      <c r="J7" s="62" t="e">
        <f>VLOOKUP($B:$B,'Fanduel Export'!$O:$BG,31,FALSE)</f>
        <v>#N/A</v>
      </c>
      <c r="K7" s="63">
        <v>9</v>
      </c>
      <c r="L7" s="62" t="e">
        <f>VLOOKUP($B:$B,'Fanduel Export'!$O:$BG,33,FALSE)</f>
        <v>#N/A</v>
      </c>
      <c r="M7" s="63">
        <v>157</v>
      </c>
      <c r="N7" s="62" t="e">
        <f>VLOOKUP($B:$B,'Fanduel Export'!$O:$BG,38,FALSE)</f>
        <v>#N/A</v>
      </c>
      <c r="O7" s="64">
        <v>0</v>
      </c>
    </row>
    <row r="8" spans="1:15" x14ac:dyDescent="0.3">
      <c r="A8" s="57" t="s">
        <v>2587</v>
      </c>
      <c r="B8" s="58" t="s">
        <v>62</v>
      </c>
      <c r="C8" s="59">
        <v>7700</v>
      </c>
      <c r="D8" s="58" t="s">
        <v>49</v>
      </c>
      <c r="E8" s="60" t="e">
        <f>VLOOKUP($B:$B,'Fanduel Export'!$O:$BG,39,FALSE)</f>
        <v>#N/A</v>
      </c>
      <c r="F8" s="58">
        <v>10.9</v>
      </c>
      <c r="G8" s="61" t="e">
        <f t="shared" si="0"/>
        <v>#N/A</v>
      </c>
      <c r="H8" s="62" t="e">
        <f>VLOOKUP($B:$B,'Fanduel Export'!$O:$BG,26,FALSE)</f>
        <v>#N/A</v>
      </c>
      <c r="I8" s="63">
        <v>0</v>
      </c>
      <c r="J8" s="62" t="e">
        <f>VLOOKUP($B:$B,'Fanduel Export'!$O:$BG,31,FALSE)</f>
        <v>#N/A</v>
      </c>
      <c r="K8" s="63">
        <v>6</v>
      </c>
      <c r="L8" s="62" t="e">
        <f>VLOOKUP($B:$B,'Fanduel Export'!$O:$BG,33,FALSE)</f>
        <v>#N/A</v>
      </c>
      <c r="M8" s="63">
        <v>79</v>
      </c>
      <c r="N8" s="62" t="e">
        <f>VLOOKUP($B:$B,'Fanduel Export'!$O:$BG,38,FALSE)</f>
        <v>#N/A</v>
      </c>
      <c r="O8" s="64">
        <v>0</v>
      </c>
    </row>
    <row r="9" spans="1:15" x14ac:dyDescent="0.3">
      <c r="A9" s="57" t="s">
        <v>2588</v>
      </c>
      <c r="B9" s="58" t="s">
        <v>134</v>
      </c>
      <c r="C9" s="59">
        <v>6500</v>
      </c>
      <c r="D9" s="58" t="s">
        <v>49</v>
      </c>
      <c r="E9" s="60" t="e">
        <f>VLOOKUP($B:$B,'Fanduel Export'!$O:$BG,39,FALSE)</f>
        <v>#N/A</v>
      </c>
      <c r="F9" s="58">
        <v>8.6</v>
      </c>
      <c r="G9" s="61" t="e">
        <f t="shared" si="0"/>
        <v>#N/A</v>
      </c>
      <c r="H9" s="62" t="e">
        <f>VLOOKUP($B:$B,'Fanduel Export'!$O:$BG,26,FALSE)</f>
        <v>#N/A</v>
      </c>
      <c r="I9" s="63">
        <v>0</v>
      </c>
      <c r="J9" s="62" t="e">
        <f>VLOOKUP($B:$B,'Fanduel Export'!$O:$BG,31,FALSE)</f>
        <v>#N/A</v>
      </c>
      <c r="K9" s="63">
        <v>5</v>
      </c>
      <c r="L9" s="62" t="e">
        <f>VLOOKUP($B:$B,'Fanduel Export'!$O:$BG,33,FALSE)</f>
        <v>#N/A</v>
      </c>
      <c r="M9" s="63">
        <v>61</v>
      </c>
      <c r="N9" s="62" t="e">
        <f>VLOOKUP($B:$B,'Fanduel Export'!$O:$BG,38,FALSE)</f>
        <v>#N/A</v>
      </c>
      <c r="O9" s="64">
        <v>0</v>
      </c>
    </row>
    <row r="10" spans="1:15" x14ac:dyDescent="0.3">
      <c r="A10" s="57" t="s">
        <v>2590</v>
      </c>
      <c r="B10" s="58" t="s">
        <v>81</v>
      </c>
      <c r="C10" s="59">
        <v>5900</v>
      </c>
      <c r="D10" s="58" t="s">
        <v>52</v>
      </c>
      <c r="E10" s="60" t="e">
        <f>VLOOKUP($B:$B,'Fanduel Export'!$O:$BG,39,FALSE)</f>
        <v>#N/A</v>
      </c>
      <c r="F10" s="58">
        <v>10.5</v>
      </c>
      <c r="G10" s="61" t="e">
        <f t="shared" si="0"/>
        <v>#N/A</v>
      </c>
      <c r="H10" s="62" t="e">
        <f>VLOOKUP($B:$B,'Fanduel Export'!$O:$BG,26,FALSE)</f>
        <v>#N/A</v>
      </c>
      <c r="I10" s="63">
        <v>0</v>
      </c>
      <c r="J10" s="62" t="e">
        <f>VLOOKUP($B:$B,'Fanduel Export'!$O:$BG,31,FALSE)</f>
        <v>#N/A</v>
      </c>
      <c r="K10" s="63">
        <v>5</v>
      </c>
      <c r="L10" s="62" t="e">
        <f>VLOOKUP($B:$B,'Fanduel Export'!$O:$BG,33,FALSE)</f>
        <v>#N/A</v>
      </c>
      <c r="M10" s="63">
        <v>80</v>
      </c>
      <c r="N10" s="62" t="e">
        <f>VLOOKUP($B:$B,'Fanduel Export'!$O:$BG,38,FALSE)</f>
        <v>#N/A</v>
      </c>
      <c r="O10" s="64">
        <v>0</v>
      </c>
    </row>
    <row r="11" spans="1:15" x14ac:dyDescent="0.3">
      <c r="A11" s="57" t="s">
        <v>2629</v>
      </c>
      <c r="B11" s="58" t="s">
        <v>1887</v>
      </c>
      <c r="C11" s="59">
        <v>6400</v>
      </c>
      <c r="D11" s="58" t="s">
        <v>49</v>
      </c>
      <c r="E11" s="60">
        <f>VLOOKUP($B:$B,'Fanduel Export'!$O:$BG,39,FALSE)</f>
        <v>10.691664475497333</v>
      </c>
      <c r="F11" s="58">
        <v>17.5</v>
      </c>
      <c r="G11" s="61"/>
      <c r="H11" s="62">
        <f>VLOOKUP($B:$B,'Fanduel Export'!$O:$BG,26,FALSE)</f>
        <v>0</v>
      </c>
      <c r="I11" s="63">
        <v>0</v>
      </c>
      <c r="J11" s="62">
        <f>VLOOKUP($B:$B,'Fanduel Export'!$O:$BG,31,FALSE)</f>
        <v>5.1663760088153143</v>
      </c>
      <c r="K11" s="63">
        <v>4</v>
      </c>
      <c r="L11" s="62">
        <f>VLOOKUP($B:$B,'Fanduel Export'!$O:$BG,33,FALSE)</f>
        <v>80.553008391336959</v>
      </c>
      <c r="M11" s="63">
        <v>95</v>
      </c>
      <c r="N11" s="62">
        <f>VLOOKUP($B:$B,'Fanduel Export'!$O:$BG,38,FALSE)</f>
        <v>0</v>
      </c>
      <c r="O11" s="64">
        <v>0</v>
      </c>
    </row>
    <row r="12" spans="1:15" ht="15" thickBot="1" x14ac:dyDescent="0.35">
      <c r="A12" s="65" t="s">
        <v>2630</v>
      </c>
      <c r="B12" s="66" t="s">
        <v>1044</v>
      </c>
      <c r="C12" s="67">
        <v>4800</v>
      </c>
      <c r="D12" s="66" t="s">
        <v>2634</v>
      </c>
      <c r="E12" s="68" t="e">
        <f>VLOOKUP($B:$B,'Fanduel Export'!$O:$BG,39,FALSE)</f>
        <v>#N/A</v>
      </c>
      <c r="F12" s="66">
        <v>15</v>
      </c>
      <c r="G12" s="69"/>
      <c r="H12" s="70" t="e">
        <f>VLOOKUP($B:$B,'Fanduel Export'!$O:$BG,26,FALSE)</f>
        <v>#N/A</v>
      </c>
      <c r="I12" s="71">
        <v>0</v>
      </c>
      <c r="J12" s="70" t="e">
        <f>VLOOKUP($B:$B,'Fanduel Export'!$O:$BG,31,FALSE)</f>
        <v>#N/A</v>
      </c>
      <c r="K12" s="71">
        <v>0</v>
      </c>
      <c r="L12" s="70" t="e">
        <f>VLOOKUP($B:$B,'Fanduel Export'!$O:$BG,33,FALSE)</f>
        <v>#N/A</v>
      </c>
      <c r="M12" s="71">
        <v>0</v>
      </c>
      <c r="N12" s="70" t="e">
        <f>VLOOKUP($B:$B,'Fanduel Export'!$O:$BG,38,FALSE)</f>
        <v>#N/A</v>
      </c>
      <c r="O12" s="72">
        <v>0</v>
      </c>
    </row>
    <row r="13" spans="1:15" x14ac:dyDescent="0.3">
      <c r="E13" s="12" t="e">
        <f>SUM(E4:E12)</f>
        <v>#N/A</v>
      </c>
      <c r="F13" s="12">
        <f>SUM(F4:F12)</f>
        <v>119.82</v>
      </c>
      <c r="G13" s="22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02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1002</v>
      </c>
      <c r="B1" t="s">
        <v>2553</v>
      </c>
    </row>
    <row r="3" spans="1:3" x14ac:dyDescent="0.3">
      <c r="A3" s="25" t="s">
        <v>2551</v>
      </c>
      <c r="B3" t="s">
        <v>2555</v>
      </c>
      <c r="C3" t="s">
        <v>2554</v>
      </c>
    </row>
    <row r="4" spans="1:3" x14ac:dyDescent="0.3">
      <c r="A4" s="26" t="s">
        <v>694</v>
      </c>
      <c r="B4" s="22">
        <v>7.7</v>
      </c>
      <c r="C4" s="22">
        <v>1.4528301886792454</v>
      </c>
    </row>
    <row r="5" spans="1:3" x14ac:dyDescent="0.3">
      <c r="A5" s="26" t="s">
        <v>174</v>
      </c>
      <c r="B5" s="22">
        <v>8.6666666666666661</v>
      </c>
      <c r="C5" s="22">
        <v>1.3756613756613756</v>
      </c>
    </row>
    <row r="6" spans="1:3" x14ac:dyDescent="0.3">
      <c r="A6" s="26" t="s">
        <v>96</v>
      </c>
      <c r="B6" s="22">
        <v>11.2</v>
      </c>
      <c r="C6" s="22">
        <v>1.3658536585365855</v>
      </c>
    </row>
    <row r="7" spans="1:3" x14ac:dyDescent="0.3">
      <c r="A7" s="26" t="s">
        <v>82</v>
      </c>
      <c r="B7" s="22">
        <v>9.1</v>
      </c>
      <c r="C7" s="22">
        <v>1.3582089552238805</v>
      </c>
    </row>
    <row r="8" spans="1:3" x14ac:dyDescent="0.3">
      <c r="A8" s="26" t="s">
        <v>2708</v>
      </c>
      <c r="B8" s="22">
        <v>7.7</v>
      </c>
      <c r="C8" s="22">
        <v>1.3508771929824561</v>
      </c>
    </row>
    <row r="9" spans="1:3" x14ac:dyDescent="0.3">
      <c r="A9" s="26" t="s">
        <v>183</v>
      </c>
      <c r="B9" s="22">
        <v>8.6363636363636367</v>
      </c>
      <c r="C9" s="22">
        <v>1.3494318181818181</v>
      </c>
    </row>
    <row r="10" spans="1:3" x14ac:dyDescent="0.3">
      <c r="A10" s="26" t="s">
        <v>446</v>
      </c>
      <c r="B10" s="22">
        <v>8.6666666666666661</v>
      </c>
      <c r="C10" s="22">
        <v>1.3333333333333333</v>
      </c>
    </row>
    <row r="11" spans="1:3" x14ac:dyDescent="0.3">
      <c r="A11" s="26" t="s">
        <v>215</v>
      </c>
      <c r="B11" s="22">
        <v>7</v>
      </c>
      <c r="C11" s="22">
        <v>1.2962962962962963</v>
      </c>
    </row>
    <row r="12" spans="1:3" x14ac:dyDescent="0.3">
      <c r="A12" s="26" t="s">
        <v>118</v>
      </c>
      <c r="B12" s="22">
        <v>10.1</v>
      </c>
      <c r="C12" s="22">
        <v>1.2784810126582278</v>
      </c>
    </row>
    <row r="13" spans="1:3" x14ac:dyDescent="0.3">
      <c r="A13" s="26" t="s">
        <v>136</v>
      </c>
      <c r="B13" s="22">
        <v>8.6999999999999993</v>
      </c>
      <c r="C13" s="22">
        <v>1.2608695652173911</v>
      </c>
    </row>
    <row r="14" spans="1:3" x14ac:dyDescent="0.3">
      <c r="A14" s="26" t="s">
        <v>176</v>
      </c>
      <c r="B14" s="22">
        <v>6.7</v>
      </c>
      <c r="C14" s="22">
        <v>1.2407407407407407</v>
      </c>
    </row>
    <row r="15" spans="1:3" x14ac:dyDescent="0.3">
      <c r="A15" s="26" t="s">
        <v>286</v>
      </c>
      <c r="B15" s="22">
        <v>6.4</v>
      </c>
      <c r="C15" s="22">
        <v>1.2307692307692308</v>
      </c>
    </row>
    <row r="16" spans="1:3" x14ac:dyDescent="0.3">
      <c r="A16" s="26" t="s">
        <v>249</v>
      </c>
      <c r="B16" s="22">
        <v>6.7</v>
      </c>
      <c r="C16" s="22">
        <v>1.1964285714285716</v>
      </c>
    </row>
    <row r="17" spans="1:3" x14ac:dyDescent="0.3">
      <c r="A17" s="26" t="s">
        <v>69</v>
      </c>
      <c r="B17" s="22">
        <v>8.3000000000000007</v>
      </c>
      <c r="C17" s="22">
        <v>1.1690140845070425</v>
      </c>
    </row>
    <row r="18" spans="1:3" x14ac:dyDescent="0.3">
      <c r="A18" s="26" t="s">
        <v>235</v>
      </c>
      <c r="B18" s="22">
        <v>6.875</v>
      </c>
      <c r="C18" s="22">
        <v>1.1458333333333333</v>
      </c>
    </row>
    <row r="19" spans="1:3" x14ac:dyDescent="0.3">
      <c r="A19" s="26" t="s">
        <v>1933</v>
      </c>
      <c r="B19" s="22">
        <v>7.1</v>
      </c>
      <c r="C19" s="22">
        <v>1.1451612903225805</v>
      </c>
    </row>
    <row r="20" spans="1:3" x14ac:dyDescent="0.3">
      <c r="A20" s="26" t="s">
        <v>394</v>
      </c>
      <c r="B20" s="22">
        <v>6.2222222222222223</v>
      </c>
      <c r="C20" s="22">
        <v>1.1313131313131313</v>
      </c>
    </row>
    <row r="21" spans="1:3" x14ac:dyDescent="0.3">
      <c r="A21" s="26" t="s">
        <v>239</v>
      </c>
      <c r="B21" s="22">
        <v>6.4444444444444446</v>
      </c>
      <c r="C21" s="22">
        <v>1.1306042884990253</v>
      </c>
    </row>
    <row r="22" spans="1:3" x14ac:dyDescent="0.3">
      <c r="A22" s="26" t="s">
        <v>94</v>
      </c>
      <c r="B22" s="22">
        <v>9.6</v>
      </c>
      <c r="C22" s="22">
        <v>1.1294117647058823</v>
      </c>
    </row>
    <row r="23" spans="1:3" x14ac:dyDescent="0.3">
      <c r="A23" s="26" t="s">
        <v>50</v>
      </c>
      <c r="B23" s="22">
        <v>9</v>
      </c>
      <c r="C23" s="22">
        <v>1.125</v>
      </c>
    </row>
    <row r="24" spans="1:3" x14ac:dyDescent="0.3">
      <c r="A24" s="26" t="s">
        <v>120</v>
      </c>
      <c r="B24" s="22">
        <v>6.6</v>
      </c>
      <c r="C24" s="22">
        <v>1.1186440677966101</v>
      </c>
    </row>
    <row r="25" spans="1:3" x14ac:dyDescent="0.3">
      <c r="A25" s="26" t="s">
        <v>2800</v>
      </c>
      <c r="B25" s="22">
        <v>6.25</v>
      </c>
      <c r="C25" s="22">
        <v>1.1160714285714286</v>
      </c>
    </row>
    <row r="26" spans="1:3" x14ac:dyDescent="0.3">
      <c r="A26" s="26" t="s">
        <v>125</v>
      </c>
      <c r="B26" s="22">
        <v>7.5</v>
      </c>
      <c r="C26" s="22">
        <v>1.1029411764705883</v>
      </c>
    </row>
    <row r="27" spans="1:3" x14ac:dyDescent="0.3">
      <c r="A27" s="26" t="s">
        <v>173</v>
      </c>
      <c r="B27" s="22">
        <v>6.4</v>
      </c>
      <c r="C27" s="22">
        <v>1.0847457627118644</v>
      </c>
    </row>
    <row r="28" spans="1:3" x14ac:dyDescent="0.3">
      <c r="A28" s="26" t="s">
        <v>596</v>
      </c>
      <c r="B28" s="22">
        <v>4.8571428571428568</v>
      </c>
      <c r="C28" s="22">
        <v>1.0793650793650793</v>
      </c>
    </row>
    <row r="29" spans="1:3" x14ac:dyDescent="0.3">
      <c r="A29" s="26" t="s">
        <v>2719</v>
      </c>
      <c r="B29" s="22">
        <v>5.5</v>
      </c>
      <c r="C29" s="22">
        <v>1.0784313725490198</v>
      </c>
    </row>
    <row r="30" spans="1:3" x14ac:dyDescent="0.3">
      <c r="A30" s="26" t="s">
        <v>132</v>
      </c>
      <c r="B30" s="22">
        <v>8.5555555555555554</v>
      </c>
      <c r="C30" s="22">
        <v>1.056241426611797</v>
      </c>
    </row>
    <row r="31" spans="1:3" x14ac:dyDescent="0.3">
      <c r="A31" s="26" t="s">
        <v>171</v>
      </c>
      <c r="B31" s="22">
        <v>5.875</v>
      </c>
      <c r="C31" s="22">
        <v>1.049107142857143</v>
      </c>
    </row>
    <row r="32" spans="1:3" x14ac:dyDescent="0.3">
      <c r="A32" s="26" t="s">
        <v>207</v>
      </c>
      <c r="B32" s="22">
        <v>5.8</v>
      </c>
      <c r="C32" s="22">
        <v>1.0357142857142858</v>
      </c>
    </row>
    <row r="33" spans="1:3" x14ac:dyDescent="0.3">
      <c r="A33" s="26" t="s">
        <v>220</v>
      </c>
      <c r="B33" s="22">
        <v>5.5555555555555554</v>
      </c>
      <c r="C33" s="22">
        <v>1.0288065843621399</v>
      </c>
    </row>
    <row r="34" spans="1:3" x14ac:dyDescent="0.3">
      <c r="A34" s="26" t="s">
        <v>3149</v>
      </c>
      <c r="B34" s="22">
        <v>5.4</v>
      </c>
      <c r="C34" s="22">
        <v>1.0188679245283019</v>
      </c>
    </row>
    <row r="35" spans="1:3" x14ac:dyDescent="0.3">
      <c r="A35" s="26" t="s">
        <v>296</v>
      </c>
      <c r="B35" s="22">
        <v>5.6</v>
      </c>
      <c r="C35" s="22">
        <v>1.0181818181818181</v>
      </c>
    </row>
    <row r="36" spans="1:3" x14ac:dyDescent="0.3">
      <c r="A36" s="26" t="s">
        <v>105</v>
      </c>
      <c r="B36" s="22">
        <v>5.7</v>
      </c>
      <c r="C36" s="22">
        <v>1</v>
      </c>
    </row>
    <row r="37" spans="1:3" x14ac:dyDescent="0.3">
      <c r="A37" s="26" t="s">
        <v>141</v>
      </c>
      <c r="B37" s="22">
        <v>8.6</v>
      </c>
      <c r="C37" s="22">
        <v>1</v>
      </c>
    </row>
    <row r="38" spans="1:3" x14ac:dyDescent="0.3">
      <c r="A38" s="26" t="s">
        <v>85</v>
      </c>
      <c r="B38" s="22">
        <v>6.5</v>
      </c>
      <c r="C38" s="22">
        <v>1</v>
      </c>
    </row>
    <row r="39" spans="1:3" x14ac:dyDescent="0.3">
      <c r="A39" s="26" t="s">
        <v>1879</v>
      </c>
      <c r="B39" s="22">
        <v>7.2727272727272725</v>
      </c>
      <c r="C39" s="22">
        <v>0.99626400996264008</v>
      </c>
    </row>
    <row r="40" spans="1:3" x14ac:dyDescent="0.3">
      <c r="A40" s="26" t="s">
        <v>62</v>
      </c>
      <c r="B40" s="22">
        <v>7.2857142857142856</v>
      </c>
      <c r="C40" s="22">
        <v>0.98455598455598448</v>
      </c>
    </row>
    <row r="41" spans="1:3" x14ac:dyDescent="0.3">
      <c r="A41" s="26" t="s">
        <v>93</v>
      </c>
      <c r="B41" s="22">
        <v>7.375</v>
      </c>
      <c r="C41" s="22">
        <v>0.98333333333333328</v>
      </c>
    </row>
    <row r="42" spans="1:3" x14ac:dyDescent="0.3">
      <c r="A42" s="26" t="s">
        <v>177</v>
      </c>
      <c r="B42" s="22">
        <v>5.8</v>
      </c>
      <c r="C42" s="22">
        <v>0.98305084745762705</v>
      </c>
    </row>
    <row r="43" spans="1:3" x14ac:dyDescent="0.3">
      <c r="A43" s="26" t="s">
        <v>90</v>
      </c>
      <c r="B43" s="22">
        <v>5</v>
      </c>
      <c r="C43" s="22">
        <v>0.98039215686274517</v>
      </c>
    </row>
    <row r="44" spans="1:3" x14ac:dyDescent="0.3">
      <c r="A44" s="26" t="s">
        <v>1946</v>
      </c>
      <c r="B44" s="22">
        <v>4.875</v>
      </c>
      <c r="C44" s="22">
        <v>0.97499999999999998</v>
      </c>
    </row>
    <row r="45" spans="1:3" x14ac:dyDescent="0.3">
      <c r="A45" s="26" t="s">
        <v>47</v>
      </c>
      <c r="B45" s="22">
        <v>7.5</v>
      </c>
      <c r="C45" s="22">
        <v>0.97402597402597402</v>
      </c>
    </row>
    <row r="46" spans="1:3" x14ac:dyDescent="0.3">
      <c r="A46" s="26" t="s">
        <v>244</v>
      </c>
      <c r="B46" s="22">
        <v>5</v>
      </c>
      <c r="C46" s="22">
        <v>0.96153846153846145</v>
      </c>
    </row>
    <row r="47" spans="1:3" x14ac:dyDescent="0.3">
      <c r="A47" s="26" t="s">
        <v>202</v>
      </c>
      <c r="B47" s="22">
        <v>4.8</v>
      </c>
      <c r="C47" s="22">
        <v>0.96</v>
      </c>
    </row>
    <row r="48" spans="1:3" x14ac:dyDescent="0.3">
      <c r="A48" s="26" t="s">
        <v>704</v>
      </c>
      <c r="B48" s="22">
        <v>4.8</v>
      </c>
      <c r="C48" s="22">
        <v>0.96</v>
      </c>
    </row>
    <row r="49" spans="1:3" x14ac:dyDescent="0.3">
      <c r="A49" s="26" t="s">
        <v>199</v>
      </c>
      <c r="B49" s="22">
        <v>5.7777777777777777</v>
      </c>
      <c r="C49" s="22">
        <v>0.947176684881603</v>
      </c>
    </row>
    <row r="50" spans="1:3" x14ac:dyDescent="0.3">
      <c r="A50" s="26" t="s">
        <v>181</v>
      </c>
      <c r="B50" s="22">
        <v>5.7777777777777777</v>
      </c>
      <c r="C50" s="22">
        <v>0.947176684881603</v>
      </c>
    </row>
    <row r="51" spans="1:3" x14ac:dyDescent="0.3">
      <c r="A51" s="26" t="s">
        <v>359</v>
      </c>
      <c r="B51" s="22">
        <v>5</v>
      </c>
      <c r="C51" s="22">
        <v>0.94339622641509435</v>
      </c>
    </row>
    <row r="52" spans="1:3" x14ac:dyDescent="0.3">
      <c r="A52" s="26" t="s">
        <v>251</v>
      </c>
      <c r="B52" s="22">
        <v>4.1111111111111107</v>
      </c>
      <c r="C52" s="22">
        <v>0.93434343434343414</v>
      </c>
    </row>
    <row r="53" spans="1:3" x14ac:dyDescent="0.3">
      <c r="A53" s="26" t="s">
        <v>317</v>
      </c>
      <c r="B53" s="22">
        <v>5.4</v>
      </c>
      <c r="C53" s="22">
        <v>0.93103448275862077</v>
      </c>
    </row>
    <row r="54" spans="1:3" x14ac:dyDescent="0.3">
      <c r="A54" s="26" t="s">
        <v>92</v>
      </c>
      <c r="B54" s="22">
        <v>6.5454545454545459</v>
      </c>
      <c r="C54" s="22">
        <v>0.9218950064020488</v>
      </c>
    </row>
    <row r="55" spans="1:3" x14ac:dyDescent="0.3">
      <c r="A55" s="26" t="s">
        <v>138</v>
      </c>
      <c r="B55" s="22">
        <v>5.5</v>
      </c>
      <c r="C55" s="22">
        <v>0.91666666666666663</v>
      </c>
    </row>
    <row r="56" spans="1:3" x14ac:dyDescent="0.3">
      <c r="A56" s="26" t="s">
        <v>364</v>
      </c>
      <c r="B56" s="22">
        <v>4.1428571428571432</v>
      </c>
      <c r="C56" s="22">
        <v>0.90062111801242251</v>
      </c>
    </row>
    <row r="57" spans="1:3" x14ac:dyDescent="0.3">
      <c r="A57" s="26" t="s">
        <v>374</v>
      </c>
      <c r="B57" s="22">
        <v>4</v>
      </c>
      <c r="C57" s="22">
        <v>0.88888888888888884</v>
      </c>
    </row>
    <row r="58" spans="1:3" x14ac:dyDescent="0.3">
      <c r="A58" s="26" t="s">
        <v>318</v>
      </c>
      <c r="B58" s="22">
        <v>4.8</v>
      </c>
      <c r="C58" s="22">
        <v>0.88888888888888884</v>
      </c>
    </row>
    <row r="59" spans="1:3" x14ac:dyDescent="0.3">
      <c r="A59" s="26" t="s">
        <v>333</v>
      </c>
      <c r="B59" s="22">
        <v>5.125</v>
      </c>
      <c r="C59" s="22">
        <v>0.88362068965517249</v>
      </c>
    </row>
    <row r="60" spans="1:3" x14ac:dyDescent="0.3">
      <c r="A60" s="26" t="s">
        <v>478</v>
      </c>
      <c r="B60" s="22">
        <v>4.5714285714285712</v>
      </c>
      <c r="C60" s="22">
        <v>0.8465608465608464</v>
      </c>
    </row>
    <row r="61" spans="1:3" x14ac:dyDescent="0.3">
      <c r="A61" s="26" t="s">
        <v>1930</v>
      </c>
      <c r="B61" s="22">
        <v>5.9</v>
      </c>
      <c r="C61" s="22">
        <v>0.84285714285714286</v>
      </c>
    </row>
    <row r="62" spans="1:3" x14ac:dyDescent="0.3">
      <c r="A62" s="26" t="s">
        <v>191</v>
      </c>
      <c r="B62" s="22">
        <v>4.25</v>
      </c>
      <c r="C62" s="22">
        <v>0.83333333333333337</v>
      </c>
    </row>
    <row r="63" spans="1:3" x14ac:dyDescent="0.3">
      <c r="A63" s="26" t="s">
        <v>456</v>
      </c>
      <c r="B63" s="22">
        <v>3.9</v>
      </c>
      <c r="C63" s="22">
        <v>0.82978723404255317</v>
      </c>
    </row>
    <row r="64" spans="1:3" x14ac:dyDescent="0.3">
      <c r="A64" s="26" t="s">
        <v>131</v>
      </c>
      <c r="B64" s="22">
        <v>4.5999999999999996</v>
      </c>
      <c r="C64" s="22">
        <v>0.8214285714285714</v>
      </c>
    </row>
    <row r="65" spans="1:3" x14ac:dyDescent="0.3">
      <c r="A65" s="26" t="s">
        <v>319</v>
      </c>
      <c r="B65" s="22">
        <v>3.8571428571428572</v>
      </c>
      <c r="C65" s="22">
        <v>0.82066869300911849</v>
      </c>
    </row>
    <row r="66" spans="1:3" x14ac:dyDescent="0.3">
      <c r="A66" s="26" t="s">
        <v>241</v>
      </c>
      <c r="B66" s="22">
        <v>4.9000000000000004</v>
      </c>
      <c r="C66" s="22">
        <v>0.81666666666666676</v>
      </c>
    </row>
    <row r="67" spans="1:3" x14ac:dyDescent="0.3">
      <c r="A67" s="26" t="s">
        <v>690</v>
      </c>
      <c r="B67" s="22">
        <v>5</v>
      </c>
      <c r="C67" s="22">
        <v>0.80645161290322576</v>
      </c>
    </row>
    <row r="68" spans="1:3" x14ac:dyDescent="0.3">
      <c r="A68" s="26" t="s">
        <v>214</v>
      </c>
      <c r="B68" s="22">
        <v>4.0999999999999996</v>
      </c>
      <c r="C68" s="22">
        <v>0.80392156862745101</v>
      </c>
    </row>
    <row r="69" spans="1:3" x14ac:dyDescent="0.3">
      <c r="A69" s="26" t="s">
        <v>363</v>
      </c>
      <c r="B69" s="22">
        <v>3.9</v>
      </c>
      <c r="C69" s="22">
        <v>0.79591836734693866</v>
      </c>
    </row>
    <row r="70" spans="1:3" x14ac:dyDescent="0.3">
      <c r="A70" s="26" t="s">
        <v>193</v>
      </c>
      <c r="B70" s="22">
        <v>4.666666666666667</v>
      </c>
      <c r="C70" s="22">
        <v>0.79096045197740117</v>
      </c>
    </row>
    <row r="71" spans="1:3" x14ac:dyDescent="0.3">
      <c r="A71" s="26" t="s">
        <v>1919</v>
      </c>
      <c r="B71" s="22">
        <v>4.4285714285714288</v>
      </c>
      <c r="C71" s="22">
        <v>0.77694235588972438</v>
      </c>
    </row>
    <row r="72" spans="1:3" x14ac:dyDescent="0.3">
      <c r="A72" s="26" t="s">
        <v>3003</v>
      </c>
      <c r="B72" s="22">
        <v>3.8181818181818183</v>
      </c>
      <c r="C72" s="22">
        <v>0.74866310160427818</v>
      </c>
    </row>
    <row r="73" spans="1:3" x14ac:dyDescent="0.3">
      <c r="A73" s="26" t="s">
        <v>277</v>
      </c>
      <c r="B73" s="22">
        <v>3.5</v>
      </c>
      <c r="C73" s="22">
        <v>0.74468085106382975</v>
      </c>
    </row>
    <row r="74" spans="1:3" x14ac:dyDescent="0.3">
      <c r="A74" s="26" t="s">
        <v>123</v>
      </c>
      <c r="B74" s="22">
        <v>3.8888888888888888</v>
      </c>
      <c r="C74" s="22">
        <v>0.7337526205450734</v>
      </c>
    </row>
    <row r="75" spans="1:3" x14ac:dyDescent="0.3">
      <c r="A75" s="26" t="s">
        <v>268</v>
      </c>
      <c r="B75" s="22">
        <v>3.8</v>
      </c>
      <c r="C75" s="22">
        <v>0.73076923076923073</v>
      </c>
    </row>
    <row r="76" spans="1:3" x14ac:dyDescent="0.3">
      <c r="A76" s="26" t="s">
        <v>358</v>
      </c>
      <c r="B76" s="22">
        <v>3.5</v>
      </c>
      <c r="C76" s="22">
        <v>0.72916666666666674</v>
      </c>
    </row>
    <row r="77" spans="1:3" x14ac:dyDescent="0.3">
      <c r="A77" s="26" t="s">
        <v>243</v>
      </c>
      <c r="B77" s="22">
        <v>3.8</v>
      </c>
      <c r="C77" s="22">
        <v>0.71698113207547165</v>
      </c>
    </row>
    <row r="78" spans="1:3" x14ac:dyDescent="0.3">
      <c r="A78" s="26" t="s">
        <v>540</v>
      </c>
      <c r="B78" s="22">
        <v>3.2</v>
      </c>
      <c r="C78" s="22">
        <v>0.71111111111111114</v>
      </c>
    </row>
    <row r="79" spans="1:3" x14ac:dyDescent="0.3">
      <c r="A79" s="26" t="s">
        <v>405</v>
      </c>
      <c r="B79" s="22">
        <v>3.6</v>
      </c>
      <c r="C79" s="22">
        <v>0.70588235294117652</v>
      </c>
    </row>
    <row r="80" spans="1:3" x14ac:dyDescent="0.3">
      <c r="A80" s="26" t="s">
        <v>279</v>
      </c>
      <c r="B80" s="22">
        <v>3.5</v>
      </c>
      <c r="C80" s="22">
        <v>0.7</v>
      </c>
    </row>
    <row r="81" spans="1:3" x14ac:dyDescent="0.3">
      <c r="A81" s="26" t="s">
        <v>81</v>
      </c>
      <c r="B81" s="22">
        <v>3.8888888888888888</v>
      </c>
      <c r="C81" s="22">
        <v>0.67049808429118773</v>
      </c>
    </row>
    <row r="82" spans="1:3" x14ac:dyDescent="0.3">
      <c r="A82" s="26" t="s">
        <v>1963</v>
      </c>
      <c r="B82" s="22">
        <v>3</v>
      </c>
      <c r="C82" s="22">
        <v>0.66666666666666663</v>
      </c>
    </row>
    <row r="83" spans="1:3" x14ac:dyDescent="0.3">
      <c r="A83" s="26" t="s">
        <v>465</v>
      </c>
      <c r="B83" s="22">
        <v>3.1111111111111112</v>
      </c>
      <c r="C83" s="22">
        <v>0.64814814814814814</v>
      </c>
    </row>
    <row r="84" spans="1:3" x14ac:dyDescent="0.3">
      <c r="A84" s="26" t="s">
        <v>1976</v>
      </c>
      <c r="B84" s="22">
        <v>3.1</v>
      </c>
      <c r="C84" s="22">
        <v>0.64583333333333337</v>
      </c>
    </row>
    <row r="85" spans="1:3" x14ac:dyDescent="0.3">
      <c r="A85" s="26" t="s">
        <v>382</v>
      </c>
      <c r="B85" s="22">
        <v>2.9</v>
      </c>
      <c r="C85" s="22">
        <v>0.63043478260869568</v>
      </c>
    </row>
    <row r="86" spans="1:3" x14ac:dyDescent="0.3">
      <c r="A86" s="26" t="s">
        <v>201</v>
      </c>
      <c r="B86" s="22">
        <v>3.4</v>
      </c>
      <c r="C86" s="22">
        <v>0.61818181818181817</v>
      </c>
    </row>
    <row r="87" spans="1:3" x14ac:dyDescent="0.3">
      <c r="A87" s="26" t="s">
        <v>282</v>
      </c>
      <c r="B87" s="22">
        <v>2.6666666666666665</v>
      </c>
      <c r="C87" s="22">
        <v>0.60606060606060597</v>
      </c>
    </row>
    <row r="88" spans="1:3" x14ac:dyDescent="0.3">
      <c r="A88" s="26" t="s">
        <v>1923</v>
      </c>
      <c r="B88" s="22">
        <v>3.25</v>
      </c>
      <c r="C88" s="22">
        <v>0.59090909090909094</v>
      </c>
    </row>
    <row r="89" spans="1:3" x14ac:dyDescent="0.3">
      <c r="A89" s="26" t="s">
        <v>230</v>
      </c>
      <c r="B89" s="22">
        <v>2.7</v>
      </c>
      <c r="C89" s="22">
        <v>0.58695652173913049</v>
      </c>
    </row>
    <row r="90" spans="1:3" x14ac:dyDescent="0.3">
      <c r="A90" s="26" t="s">
        <v>579</v>
      </c>
      <c r="B90" s="22">
        <v>2.7</v>
      </c>
      <c r="C90" s="22">
        <v>0.58695652173913049</v>
      </c>
    </row>
    <row r="91" spans="1:3" x14ac:dyDescent="0.3">
      <c r="A91" s="26" t="s">
        <v>330</v>
      </c>
      <c r="B91" s="22">
        <v>2.7</v>
      </c>
      <c r="C91" s="22">
        <v>0.57446808510638303</v>
      </c>
    </row>
    <row r="92" spans="1:3" x14ac:dyDescent="0.3">
      <c r="A92" s="26" t="s">
        <v>360</v>
      </c>
      <c r="B92" s="22">
        <v>2.3333333333333335</v>
      </c>
      <c r="C92" s="22">
        <v>0.56910569105691067</v>
      </c>
    </row>
    <row r="93" spans="1:3" x14ac:dyDescent="0.3">
      <c r="A93" s="26" t="s">
        <v>256</v>
      </c>
      <c r="B93" s="22">
        <v>2.5</v>
      </c>
      <c r="C93" s="22">
        <v>0.55555555555555558</v>
      </c>
    </row>
    <row r="94" spans="1:3" x14ac:dyDescent="0.3">
      <c r="A94" s="26" t="s">
        <v>635</v>
      </c>
      <c r="B94" s="22">
        <v>2.6</v>
      </c>
      <c r="C94" s="22">
        <v>0.55319148936170215</v>
      </c>
    </row>
    <row r="95" spans="1:3" x14ac:dyDescent="0.3">
      <c r="A95" s="26" t="s">
        <v>448</v>
      </c>
      <c r="B95" s="22">
        <v>2.875</v>
      </c>
      <c r="C95" s="22">
        <v>0.52272727272727271</v>
      </c>
    </row>
    <row r="96" spans="1:3" x14ac:dyDescent="0.3">
      <c r="A96" s="26" t="s">
        <v>367</v>
      </c>
      <c r="B96" s="22">
        <v>2.4</v>
      </c>
      <c r="C96" s="22">
        <v>0.51063829787234039</v>
      </c>
    </row>
    <row r="97" spans="1:3" x14ac:dyDescent="0.3">
      <c r="A97" s="26" t="s">
        <v>2773</v>
      </c>
      <c r="B97" s="22">
        <v>2.375</v>
      </c>
      <c r="C97" s="22">
        <v>0.50531914893617025</v>
      </c>
    </row>
    <row r="98" spans="1:3" x14ac:dyDescent="0.3">
      <c r="A98" s="26" t="s">
        <v>372</v>
      </c>
      <c r="B98" s="22">
        <v>2.2000000000000002</v>
      </c>
      <c r="C98" s="22">
        <v>0.48888888888888893</v>
      </c>
    </row>
    <row r="99" spans="1:3" x14ac:dyDescent="0.3">
      <c r="A99" s="26" t="s">
        <v>457</v>
      </c>
      <c r="B99" s="22">
        <v>2</v>
      </c>
      <c r="C99" s="22">
        <v>0.48780487804878053</v>
      </c>
    </row>
    <row r="100" spans="1:3" x14ac:dyDescent="0.3">
      <c r="A100" s="26" t="s">
        <v>722</v>
      </c>
      <c r="B100" s="22">
        <v>2.1</v>
      </c>
      <c r="C100" s="22">
        <v>0.45652173913043481</v>
      </c>
    </row>
    <row r="101" spans="1:3" x14ac:dyDescent="0.3">
      <c r="A101" s="26" t="s">
        <v>2027</v>
      </c>
      <c r="B101" s="22">
        <v>2.1</v>
      </c>
      <c r="C101" s="22">
        <v>0.44680851063829785</v>
      </c>
    </row>
    <row r="102" spans="1:3" x14ac:dyDescent="0.3">
      <c r="A102" s="26" t="s">
        <v>479</v>
      </c>
      <c r="B102" s="22">
        <v>2</v>
      </c>
      <c r="C102" s="22">
        <v>0.44444444444444442</v>
      </c>
    </row>
    <row r="103" spans="1:3" x14ac:dyDescent="0.3">
      <c r="A103" s="26" t="s">
        <v>558</v>
      </c>
      <c r="B103" s="22">
        <v>2</v>
      </c>
      <c r="C103" s="22">
        <v>0.44444444444444442</v>
      </c>
    </row>
    <row r="104" spans="1:3" x14ac:dyDescent="0.3">
      <c r="A104" s="26" t="s">
        <v>416</v>
      </c>
      <c r="B104" s="22">
        <v>1.9</v>
      </c>
      <c r="C104" s="22">
        <v>0.42222222222222222</v>
      </c>
    </row>
    <row r="105" spans="1:3" x14ac:dyDescent="0.3">
      <c r="A105" s="26" t="s">
        <v>462</v>
      </c>
      <c r="B105" s="22">
        <v>2</v>
      </c>
      <c r="C105" s="22">
        <v>0.41666666666666669</v>
      </c>
    </row>
    <row r="106" spans="1:3" x14ac:dyDescent="0.3">
      <c r="A106" s="26" t="s">
        <v>242</v>
      </c>
      <c r="B106" s="22">
        <v>2.125</v>
      </c>
      <c r="C106" s="22">
        <v>0.41666666666666669</v>
      </c>
    </row>
    <row r="107" spans="1:3" x14ac:dyDescent="0.3">
      <c r="A107" s="26" t="s">
        <v>442</v>
      </c>
      <c r="B107" s="22">
        <v>1.7777777777777777</v>
      </c>
      <c r="C107" s="22">
        <v>0.38647342995169082</v>
      </c>
    </row>
    <row r="108" spans="1:3" x14ac:dyDescent="0.3">
      <c r="A108" s="26" t="s">
        <v>406</v>
      </c>
      <c r="B108" s="22">
        <v>1.6363636363636365</v>
      </c>
      <c r="C108" s="22">
        <v>0.37190082644628097</v>
      </c>
    </row>
    <row r="109" spans="1:3" x14ac:dyDescent="0.3">
      <c r="A109" s="26" t="s">
        <v>615</v>
      </c>
      <c r="B109" s="22">
        <v>1.6666666666666667</v>
      </c>
      <c r="C109" s="22">
        <v>0.37037037037037041</v>
      </c>
    </row>
    <row r="110" spans="1:3" x14ac:dyDescent="0.3">
      <c r="A110" s="26" t="s">
        <v>332</v>
      </c>
      <c r="B110" s="22">
        <v>1.7</v>
      </c>
      <c r="C110" s="22">
        <v>0.36170212765957444</v>
      </c>
    </row>
    <row r="111" spans="1:3" x14ac:dyDescent="0.3">
      <c r="A111" s="26" t="s">
        <v>269</v>
      </c>
      <c r="B111" s="22">
        <v>1.7272727272727273</v>
      </c>
      <c r="C111" s="22">
        <v>0.35250463821892392</v>
      </c>
    </row>
    <row r="112" spans="1:3" x14ac:dyDescent="0.3">
      <c r="A112" s="26" t="s">
        <v>467</v>
      </c>
      <c r="B112" s="22">
        <v>1.6</v>
      </c>
      <c r="C112" s="22">
        <v>0.34782608695652178</v>
      </c>
    </row>
    <row r="113" spans="1:3" x14ac:dyDescent="0.3">
      <c r="A113" s="26" t="s">
        <v>3022</v>
      </c>
      <c r="B113" s="22">
        <v>1.6</v>
      </c>
      <c r="C113" s="22">
        <v>0.34782608695652178</v>
      </c>
    </row>
    <row r="114" spans="1:3" x14ac:dyDescent="0.3">
      <c r="A114" s="26" t="s">
        <v>421</v>
      </c>
      <c r="B114" s="22">
        <v>1.4444444444444444</v>
      </c>
      <c r="C114" s="22">
        <v>0.3439153439153439</v>
      </c>
    </row>
    <row r="115" spans="1:3" x14ac:dyDescent="0.3">
      <c r="A115" s="26" t="s">
        <v>646</v>
      </c>
      <c r="B115" s="22">
        <v>1.5</v>
      </c>
      <c r="C115" s="22">
        <v>0.33333333333333331</v>
      </c>
    </row>
    <row r="116" spans="1:3" x14ac:dyDescent="0.3">
      <c r="A116" s="26" t="s">
        <v>1989</v>
      </c>
      <c r="B116" s="22">
        <v>1.5</v>
      </c>
      <c r="C116" s="22">
        <v>0.33333333333333331</v>
      </c>
    </row>
    <row r="117" spans="1:3" x14ac:dyDescent="0.3">
      <c r="A117" s="26" t="s">
        <v>528</v>
      </c>
      <c r="B117" s="22">
        <v>1.5</v>
      </c>
      <c r="C117" s="22">
        <v>0.33333333333333331</v>
      </c>
    </row>
    <row r="118" spans="1:3" x14ac:dyDescent="0.3">
      <c r="A118" s="26" t="s">
        <v>2860</v>
      </c>
      <c r="B118" s="22">
        <v>1.5</v>
      </c>
      <c r="C118" s="22">
        <v>0.33333333333333331</v>
      </c>
    </row>
    <row r="119" spans="1:3" x14ac:dyDescent="0.3">
      <c r="A119" s="26" t="s">
        <v>483</v>
      </c>
      <c r="B119" s="22">
        <v>1.5</v>
      </c>
      <c r="C119" s="22">
        <v>0.33333333333333331</v>
      </c>
    </row>
    <row r="120" spans="1:3" x14ac:dyDescent="0.3">
      <c r="A120" s="26" t="s">
        <v>357</v>
      </c>
      <c r="B120" s="22">
        <v>1.375</v>
      </c>
      <c r="C120" s="22">
        <v>0.30555555555555558</v>
      </c>
    </row>
    <row r="121" spans="1:3" x14ac:dyDescent="0.3">
      <c r="A121" s="26" t="s">
        <v>392</v>
      </c>
      <c r="B121" s="22">
        <v>1.4</v>
      </c>
      <c r="C121" s="22">
        <v>0.30434782608695654</v>
      </c>
    </row>
    <row r="122" spans="1:3" x14ac:dyDescent="0.3">
      <c r="A122" s="26" t="s">
        <v>1941</v>
      </c>
      <c r="B122" s="22">
        <v>1.4444444444444444</v>
      </c>
      <c r="C122" s="22">
        <v>0.30092592592592593</v>
      </c>
    </row>
    <row r="123" spans="1:3" x14ac:dyDescent="0.3">
      <c r="A123" s="26" t="s">
        <v>2722</v>
      </c>
      <c r="B123" s="22">
        <v>1.4</v>
      </c>
      <c r="C123" s="22">
        <v>0.2978723404255319</v>
      </c>
    </row>
    <row r="124" spans="1:3" x14ac:dyDescent="0.3">
      <c r="A124" s="26" t="s">
        <v>371</v>
      </c>
      <c r="B124" s="22">
        <v>1.25</v>
      </c>
      <c r="C124" s="22">
        <v>0.29761904761904762</v>
      </c>
    </row>
    <row r="125" spans="1:3" x14ac:dyDescent="0.3">
      <c r="A125" s="26" t="s">
        <v>755</v>
      </c>
      <c r="B125" s="22">
        <v>1.3333333333333333</v>
      </c>
      <c r="C125" s="22">
        <v>0.29629629629629628</v>
      </c>
    </row>
    <row r="126" spans="1:3" x14ac:dyDescent="0.3">
      <c r="A126" s="26" t="s">
        <v>492</v>
      </c>
      <c r="B126" s="22">
        <v>1.2222222222222223</v>
      </c>
      <c r="C126" s="22">
        <v>0.28423772609819126</v>
      </c>
    </row>
    <row r="127" spans="1:3" x14ac:dyDescent="0.3">
      <c r="A127" s="26" t="s">
        <v>1965</v>
      </c>
      <c r="B127" s="22">
        <v>1.3</v>
      </c>
      <c r="C127" s="22">
        <v>0.28260869565217395</v>
      </c>
    </row>
    <row r="128" spans="1:3" x14ac:dyDescent="0.3">
      <c r="A128" s="26" t="s">
        <v>395</v>
      </c>
      <c r="B128" s="22">
        <v>1.4</v>
      </c>
      <c r="C128" s="22">
        <v>0.27999999999999997</v>
      </c>
    </row>
    <row r="129" spans="1:3" x14ac:dyDescent="0.3">
      <c r="A129" s="26" t="s">
        <v>145</v>
      </c>
      <c r="B129" s="22">
        <v>1.1000000000000001</v>
      </c>
      <c r="C129" s="22">
        <v>0.26190476190476192</v>
      </c>
    </row>
    <row r="130" spans="1:3" x14ac:dyDescent="0.3">
      <c r="A130" s="26" t="s">
        <v>399</v>
      </c>
      <c r="B130" s="22">
        <v>1.2</v>
      </c>
      <c r="C130" s="22">
        <v>0.2608695652173913</v>
      </c>
    </row>
    <row r="131" spans="1:3" x14ac:dyDescent="0.3">
      <c r="A131" s="26" t="s">
        <v>493</v>
      </c>
      <c r="B131" s="22">
        <v>1</v>
      </c>
      <c r="C131" s="22">
        <v>0.25</v>
      </c>
    </row>
    <row r="132" spans="1:3" x14ac:dyDescent="0.3">
      <c r="A132" s="26" t="s">
        <v>252</v>
      </c>
      <c r="B132" s="22">
        <v>1</v>
      </c>
      <c r="C132" s="22">
        <v>0.24390243902439027</v>
      </c>
    </row>
    <row r="133" spans="1:3" x14ac:dyDescent="0.3">
      <c r="A133" s="26" t="s">
        <v>293</v>
      </c>
      <c r="B133" s="22">
        <v>1.1000000000000001</v>
      </c>
      <c r="C133" s="22">
        <v>0.23913043478260873</v>
      </c>
    </row>
    <row r="134" spans="1:3" x14ac:dyDescent="0.3">
      <c r="A134" s="26" t="s">
        <v>315</v>
      </c>
      <c r="B134" s="22">
        <v>1</v>
      </c>
      <c r="C134" s="22">
        <v>0.23809523809523808</v>
      </c>
    </row>
    <row r="135" spans="1:3" x14ac:dyDescent="0.3">
      <c r="A135" s="26" t="s">
        <v>491</v>
      </c>
      <c r="B135" s="22">
        <v>1</v>
      </c>
      <c r="C135" s="22">
        <v>0.23255813953488372</v>
      </c>
    </row>
    <row r="136" spans="1:3" x14ac:dyDescent="0.3">
      <c r="A136" s="26" t="s">
        <v>748</v>
      </c>
      <c r="B136" s="22">
        <v>1</v>
      </c>
      <c r="C136" s="22">
        <v>0.22222222222222221</v>
      </c>
    </row>
    <row r="137" spans="1:3" x14ac:dyDescent="0.3">
      <c r="A137" s="26" t="s">
        <v>2755</v>
      </c>
      <c r="B137" s="22">
        <v>0.88888888888888884</v>
      </c>
      <c r="C137" s="22">
        <v>0.21164021164021163</v>
      </c>
    </row>
    <row r="138" spans="1:3" x14ac:dyDescent="0.3">
      <c r="A138" s="26" t="s">
        <v>2802</v>
      </c>
      <c r="B138" s="22">
        <v>0.8</v>
      </c>
      <c r="C138" s="22">
        <v>0.19512195121951223</v>
      </c>
    </row>
    <row r="139" spans="1:3" x14ac:dyDescent="0.3">
      <c r="A139" s="26" t="s">
        <v>2757</v>
      </c>
      <c r="B139" s="22">
        <v>0.8571428571428571</v>
      </c>
      <c r="C139" s="22">
        <v>0.18237082066869298</v>
      </c>
    </row>
    <row r="140" spans="1:3" x14ac:dyDescent="0.3">
      <c r="A140" s="26" t="s">
        <v>744</v>
      </c>
      <c r="B140" s="22">
        <v>0.8</v>
      </c>
      <c r="C140" s="22">
        <v>0.17777777777777778</v>
      </c>
    </row>
    <row r="141" spans="1:3" x14ac:dyDescent="0.3">
      <c r="A141" s="26" t="s">
        <v>586</v>
      </c>
      <c r="B141" s="22">
        <v>0.63636363636363635</v>
      </c>
      <c r="C141" s="22">
        <v>0.15909090909090909</v>
      </c>
    </row>
    <row r="142" spans="1:3" x14ac:dyDescent="0.3">
      <c r="A142" s="26" t="s">
        <v>515</v>
      </c>
      <c r="B142" s="22">
        <v>0.6</v>
      </c>
      <c r="C142" s="22">
        <v>0.15</v>
      </c>
    </row>
    <row r="143" spans="1:3" x14ac:dyDescent="0.3">
      <c r="A143" s="26" t="s">
        <v>2002</v>
      </c>
      <c r="B143" s="22">
        <v>0.66666666666666663</v>
      </c>
      <c r="C143" s="22">
        <v>0.14814814814814814</v>
      </c>
    </row>
    <row r="144" spans="1:3" x14ac:dyDescent="0.3">
      <c r="A144" s="26" t="s">
        <v>1974</v>
      </c>
      <c r="B144" s="22">
        <v>0.66666666666666663</v>
      </c>
      <c r="C144" s="22">
        <v>0.14814814814814814</v>
      </c>
    </row>
    <row r="145" spans="1:3" x14ac:dyDescent="0.3">
      <c r="A145" s="26" t="s">
        <v>571</v>
      </c>
      <c r="B145" s="22">
        <v>0.66666666666666663</v>
      </c>
      <c r="C145" s="22">
        <v>0.14814814814814814</v>
      </c>
    </row>
    <row r="146" spans="1:3" x14ac:dyDescent="0.3">
      <c r="A146" s="26" t="s">
        <v>553</v>
      </c>
      <c r="B146" s="22">
        <v>0.5714285714285714</v>
      </c>
      <c r="C146" s="22">
        <v>0.12698412698412698</v>
      </c>
    </row>
    <row r="147" spans="1:3" x14ac:dyDescent="0.3">
      <c r="A147" s="26" t="s">
        <v>563</v>
      </c>
      <c r="B147" s="22">
        <v>0.5</v>
      </c>
      <c r="C147" s="22">
        <v>0.125</v>
      </c>
    </row>
    <row r="148" spans="1:3" x14ac:dyDescent="0.3">
      <c r="A148" s="26" t="s">
        <v>2015</v>
      </c>
      <c r="B148" s="22">
        <v>0.5</v>
      </c>
      <c r="C148" s="22">
        <v>0.125</v>
      </c>
    </row>
    <row r="149" spans="1:3" x14ac:dyDescent="0.3">
      <c r="A149" s="26" t="s">
        <v>297</v>
      </c>
      <c r="B149" s="22">
        <v>0.5</v>
      </c>
      <c r="C149" s="22">
        <v>0.12195121951219513</v>
      </c>
    </row>
    <row r="150" spans="1:3" x14ac:dyDescent="0.3">
      <c r="A150" s="26" t="s">
        <v>2818</v>
      </c>
      <c r="B150" s="22">
        <v>0.55555555555555558</v>
      </c>
      <c r="C150" s="22">
        <v>0.12077294685990339</v>
      </c>
    </row>
    <row r="151" spans="1:3" x14ac:dyDescent="0.3">
      <c r="A151" s="26" t="s">
        <v>487</v>
      </c>
      <c r="B151" s="22">
        <v>0.44444444444444442</v>
      </c>
      <c r="C151" s="22">
        <v>0.1111111111111111</v>
      </c>
    </row>
    <row r="152" spans="1:3" x14ac:dyDescent="0.3">
      <c r="A152" s="26" t="s">
        <v>2756</v>
      </c>
      <c r="B152" s="22">
        <v>0.5</v>
      </c>
      <c r="C152" s="22">
        <v>0.1111111111111111</v>
      </c>
    </row>
    <row r="153" spans="1:3" x14ac:dyDescent="0.3">
      <c r="A153" s="26" t="s">
        <v>580</v>
      </c>
      <c r="B153" s="22">
        <v>0.5</v>
      </c>
      <c r="C153" s="22">
        <v>0.1111111111111111</v>
      </c>
    </row>
    <row r="154" spans="1:3" x14ac:dyDescent="0.3">
      <c r="A154" s="26" t="s">
        <v>601</v>
      </c>
      <c r="B154" s="22">
        <v>0.4</v>
      </c>
      <c r="C154" s="22">
        <v>0.1</v>
      </c>
    </row>
    <row r="155" spans="1:3" x14ac:dyDescent="0.3">
      <c r="A155" s="26" t="s">
        <v>538</v>
      </c>
      <c r="B155" s="22">
        <v>0.4</v>
      </c>
      <c r="C155" s="22">
        <v>0.1</v>
      </c>
    </row>
    <row r="156" spans="1:3" x14ac:dyDescent="0.3">
      <c r="A156" s="26" t="s">
        <v>2709</v>
      </c>
      <c r="B156" s="22">
        <v>0.42857142857142855</v>
      </c>
      <c r="C156" s="22">
        <v>9.5238095238095233E-2</v>
      </c>
    </row>
    <row r="157" spans="1:3" x14ac:dyDescent="0.3">
      <c r="A157" s="26" t="s">
        <v>599</v>
      </c>
      <c r="B157" s="22">
        <v>0.4</v>
      </c>
      <c r="C157" s="22">
        <v>9.5238095238095233E-2</v>
      </c>
    </row>
    <row r="158" spans="1:3" x14ac:dyDescent="0.3">
      <c r="A158" s="26" t="s">
        <v>440</v>
      </c>
      <c r="B158" s="22">
        <v>0.4</v>
      </c>
      <c r="C158" s="22">
        <v>8.6956521739130446E-2</v>
      </c>
    </row>
    <row r="159" spans="1:3" x14ac:dyDescent="0.3">
      <c r="A159" s="26" t="s">
        <v>539</v>
      </c>
      <c r="B159" s="22">
        <v>0.3</v>
      </c>
      <c r="C159" s="22">
        <v>6.6666666666666666E-2</v>
      </c>
    </row>
    <row r="160" spans="1:3" x14ac:dyDescent="0.3">
      <c r="A160" s="26" t="s">
        <v>276</v>
      </c>
      <c r="B160" s="22">
        <v>0.3</v>
      </c>
      <c r="C160" s="22">
        <v>6.6666666666666666E-2</v>
      </c>
    </row>
    <row r="161" spans="1:3" x14ac:dyDescent="0.3">
      <c r="A161" s="26" t="s">
        <v>590</v>
      </c>
      <c r="B161" s="22">
        <v>0.2857142857142857</v>
      </c>
      <c r="C161" s="22">
        <v>6.3492063492063489E-2</v>
      </c>
    </row>
    <row r="162" spans="1:3" x14ac:dyDescent="0.3">
      <c r="A162" s="26" t="s">
        <v>518</v>
      </c>
      <c r="B162" s="22">
        <v>0.25</v>
      </c>
      <c r="C162" s="22">
        <v>6.25E-2</v>
      </c>
    </row>
    <row r="163" spans="1:3" x14ac:dyDescent="0.3">
      <c r="A163" s="26" t="s">
        <v>474</v>
      </c>
      <c r="B163" s="22">
        <v>0.25</v>
      </c>
      <c r="C163" s="22">
        <v>6.0975609756097567E-2</v>
      </c>
    </row>
    <row r="164" spans="1:3" x14ac:dyDescent="0.3">
      <c r="A164" s="26" t="s">
        <v>1940</v>
      </c>
      <c r="B164" s="22">
        <v>0.25</v>
      </c>
      <c r="C164" s="22">
        <v>5.5555555555555552E-2</v>
      </c>
    </row>
    <row r="165" spans="1:3" x14ac:dyDescent="0.3">
      <c r="A165" s="26" t="s">
        <v>343</v>
      </c>
      <c r="B165" s="22">
        <v>0.25</v>
      </c>
      <c r="C165" s="22">
        <v>5.5555555555555552E-2</v>
      </c>
    </row>
    <row r="166" spans="1:3" x14ac:dyDescent="0.3">
      <c r="A166" s="26" t="s">
        <v>497</v>
      </c>
      <c r="B166" s="22">
        <v>0.2</v>
      </c>
      <c r="C166" s="22">
        <v>0.05</v>
      </c>
    </row>
    <row r="167" spans="1:3" x14ac:dyDescent="0.3">
      <c r="A167" s="26" t="s">
        <v>1999</v>
      </c>
      <c r="B167" s="22">
        <v>0.2</v>
      </c>
      <c r="C167" s="22">
        <v>4.7619047619047616E-2</v>
      </c>
    </row>
    <row r="168" spans="1:3" x14ac:dyDescent="0.3">
      <c r="A168" s="26" t="s">
        <v>454</v>
      </c>
      <c r="B168" s="22">
        <v>0.18181818181818182</v>
      </c>
      <c r="C168" s="22">
        <v>4.0404040404040407E-2</v>
      </c>
    </row>
    <row r="169" spans="1:3" x14ac:dyDescent="0.3">
      <c r="A169" s="26" t="s">
        <v>810</v>
      </c>
      <c r="B169" s="22">
        <v>0.14285714285714285</v>
      </c>
      <c r="C169" s="22">
        <v>3.1746031746031744E-2</v>
      </c>
    </row>
    <row r="170" spans="1:3" x14ac:dyDescent="0.3">
      <c r="A170" s="26" t="s">
        <v>401</v>
      </c>
      <c r="B170" s="22">
        <v>0.1</v>
      </c>
      <c r="C170" s="22">
        <v>2.5000000000000001E-2</v>
      </c>
    </row>
    <row r="171" spans="1:3" x14ac:dyDescent="0.3">
      <c r="A171" s="26" t="s">
        <v>396</v>
      </c>
      <c r="B171" s="22">
        <v>0.1</v>
      </c>
      <c r="C171" s="22">
        <v>2.5000000000000001E-2</v>
      </c>
    </row>
    <row r="172" spans="1:3" x14ac:dyDescent="0.3">
      <c r="A172" s="26" t="s">
        <v>345</v>
      </c>
      <c r="B172" s="22">
        <v>9.0909090909090912E-2</v>
      </c>
      <c r="C172" s="22">
        <v>2.0202020202020204E-2</v>
      </c>
    </row>
    <row r="173" spans="1:3" x14ac:dyDescent="0.3">
      <c r="A173" s="26" t="s">
        <v>752</v>
      </c>
      <c r="B173" s="22">
        <v>0</v>
      </c>
      <c r="C173" s="22">
        <v>0</v>
      </c>
    </row>
    <row r="174" spans="1:3" x14ac:dyDescent="0.3">
      <c r="A174" s="26" t="s">
        <v>669</v>
      </c>
      <c r="B174" s="22">
        <v>0</v>
      </c>
      <c r="C174" s="22">
        <v>0</v>
      </c>
    </row>
    <row r="175" spans="1:3" x14ac:dyDescent="0.3">
      <c r="A175" s="26" t="s">
        <v>304</v>
      </c>
      <c r="B175" s="22">
        <v>0</v>
      </c>
      <c r="C175" s="22">
        <v>0</v>
      </c>
    </row>
    <row r="176" spans="1:3" x14ac:dyDescent="0.3">
      <c r="A176" s="26" t="s">
        <v>1977</v>
      </c>
      <c r="B176" s="22">
        <v>0</v>
      </c>
      <c r="C176" s="22">
        <v>0</v>
      </c>
    </row>
    <row r="177" spans="1:3" x14ac:dyDescent="0.3">
      <c r="A177" s="26" t="s">
        <v>3033</v>
      </c>
      <c r="B177" s="22">
        <v>0</v>
      </c>
      <c r="C177" s="22">
        <v>0</v>
      </c>
    </row>
    <row r="178" spans="1:3" x14ac:dyDescent="0.3">
      <c r="A178" s="26" t="s">
        <v>438</v>
      </c>
      <c r="B178" s="22">
        <v>0</v>
      </c>
      <c r="C178" s="22">
        <v>0</v>
      </c>
    </row>
    <row r="179" spans="1:3" x14ac:dyDescent="0.3">
      <c r="A179" s="26" t="s">
        <v>820</v>
      </c>
      <c r="B179" s="22">
        <v>0</v>
      </c>
      <c r="C179" s="22">
        <v>0</v>
      </c>
    </row>
    <row r="180" spans="1:3" x14ac:dyDescent="0.3">
      <c r="A180" s="26" t="s">
        <v>2796</v>
      </c>
      <c r="B180" s="22">
        <v>0</v>
      </c>
      <c r="C180" s="22">
        <v>0</v>
      </c>
    </row>
    <row r="181" spans="1:3" x14ac:dyDescent="0.3">
      <c r="A181" s="26" t="s">
        <v>852</v>
      </c>
      <c r="B181" s="22">
        <v>0</v>
      </c>
      <c r="C181" s="22">
        <v>0</v>
      </c>
    </row>
    <row r="182" spans="1:3" x14ac:dyDescent="0.3">
      <c r="A182" s="26" t="s">
        <v>537</v>
      </c>
      <c r="B182" s="22">
        <v>0</v>
      </c>
      <c r="C182" s="22">
        <v>0</v>
      </c>
    </row>
    <row r="183" spans="1:3" x14ac:dyDescent="0.3">
      <c r="A183" s="26" t="s">
        <v>480</v>
      </c>
      <c r="B183" s="22">
        <v>0</v>
      </c>
      <c r="C183" s="22">
        <v>0</v>
      </c>
    </row>
    <row r="184" spans="1:3" x14ac:dyDescent="0.3">
      <c r="A184" s="26" t="s">
        <v>644</v>
      </c>
      <c r="B184" s="22">
        <v>0</v>
      </c>
      <c r="C184" s="22">
        <v>0</v>
      </c>
    </row>
    <row r="185" spans="1:3" x14ac:dyDescent="0.3">
      <c r="A185" s="26" t="s">
        <v>434</v>
      </c>
      <c r="B185" s="22">
        <v>0</v>
      </c>
      <c r="C185" s="22">
        <v>0</v>
      </c>
    </row>
    <row r="186" spans="1:3" x14ac:dyDescent="0.3">
      <c r="A186" s="26" t="s">
        <v>2854</v>
      </c>
      <c r="B186" s="22">
        <v>0</v>
      </c>
      <c r="C186" s="22">
        <v>0</v>
      </c>
    </row>
    <row r="187" spans="1:3" x14ac:dyDescent="0.3">
      <c r="A187" s="26" t="s">
        <v>2823</v>
      </c>
      <c r="B187" s="22">
        <v>0</v>
      </c>
      <c r="C187" s="22">
        <v>0</v>
      </c>
    </row>
    <row r="188" spans="1:3" x14ac:dyDescent="0.3">
      <c r="A188" s="26" t="s">
        <v>217</v>
      </c>
      <c r="B188" s="22">
        <v>0</v>
      </c>
      <c r="C188" s="22">
        <v>0</v>
      </c>
    </row>
    <row r="189" spans="1:3" x14ac:dyDescent="0.3">
      <c r="A189" s="26" t="s">
        <v>3045</v>
      </c>
      <c r="B189" s="22">
        <v>0</v>
      </c>
      <c r="C189" s="22">
        <v>0</v>
      </c>
    </row>
    <row r="190" spans="1:3" x14ac:dyDescent="0.3">
      <c r="A190" s="26" t="s">
        <v>1998</v>
      </c>
      <c r="B190" s="22">
        <v>0</v>
      </c>
      <c r="C190" s="22">
        <v>0</v>
      </c>
    </row>
    <row r="191" spans="1:3" x14ac:dyDescent="0.3">
      <c r="A191" s="26" t="s">
        <v>541</v>
      </c>
      <c r="B191" s="22">
        <v>0</v>
      </c>
      <c r="C191" s="22">
        <v>0</v>
      </c>
    </row>
    <row r="192" spans="1:3" x14ac:dyDescent="0.3">
      <c r="A192" s="26" t="s">
        <v>1956</v>
      </c>
      <c r="B192" s="22">
        <v>0</v>
      </c>
      <c r="C192" s="22">
        <v>0</v>
      </c>
    </row>
    <row r="193" spans="1:3" x14ac:dyDescent="0.3">
      <c r="A193" s="26" t="s">
        <v>2804</v>
      </c>
      <c r="B193" s="22">
        <v>0</v>
      </c>
      <c r="C193" s="22">
        <v>0</v>
      </c>
    </row>
    <row r="194" spans="1:3" x14ac:dyDescent="0.3">
      <c r="A194" s="26" t="s">
        <v>2795</v>
      </c>
      <c r="B194" s="22">
        <v>0</v>
      </c>
      <c r="C194" s="22">
        <v>0</v>
      </c>
    </row>
    <row r="195" spans="1:3" x14ac:dyDescent="0.3">
      <c r="A195" s="26" t="s">
        <v>2900</v>
      </c>
      <c r="B195" s="22">
        <v>0</v>
      </c>
      <c r="C195" s="22">
        <v>0</v>
      </c>
    </row>
    <row r="196" spans="1:3" x14ac:dyDescent="0.3">
      <c r="A196" s="26" t="s">
        <v>381</v>
      </c>
      <c r="B196" s="22">
        <v>0</v>
      </c>
      <c r="C196" s="22">
        <v>0</v>
      </c>
    </row>
    <row r="197" spans="1:3" x14ac:dyDescent="0.3">
      <c r="A197" s="26" t="s">
        <v>516</v>
      </c>
      <c r="B197" s="22">
        <v>0</v>
      </c>
      <c r="C197" s="22">
        <v>0</v>
      </c>
    </row>
    <row r="198" spans="1:3" x14ac:dyDescent="0.3">
      <c r="A198" s="26" t="s">
        <v>192</v>
      </c>
      <c r="B198" s="22">
        <v>0</v>
      </c>
      <c r="C198" s="22">
        <v>0</v>
      </c>
    </row>
    <row r="199" spans="1:3" x14ac:dyDescent="0.3">
      <c r="A199" s="26" t="s">
        <v>1885</v>
      </c>
      <c r="B199" s="22">
        <v>0</v>
      </c>
      <c r="C199" s="22">
        <v>0</v>
      </c>
    </row>
    <row r="200" spans="1:3" x14ac:dyDescent="0.3">
      <c r="A200" s="26" t="s">
        <v>2861</v>
      </c>
      <c r="B200" s="22">
        <v>0</v>
      </c>
      <c r="C200" s="22">
        <v>0</v>
      </c>
    </row>
    <row r="201" spans="1:3" x14ac:dyDescent="0.3">
      <c r="A201" s="26" t="s">
        <v>2626</v>
      </c>
      <c r="B201" s="22">
        <v>0</v>
      </c>
      <c r="C201" s="22">
        <v>0</v>
      </c>
    </row>
    <row r="202" spans="1:3" x14ac:dyDescent="0.3">
      <c r="A202" s="26" t="s">
        <v>119</v>
      </c>
      <c r="B202" s="22">
        <v>0</v>
      </c>
      <c r="C202" s="22">
        <v>0</v>
      </c>
    </row>
    <row r="203" spans="1:3" x14ac:dyDescent="0.3">
      <c r="A203" s="26" t="s">
        <v>355</v>
      </c>
      <c r="B203" s="22">
        <v>0</v>
      </c>
      <c r="C203" s="22">
        <v>0</v>
      </c>
    </row>
    <row r="204" spans="1:3" x14ac:dyDescent="0.3">
      <c r="A204" s="26" t="s">
        <v>1959</v>
      </c>
      <c r="B204" s="22">
        <v>0</v>
      </c>
      <c r="C204" s="22">
        <v>0</v>
      </c>
    </row>
    <row r="205" spans="1:3" x14ac:dyDescent="0.3">
      <c r="A205" s="26" t="s">
        <v>3089</v>
      </c>
      <c r="B205" s="22">
        <v>0</v>
      </c>
      <c r="C205" s="22">
        <v>0</v>
      </c>
    </row>
    <row r="206" spans="1:3" x14ac:dyDescent="0.3">
      <c r="A206" s="26" t="s">
        <v>639</v>
      </c>
      <c r="B206" s="22">
        <v>0</v>
      </c>
      <c r="C206" s="22">
        <v>0</v>
      </c>
    </row>
    <row r="207" spans="1:3" x14ac:dyDescent="0.3">
      <c r="A207" s="26" t="s">
        <v>3065</v>
      </c>
      <c r="B207" s="22">
        <v>0</v>
      </c>
      <c r="C207" s="22">
        <v>0</v>
      </c>
    </row>
    <row r="208" spans="1:3" x14ac:dyDescent="0.3">
      <c r="A208" s="26" t="s">
        <v>3093</v>
      </c>
      <c r="B208" s="22">
        <v>0</v>
      </c>
      <c r="C208" s="22">
        <v>0</v>
      </c>
    </row>
    <row r="209" spans="1:3" x14ac:dyDescent="0.3">
      <c r="A209" s="26" t="s">
        <v>681</v>
      </c>
      <c r="B209" s="22">
        <v>0</v>
      </c>
      <c r="C209" s="22">
        <v>0</v>
      </c>
    </row>
    <row r="210" spans="1:3" x14ac:dyDescent="0.3">
      <c r="A210" s="26" t="s">
        <v>733</v>
      </c>
      <c r="B210" s="22">
        <v>0</v>
      </c>
      <c r="C210" s="22">
        <v>0</v>
      </c>
    </row>
    <row r="211" spans="1:3" x14ac:dyDescent="0.3">
      <c r="A211" s="26" t="s">
        <v>594</v>
      </c>
      <c r="B211" s="22">
        <v>0</v>
      </c>
      <c r="C211" s="22">
        <v>0</v>
      </c>
    </row>
    <row r="212" spans="1:3" x14ac:dyDescent="0.3">
      <c r="A212" s="26" t="s">
        <v>3046</v>
      </c>
      <c r="B212" s="22">
        <v>0</v>
      </c>
      <c r="C212" s="22">
        <v>0</v>
      </c>
    </row>
    <row r="213" spans="1:3" x14ac:dyDescent="0.3">
      <c r="A213" s="26" t="s">
        <v>3068</v>
      </c>
      <c r="B213" s="22">
        <v>0</v>
      </c>
      <c r="C213" s="22">
        <v>0</v>
      </c>
    </row>
    <row r="214" spans="1:3" x14ac:dyDescent="0.3">
      <c r="A214" s="26" t="s">
        <v>455</v>
      </c>
      <c r="B214" s="22">
        <v>0</v>
      </c>
      <c r="C214" s="22">
        <v>0</v>
      </c>
    </row>
    <row r="215" spans="1:3" x14ac:dyDescent="0.3">
      <c r="A215" s="26" t="s">
        <v>342</v>
      </c>
      <c r="B215" s="22">
        <v>0</v>
      </c>
      <c r="C215" s="22">
        <v>0</v>
      </c>
    </row>
    <row r="216" spans="1:3" x14ac:dyDescent="0.3">
      <c r="A216" s="26" t="s">
        <v>2832</v>
      </c>
      <c r="B216" s="22">
        <v>0</v>
      </c>
      <c r="C216" s="22">
        <v>0</v>
      </c>
    </row>
    <row r="217" spans="1:3" x14ac:dyDescent="0.3">
      <c r="A217" s="26" t="s">
        <v>1961</v>
      </c>
      <c r="B217" s="22">
        <v>0</v>
      </c>
      <c r="C217" s="22">
        <v>0</v>
      </c>
    </row>
    <row r="218" spans="1:3" x14ac:dyDescent="0.3">
      <c r="A218" s="26" t="s">
        <v>556</v>
      </c>
      <c r="B218" s="22">
        <v>0</v>
      </c>
      <c r="C218" s="22">
        <v>0</v>
      </c>
    </row>
    <row r="219" spans="1:3" x14ac:dyDescent="0.3">
      <c r="A219" s="26" t="s">
        <v>2007</v>
      </c>
      <c r="B219" s="22">
        <v>0</v>
      </c>
      <c r="C219" s="22">
        <v>0</v>
      </c>
    </row>
    <row r="220" spans="1:3" x14ac:dyDescent="0.3">
      <c r="A220" s="26" t="s">
        <v>830</v>
      </c>
      <c r="B220" s="22">
        <v>0</v>
      </c>
      <c r="C220" s="22">
        <v>0</v>
      </c>
    </row>
    <row r="221" spans="1:3" x14ac:dyDescent="0.3">
      <c r="A221" s="26" t="s">
        <v>281</v>
      </c>
      <c r="B221" s="22">
        <v>0</v>
      </c>
      <c r="C221" s="22">
        <v>0</v>
      </c>
    </row>
    <row r="222" spans="1:3" x14ac:dyDescent="0.3">
      <c r="A222" s="26" t="s">
        <v>1968</v>
      </c>
      <c r="B222" s="22">
        <v>0</v>
      </c>
      <c r="C222" s="22">
        <v>0</v>
      </c>
    </row>
    <row r="223" spans="1:3" x14ac:dyDescent="0.3">
      <c r="A223" s="26" t="s">
        <v>640</v>
      </c>
      <c r="B223" s="22">
        <v>0</v>
      </c>
      <c r="C223" s="22">
        <v>0</v>
      </c>
    </row>
    <row r="224" spans="1:3" x14ac:dyDescent="0.3">
      <c r="A224" s="26" t="s">
        <v>662</v>
      </c>
      <c r="B224" s="22">
        <v>0</v>
      </c>
      <c r="C224" s="22">
        <v>0</v>
      </c>
    </row>
    <row r="225" spans="1:3" x14ac:dyDescent="0.3">
      <c r="A225" s="26" t="s">
        <v>617</v>
      </c>
      <c r="B225" s="22">
        <v>0</v>
      </c>
      <c r="C225" s="22">
        <v>0</v>
      </c>
    </row>
    <row r="226" spans="1:3" x14ac:dyDescent="0.3">
      <c r="A226" s="26" t="s">
        <v>1967</v>
      </c>
      <c r="B226" s="22">
        <v>0</v>
      </c>
      <c r="C226" s="22">
        <v>0</v>
      </c>
    </row>
    <row r="227" spans="1:3" x14ac:dyDescent="0.3">
      <c r="A227" s="26" t="s">
        <v>2022</v>
      </c>
      <c r="B227" s="22">
        <v>0</v>
      </c>
      <c r="C227" s="22">
        <v>0</v>
      </c>
    </row>
    <row r="228" spans="1:3" x14ac:dyDescent="0.3">
      <c r="A228" s="26" t="s">
        <v>407</v>
      </c>
      <c r="B228" s="22">
        <v>0</v>
      </c>
      <c r="C228" s="22">
        <v>0</v>
      </c>
    </row>
    <row r="229" spans="1:3" x14ac:dyDescent="0.3">
      <c r="A229" s="26" t="s">
        <v>196</v>
      </c>
      <c r="B229" s="22">
        <v>0</v>
      </c>
      <c r="C229" s="22">
        <v>0</v>
      </c>
    </row>
    <row r="230" spans="1:3" x14ac:dyDescent="0.3">
      <c r="A230" s="26" t="s">
        <v>2897</v>
      </c>
      <c r="B230" s="22">
        <v>0</v>
      </c>
      <c r="C230" s="22">
        <v>0</v>
      </c>
    </row>
    <row r="231" spans="1:3" x14ac:dyDescent="0.3">
      <c r="A231" s="26" t="s">
        <v>2864</v>
      </c>
      <c r="B231" s="22">
        <v>0</v>
      </c>
      <c r="C231" s="22">
        <v>0</v>
      </c>
    </row>
    <row r="232" spans="1:3" x14ac:dyDescent="0.3">
      <c r="A232" s="26" t="s">
        <v>736</v>
      </c>
      <c r="B232" s="22">
        <v>0</v>
      </c>
      <c r="C232" s="22">
        <v>0</v>
      </c>
    </row>
    <row r="233" spans="1:3" x14ac:dyDescent="0.3">
      <c r="A233" s="26" t="s">
        <v>502</v>
      </c>
      <c r="B233" s="22">
        <v>0</v>
      </c>
      <c r="C233" s="22">
        <v>0</v>
      </c>
    </row>
    <row r="234" spans="1:3" x14ac:dyDescent="0.3">
      <c r="A234" s="26" t="s">
        <v>721</v>
      </c>
      <c r="B234" s="22">
        <v>0</v>
      </c>
      <c r="C234" s="22">
        <v>0</v>
      </c>
    </row>
    <row r="235" spans="1:3" x14ac:dyDescent="0.3">
      <c r="A235" s="26" t="s">
        <v>117</v>
      </c>
      <c r="B235" s="22">
        <v>0</v>
      </c>
      <c r="C235" s="22">
        <v>0</v>
      </c>
    </row>
    <row r="236" spans="1:3" x14ac:dyDescent="0.3">
      <c r="A236" s="26" t="s">
        <v>1986</v>
      </c>
      <c r="B236" s="22">
        <v>0</v>
      </c>
      <c r="C236" s="22">
        <v>0</v>
      </c>
    </row>
    <row r="237" spans="1:3" x14ac:dyDescent="0.3">
      <c r="A237" s="26" t="s">
        <v>622</v>
      </c>
      <c r="B237" s="22">
        <v>0</v>
      </c>
      <c r="C237" s="22">
        <v>0</v>
      </c>
    </row>
    <row r="238" spans="1:3" x14ac:dyDescent="0.3">
      <c r="A238" s="26" t="s">
        <v>2855</v>
      </c>
      <c r="B238" s="22">
        <v>0</v>
      </c>
      <c r="C238" s="22">
        <v>0</v>
      </c>
    </row>
    <row r="239" spans="1:3" x14ac:dyDescent="0.3">
      <c r="A239" s="26" t="s">
        <v>565</v>
      </c>
      <c r="B239" s="22">
        <v>0</v>
      </c>
      <c r="C239" s="22">
        <v>0</v>
      </c>
    </row>
    <row r="240" spans="1:3" x14ac:dyDescent="0.3">
      <c r="A240" s="26" t="s">
        <v>726</v>
      </c>
      <c r="B240" s="22">
        <v>0</v>
      </c>
      <c r="C240" s="22">
        <v>0</v>
      </c>
    </row>
    <row r="241" spans="1:3" x14ac:dyDescent="0.3">
      <c r="A241" s="26" t="s">
        <v>303</v>
      </c>
      <c r="B241" s="22">
        <v>0</v>
      </c>
      <c r="C241" s="22">
        <v>0</v>
      </c>
    </row>
    <row r="242" spans="1:3" x14ac:dyDescent="0.3">
      <c r="A242" s="26" t="s">
        <v>3030</v>
      </c>
      <c r="B242" s="22">
        <v>0</v>
      </c>
      <c r="C242" s="22">
        <v>0</v>
      </c>
    </row>
    <row r="243" spans="1:3" x14ac:dyDescent="0.3">
      <c r="A243" s="26" t="s">
        <v>607</v>
      </c>
      <c r="B243" s="22">
        <v>0</v>
      </c>
      <c r="C243" s="22">
        <v>0</v>
      </c>
    </row>
    <row r="244" spans="1:3" x14ac:dyDescent="0.3">
      <c r="A244" s="26" t="s">
        <v>686</v>
      </c>
      <c r="B244" s="22">
        <v>0</v>
      </c>
      <c r="C244" s="22">
        <v>0</v>
      </c>
    </row>
    <row r="245" spans="1:3" x14ac:dyDescent="0.3">
      <c r="A245" s="26" t="s">
        <v>3073</v>
      </c>
      <c r="B245" s="22">
        <v>0</v>
      </c>
      <c r="C245" s="22">
        <v>0</v>
      </c>
    </row>
    <row r="246" spans="1:3" x14ac:dyDescent="0.3">
      <c r="A246" s="26" t="s">
        <v>3037</v>
      </c>
      <c r="B246" s="22">
        <v>0</v>
      </c>
      <c r="C246" s="22">
        <v>0</v>
      </c>
    </row>
    <row r="247" spans="1:3" x14ac:dyDescent="0.3">
      <c r="A247" s="26" t="s">
        <v>675</v>
      </c>
      <c r="B247" s="22">
        <v>0</v>
      </c>
      <c r="C247" s="22">
        <v>0</v>
      </c>
    </row>
    <row r="248" spans="1:3" x14ac:dyDescent="0.3">
      <c r="A248" s="26" t="s">
        <v>481</v>
      </c>
      <c r="B248" s="22">
        <v>0</v>
      </c>
      <c r="C248" s="22">
        <v>0</v>
      </c>
    </row>
    <row r="249" spans="1:3" x14ac:dyDescent="0.3">
      <c r="A249" s="26" t="s">
        <v>2723</v>
      </c>
      <c r="B249" s="22">
        <v>0</v>
      </c>
      <c r="C249" s="22">
        <v>0</v>
      </c>
    </row>
    <row r="250" spans="1:3" x14ac:dyDescent="0.3">
      <c r="A250" s="26" t="s">
        <v>600</v>
      </c>
      <c r="B250" s="22">
        <v>0</v>
      </c>
      <c r="C250" s="22">
        <v>0</v>
      </c>
    </row>
    <row r="251" spans="1:3" x14ac:dyDescent="0.3">
      <c r="A251" s="26" t="s">
        <v>1978</v>
      </c>
      <c r="B251" s="22">
        <v>0</v>
      </c>
      <c r="C251" s="22">
        <v>0</v>
      </c>
    </row>
    <row r="252" spans="1:3" x14ac:dyDescent="0.3">
      <c r="A252" s="26" t="s">
        <v>1987</v>
      </c>
      <c r="B252" s="22">
        <v>0</v>
      </c>
      <c r="C252" s="22">
        <v>0</v>
      </c>
    </row>
    <row r="253" spans="1:3" x14ac:dyDescent="0.3">
      <c r="A253" s="26" t="s">
        <v>334</v>
      </c>
      <c r="B253" s="22">
        <v>0</v>
      </c>
      <c r="C253" s="22">
        <v>0</v>
      </c>
    </row>
    <row r="254" spans="1:3" x14ac:dyDescent="0.3">
      <c r="A254" s="26" t="s">
        <v>3086</v>
      </c>
      <c r="B254" s="22">
        <v>0</v>
      </c>
      <c r="C254" s="22">
        <v>0</v>
      </c>
    </row>
    <row r="255" spans="1:3" x14ac:dyDescent="0.3">
      <c r="A255" s="26" t="s">
        <v>533</v>
      </c>
      <c r="B255" s="22">
        <v>0</v>
      </c>
      <c r="C255" s="22">
        <v>0</v>
      </c>
    </row>
    <row r="256" spans="1:3" x14ac:dyDescent="0.3">
      <c r="A256" s="26" t="s">
        <v>535</v>
      </c>
      <c r="B256" s="22">
        <v>0</v>
      </c>
      <c r="C256" s="22">
        <v>0</v>
      </c>
    </row>
    <row r="257" spans="1:3" x14ac:dyDescent="0.3">
      <c r="A257" s="26" t="s">
        <v>3063</v>
      </c>
      <c r="B257" s="22">
        <v>0</v>
      </c>
      <c r="C257" s="22">
        <v>0</v>
      </c>
    </row>
    <row r="258" spans="1:3" x14ac:dyDescent="0.3">
      <c r="A258" s="26" t="s">
        <v>2830</v>
      </c>
      <c r="B258" s="22">
        <v>0</v>
      </c>
      <c r="C258" s="22">
        <v>0</v>
      </c>
    </row>
    <row r="259" spans="1:3" x14ac:dyDescent="0.3">
      <c r="A259" s="26" t="s">
        <v>3085</v>
      </c>
      <c r="B259" s="22">
        <v>0</v>
      </c>
      <c r="C259" s="22">
        <v>0</v>
      </c>
    </row>
    <row r="260" spans="1:3" x14ac:dyDescent="0.3">
      <c r="A260" s="26" t="s">
        <v>2866</v>
      </c>
      <c r="B260" s="22">
        <v>0</v>
      </c>
      <c r="C260" s="22">
        <v>0</v>
      </c>
    </row>
    <row r="261" spans="1:3" x14ac:dyDescent="0.3">
      <c r="A261" s="26" t="s">
        <v>2797</v>
      </c>
      <c r="B261" s="22">
        <v>0</v>
      </c>
      <c r="C261" s="22">
        <v>0</v>
      </c>
    </row>
    <row r="262" spans="1:3" x14ac:dyDescent="0.3">
      <c r="A262" s="26" t="s">
        <v>2774</v>
      </c>
      <c r="B262" s="22">
        <v>0</v>
      </c>
      <c r="C262" s="22">
        <v>0</v>
      </c>
    </row>
    <row r="263" spans="1:3" x14ac:dyDescent="0.3">
      <c r="A263" s="26" t="s">
        <v>3036</v>
      </c>
      <c r="B263" s="22">
        <v>0</v>
      </c>
      <c r="C263" s="22">
        <v>0</v>
      </c>
    </row>
    <row r="264" spans="1:3" x14ac:dyDescent="0.3">
      <c r="A264" s="26" t="s">
        <v>2004</v>
      </c>
      <c r="B264" s="22">
        <v>0</v>
      </c>
      <c r="C264" s="22">
        <v>0</v>
      </c>
    </row>
    <row r="265" spans="1:3" x14ac:dyDescent="0.3">
      <c r="A265" s="26" t="s">
        <v>534</v>
      </c>
      <c r="B265" s="22">
        <v>0</v>
      </c>
      <c r="C265" s="22">
        <v>0</v>
      </c>
    </row>
    <row r="266" spans="1:3" x14ac:dyDescent="0.3">
      <c r="A266" s="26" t="s">
        <v>2901</v>
      </c>
      <c r="B266" s="22">
        <v>0</v>
      </c>
      <c r="C266" s="22">
        <v>0</v>
      </c>
    </row>
    <row r="267" spans="1:3" x14ac:dyDescent="0.3">
      <c r="A267" s="26" t="s">
        <v>380</v>
      </c>
      <c r="B267" s="22">
        <v>0</v>
      </c>
      <c r="C267" s="22">
        <v>0</v>
      </c>
    </row>
    <row r="268" spans="1:3" x14ac:dyDescent="0.3">
      <c r="A268" s="26" t="s">
        <v>2856</v>
      </c>
      <c r="B268" s="22">
        <v>0</v>
      </c>
      <c r="C268" s="22">
        <v>0</v>
      </c>
    </row>
    <row r="269" spans="1:3" x14ac:dyDescent="0.3">
      <c r="A269" s="26" t="s">
        <v>1966</v>
      </c>
      <c r="B269" s="22">
        <v>0</v>
      </c>
      <c r="C269" s="22">
        <v>0</v>
      </c>
    </row>
    <row r="270" spans="1:3" x14ac:dyDescent="0.3">
      <c r="A270" s="26" t="s">
        <v>419</v>
      </c>
      <c r="B270" s="22">
        <v>0</v>
      </c>
      <c r="C270" s="22">
        <v>0</v>
      </c>
    </row>
    <row r="271" spans="1:3" x14ac:dyDescent="0.3">
      <c r="A271" s="26" t="s">
        <v>453</v>
      </c>
      <c r="B271" s="22">
        <v>0</v>
      </c>
      <c r="C271" s="22">
        <v>0</v>
      </c>
    </row>
    <row r="272" spans="1:3" x14ac:dyDescent="0.3">
      <c r="A272" s="26" t="s">
        <v>437</v>
      </c>
      <c r="B272" s="22">
        <v>0</v>
      </c>
      <c r="C272" s="22">
        <v>0</v>
      </c>
    </row>
    <row r="273" spans="1:3" x14ac:dyDescent="0.3">
      <c r="A273" s="26" t="s">
        <v>527</v>
      </c>
      <c r="B273" s="22">
        <v>0</v>
      </c>
      <c r="C273" s="22">
        <v>0</v>
      </c>
    </row>
    <row r="274" spans="1:3" x14ac:dyDescent="0.3">
      <c r="A274" s="26" t="s">
        <v>1988</v>
      </c>
      <c r="B274" s="22">
        <v>0</v>
      </c>
      <c r="C274" s="22">
        <v>0</v>
      </c>
    </row>
    <row r="275" spans="1:3" x14ac:dyDescent="0.3">
      <c r="A275" s="26" t="s">
        <v>64</v>
      </c>
      <c r="B275" s="22">
        <v>0</v>
      </c>
      <c r="C275" s="22">
        <v>0</v>
      </c>
    </row>
    <row r="276" spans="1:3" x14ac:dyDescent="0.3">
      <c r="A276" s="26" t="s">
        <v>2017</v>
      </c>
      <c r="B276" s="22">
        <v>0</v>
      </c>
      <c r="C276" s="22">
        <v>0</v>
      </c>
    </row>
    <row r="277" spans="1:3" x14ac:dyDescent="0.3">
      <c r="A277" s="26" t="s">
        <v>555</v>
      </c>
      <c r="B277" s="22">
        <v>0</v>
      </c>
      <c r="C277" s="22">
        <v>0</v>
      </c>
    </row>
    <row r="278" spans="1:3" x14ac:dyDescent="0.3">
      <c r="A278" s="26" t="s">
        <v>288</v>
      </c>
      <c r="B278" s="22">
        <v>0</v>
      </c>
      <c r="C278" s="22">
        <v>0</v>
      </c>
    </row>
    <row r="279" spans="1:3" x14ac:dyDescent="0.3">
      <c r="A279" s="26" t="s">
        <v>1984</v>
      </c>
      <c r="B279" s="22">
        <v>0</v>
      </c>
      <c r="C279" s="22">
        <v>0</v>
      </c>
    </row>
    <row r="280" spans="1:3" x14ac:dyDescent="0.3">
      <c r="A280" s="26" t="s">
        <v>170</v>
      </c>
      <c r="B280" s="22">
        <v>0</v>
      </c>
      <c r="C280" s="22">
        <v>0</v>
      </c>
    </row>
    <row r="281" spans="1:3" x14ac:dyDescent="0.3">
      <c r="A281" s="26" t="s">
        <v>369</v>
      </c>
      <c r="B281" s="22">
        <v>0</v>
      </c>
      <c r="C281" s="22">
        <v>0</v>
      </c>
    </row>
    <row r="282" spans="1:3" x14ac:dyDescent="0.3">
      <c r="A282" s="26" t="s">
        <v>283</v>
      </c>
      <c r="B282" s="22">
        <v>0</v>
      </c>
      <c r="C282" s="22">
        <v>0</v>
      </c>
    </row>
    <row r="283" spans="1:3" x14ac:dyDescent="0.3">
      <c r="A283" s="26" t="s">
        <v>623</v>
      </c>
      <c r="B283" s="22">
        <v>0</v>
      </c>
      <c r="C283" s="22">
        <v>0</v>
      </c>
    </row>
    <row r="284" spans="1:3" x14ac:dyDescent="0.3">
      <c r="A284" s="26" t="s">
        <v>184</v>
      </c>
      <c r="B284" s="22">
        <v>0</v>
      </c>
      <c r="C284" s="22">
        <v>0</v>
      </c>
    </row>
    <row r="285" spans="1:3" x14ac:dyDescent="0.3">
      <c r="A285" s="26" t="s">
        <v>2801</v>
      </c>
      <c r="B285" s="22">
        <v>0</v>
      </c>
      <c r="C285" s="22">
        <v>0</v>
      </c>
    </row>
    <row r="286" spans="1:3" x14ac:dyDescent="0.3">
      <c r="A286" s="26" t="s">
        <v>1981</v>
      </c>
      <c r="B286" s="22">
        <v>0</v>
      </c>
      <c r="C286" s="22">
        <v>0</v>
      </c>
    </row>
    <row r="287" spans="1:3" x14ac:dyDescent="0.3">
      <c r="A287" s="26" t="s">
        <v>2026</v>
      </c>
      <c r="B287" s="22">
        <v>0</v>
      </c>
      <c r="C287" s="22">
        <v>0</v>
      </c>
    </row>
    <row r="288" spans="1:3" x14ac:dyDescent="0.3">
      <c r="A288" s="26" t="s">
        <v>2014</v>
      </c>
      <c r="B288" s="22">
        <v>0</v>
      </c>
      <c r="C288" s="22">
        <v>0</v>
      </c>
    </row>
    <row r="289" spans="1:3" x14ac:dyDescent="0.3">
      <c r="A289" s="26" t="s">
        <v>2859</v>
      </c>
      <c r="B289" s="22">
        <v>0</v>
      </c>
      <c r="C289" s="22">
        <v>0</v>
      </c>
    </row>
    <row r="290" spans="1:3" x14ac:dyDescent="0.3">
      <c r="A290" s="26" t="s">
        <v>400</v>
      </c>
      <c r="B290" s="22">
        <v>0</v>
      </c>
      <c r="C290" s="22">
        <v>0</v>
      </c>
    </row>
    <row r="291" spans="1:3" x14ac:dyDescent="0.3">
      <c r="A291" s="26" t="s">
        <v>1992</v>
      </c>
      <c r="B291" s="22">
        <v>0</v>
      </c>
      <c r="C291" s="22">
        <v>0</v>
      </c>
    </row>
    <row r="292" spans="1:3" x14ac:dyDescent="0.3">
      <c r="A292" s="26" t="s">
        <v>3182</v>
      </c>
      <c r="B292" s="22">
        <v>0</v>
      </c>
      <c r="C292" s="22">
        <v>0</v>
      </c>
    </row>
    <row r="293" spans="1:3" x14ac:dyDescent="0.3">
      <c r="A293" s="26" t="s">
        <v>2018</v>
      </c>
      <c r="B293" s="22">
        <v>0</v>
      </c>
      <c r="C293" s="22">
        <v>0</v>
      </c>
    </row>
    <row r="294" spans="1:3" x14ac:dyDescent="0.3">
      <c r="A294" s="26" t="s">
        <v>561</v>
      </c>
      <c r="B294" s="22">
        <v>0</v>
      </c>
      <c r="C294" s="22">
        <v>0</v>
      </c>
    </row>
    <row r="295" spans="1:3" x14ac:dyDescent="0.3">
      <c r="A295" s="26" t="s">
        <v>2024</v>
      </c>
      <c r="B295" s="22">
        <v>0</v>
      </c>
      <c r="C295" s="22">
        <v>0</v>
      </c>
    </row>
    <row r="296" spans="1:3" x14ac:dyDescent="0.3">
      <c r="A296" s="26" t="s">
        <v>3061</v>
      </c>
      <c r="B296" s="22">
        <v>0</v>
      </c>
      <c r="C296" s="22">
        <v>0</v>
      </c>
    </row>
    <row r="297" spans="1:3" x14ac:dyDescent="0.3">
      <c r="A297" s="26" t="s">
        <v>2822</v>
      </c>
      <c r="B297" s="22">
        <v>0</v>
      </c>
      <c r="C297" s="22">
        <v>0</v>
      </c>
    </row>
    <row r="298" spans="1:3" x14ac:dyDescent="0.3">
      <c r="A298" s="26" t="s">
        <v>424</v>
      </c>
      <c r="B298" s="22">
        <v>0</v>
      </c>
      <c r="C298" s="22">
        <v>0</v>
      </c>
    </row>
    <row r="299" spans="1:3" x14ac:dyDescent="0.3">
      <c r="A299" s="26" t="s">
        <v>258</v>
      </c>
      <c r="B299" s="22">
        <v>0</v>
      </c>
      <c r="C299" s="22">
        <v>0</v>
      </c>
    </row>
    <row r="300" spans="1:3" x14ac:dyDescent="0.3">
      <c r="A300" s="26" t="s">
        <v>414</v>
      </c>
      <c r="B300" s="22">
        <v>0</v>
      </c>
      <c r="C300" s="22">
        <v>0</v>
      </c>
    </row>
    <row r="301" spans="1:3" x14ac:dyDescent="0.3">
      <c r="A301" s="26" t="s">
        <v>1997</v>
      </c>
      <c r="B301" s="22">
        <v>0</v>
      </c>
      <c r="C301" s="22">
        <v>0</v>
      </c>
    </row>
    <row r="302" spans="1:3" x14ac:dyDescent="0.3">
      <c r="A302" s="26" t="s">
        <v>3190</v>
      </c>
      <c r="B302" s="22">
        <v>0</v>
      </c>
      <c r="C302" s="22">
        <v>0</v>
      </c>
    </row>
    <row r="303" spans="1:3" x14ac:dyDescent="0.3">
      <c r="A303" s="26" t="s">
        <v>2827</v>
      </c>
      <c r="B303" s="22">
        <v>0</v>
      </c>
      <c r="C303" s="22">
        <v>0</v>
      </c>
    </row>
    <row r="304" spans="1:3" x14ac:dyDescent="0.3">
      <c r="A304" s="26" t="s">
        <v>1982</v>
      </c>
      <c r="B304" s="22">
        <v>0</v>
      </c>
      <c r="C304" s="22">
        <v>0</v>
      </c>
    </row>
    <row r="305" spans="1:3" x14ac:dyDescent="0.3">
      <c r="A305" s="26" t="s">
        <v>1995</v>
      </c>
      <c r="B305" s="22">
        <v>0</v>
      </c>
      <c r="C305" s="22">
        <v>0</v>
      </c>
    </row>
    <row r="306" spans="1:3" x14ac:dyDescent="0.3">
      <c r="A306" s="26" t="s">
        <v>1921</v>
      </c>
      <c r="B306" s="22">
        <v>0</v>
      </c>
      <c r="C306" s="22">
        <v>0</v>
      </c>
    </row>
    <row r="307" spans="1:3" x14ac:dyDescent="0.3">
      <c r="A307" s="26" t="s">
        <v>2829</v>
      </c>
      <c r="B307" s="22">
        <v>0</v>
      </c>
      <c r="C307" s="22">
        <v>0</v>
      </c>
    </row>
    <row r="308" spans="1:3" x14ac:dyDescent="0.3">
      <c r="A308" s="26" t="s">
        <v>549</v>
      </c>
      <c r="B308" s="22">
        <v>0</v>
      </c>
      <c r="C308" s="22">
        <v>0</v>
      </c>
    </row>
    <row r="309" spans="1:3" x14ac:dyDescent="0.3">
      <c r="A309" s="26" t="s">
        <v>1972</v>
      </c>
      <c r="B309" s="22">
        <v>0</v>
      </c>
      <c r="C309" s="22">
        <v>0</v>
      </c>
    </row>
    <row r="310" spans="1:3" x14ac:dyDescent="0.3">
      <c r="A310" s="26" t="s">
        <v>2824</v>
      </c>
      <c r="B310" s="22">
        <v>0</v>
      </c>
      <c r="C310" s="22">
        <v>0</v>
      </c>
    </row>
    <row r="311" spans="1:3" x14ac:dyDescent="0.3">
      <c r="A311" s="26" t="s">
        <v>3039</v>
      </c>
      <c r="B311" s="22">
        <v>0</v>
      </c>
      <c r="C311" s="22">
        <v>0</v>
      </c>
    </row>
    <row r="312" spans="1:3" x14ac:dyDescent="0.3">
      <c r="A312" s="26" t="s">
        <v>308</v>
      </c>
      <c r="B312" s="22">
        <v>0</v>
      </c>
      <c r="C312" s="22">
        <v>0</v>
      </c>
    </row>
    <row r="313" spans="1:3" x14ac:dyDescent="0.3">
      <c r="A313" s="26" t="s">
        <v>426</v>
      </c>
      <c r="B313" s="22">
        <v>0</v>
      </c>
      <c r="C313" s="22">
        <v>0</v>
      </c>
    </row>
    <row r="314" spans="1:3" x14ac:dyDescent="0.3">
      <c r="A314" s="26" t="s">
        <v>2724</v>
      </c>
      <c r="B314" s="22">
        <v>0</v>
      </c>
      <c r="C314" s="22">
        <v>0</v>
      </c>
    </row>
    <row r="315" spans="1:3" x14ac:dyDescent="0.3">
      <c r="A315" s="26" t="s">
        <v>3337</v>
      </c>
      <c r="B315" s="22">
        <v>0</v>
      </c>
      <c r="C315" s="22">
        <v>0</v>
      </c>
    </row>
    <row r="316" spans="1:3" x14ac:dyDescent="0.3">
      <c r="A316" s="26" t="s">
        <v>3177</v>
      </c>
      <c r="B316" s="22">
        <v>0</v>
      </c>
      <c r="C316" s="22">
        <v>0</v>
      </c>
    </row>
    <row r="317" spans="1:3" x14ac:dyDescent="0.3">
      <c r="A317" s="26" t="s">
        <v>387</v>
      </c>
      <c r="B317" s="22">
        <v>0</v>
      </c>
      <c r="C317" s="22">
        <v>0</v>
      </c>
    </row>
    <row r="318" spans="1:3" x14ac:dyDescent="0.3">
      <c r="A318" s="26" t="s">
        <v>100</v>
      </c>
      <c r="B318" s="22">
        <v>0</v>
      </c>
      <c r="C318" s="22">
        <v>0</v>
      </c>
    </row>
    <row r="319" spans="1:3" x14ac:dyDescent="0.3">
      <c r="A319" s="26" t="s">
        <v>3379</v>
      </c>
      <c r="B319" s="22">
        <v>0</v>
      </c>
      <c r="C319" s="22">
        <v>0</v>
      </c>
    </row>
    <row r="320" spans="1:3" x14ac:dyDescent="0.3">
      <c r="A320" s="26" t="s">
        <v>618</v>
      </c>
      <c r="B320" s="22">
        <v>0</v>
      </c>
      <c r="C320" s="22">
        <v>0</v>
      </c>
    </row>
    <row r="321" spans="1:3" x14ac:dyDescent="0.3">
      <c r="A321" s="26" t="s">
        <v>204</v>
      </c>
      <c r="B321" s="22">
        <v>0</v>
      </c>
      <c r="C321" s="22">
        <v>0</v>
      </c>
    </row>
    <row r="322" spans="1:3" x14ac:dyDescent="0.3">
      <c r="A322" s="26" t="s">
        <v>2019</v>
      </c>
      <c r="B322" s="22">
        <v>0</v>
      </c>
      <c r="C322" s="22">
        <v>0</v>
      </c>
    </row>
    <row r="323" spans="1:3" x14ac:dyDescent="0.3">
      <c r="A323" s="26" t="s">
        <v>3041</v>
      </c>
      <c r="B323" s="22">
        <v>0</v>
      </c>
      <c r="C323" s="22">
        <v>0</v>
      </c>
    </row>
    <row r="324" spans="1:3" x14ac:dyDescent="0.3">
      <c r="A324" s="26" t="s">
        <v>83</v>
      </c>
      <c r="B324" s="22">
        <v>0</v>
      </c>
      <c r="C324" s="22">
        <v>0</v>
      </c>
    </row>
    <row r="325" spans="1:3" x14ac:dyDescent="0.3">
      <c r="A325" s="26" t="s">
        <v>2023</v>
      </c>
      <c r="B325" s="22">
        <v>0</v>
      </c>
      <c r="C325" s="22">
        <v>0</v>
      </c>
    </row>
    <row r="326" spans="1:3" x14ac:dyDescent="0.3">
      <c r="A326" s="26" t="s">
        <v>621</v>
      </c>
      <c r="B326" s="22">
        <v>0</v>
      </c>
      <c r="C326" s="22">
        <v>0</v>
      </c>
    </row>
    <row r="327" spans="1:3" x14ac:dyDescent="0.3">
      <c r="A327" s="26" t="s">
        <v>3166</v>
      </c>
      <c r="B327" s="22">
        <v>0</v>
      </c>
      <c r="C327" s="22">
        <v>0</v>
      </c>
    </row>
    <row r="328" spans="1:3" x14ac:dyDescent="0.3">
      <c r="A328" s="26" t="s">
        <v>3368</v>
      </c>
      <c r="B328" s="22">
        <v>0</v>
      </c>
      <c r="C328" s="22">
        <v>0</v>
      </c>
    </row>
    <row r="329" spans="1:3" x14ac:dyDescent="0.3">
      <c r="A329" s="26" t="s">
        <v>3168</v>
      </c>
      <c r="B329" s="22">
        <v>0</v>
      </c>
      <c r="C329" s="22">
        <v>0</v>
      </c>
    </row>
    <row r="330" spans="1:3" x14ac:dyDescent="0.3">
      <c r="A330" s="26" t="s">
        <v>301</v>
      </c>
      <c r="B330" s="22">
        <v>0</v>
      </c>
      <c r="C330" s="22">
        <v>0</v>
      </c>
    </row>
    <row r="331" spans="1:3" x14ac:dyDescent="0.3">
      <c r="A331" s="26" t="s">
        <v>2798</v>
      </c>
      <c r="B331" s="22">
        <v>0</v>
      </c>
      <c r="C331" s="22">
        <v>0</v>
      </c>
    </row>
    <row r="332" spans="1:3" x14ac:dyDescent="0.3">
      <c r="A332" s="26" t="s">
        <v>3081</v>
      </c>
      <c r="B332" s="22">
        <v>0</v>
      </c>
      <c r="C332" s="22">
        <v>0</v>
      </c>
    </row>
    <row r="333" spans="1:3" x14ac:dyDescent="0.3">
      <c r="A333" s="26" t="s">
        <v>608</v>
      </c>
      <c r="B333" s="22">
        <v>0</v>
      </c>
      <c r="C333" s="22">
        <v>0</v>
      </c>
    </row>
    <row r="334" spans="1:3" x14ac:dyDescent="0.3">
      <c r="A334" s="26" t="s">
        <v>676</v>
      </c>
      <c r="B334" s="22">
        <v>0</v>
      </c>
      <c r="C334" s="22">
        <v>0</v>
      </c>
    </row>
    <row r="335" spans="1:3" x14ac:dyDescent="0.3">
      <c r="A335" s="26" t="s">
        <v>2828</v>
      </c>
      <c r="B335" s="22">
        <v>0</v>
      </c>
      <c r="C335" s="22">
        <v>0</v>
      </c>
    </row>
    <row r="336" spans="1:3" x14ac:dyDescent="0.3">
      <c r="A336" s="26" t="s">
        <v>2895</v>
      </c>
      <c r="B336" s="22">
        <v>0</v>
      </c>
      <c r="C336" s="22">
        <v>0</v>
      </c>
    </row>
    <row r="337" spans="1:3" x14ac:dyDescent="0.3">
      <c r="A337" s="26" t="s">
        <v>2012</v>
      </c>
      <c r="B337" s="22">
        <v>0</v>
      </c>
      <c r="C337" s="22">
        <v>0</v>
      </c>
    </row>
    <row r="338" spans="1:3" x14ac:dyDescent="0.3">
      <c r="A338" s="26" t="s">
        <v>1964</v>
      </c>
      <c r="B338" s="22">
        <v>0</v>
      </c>
      <c r="C338" s="22">
        <v>0</v>
      </c>
    </row>
    <row r="339" spans="1:3" x14ac:dyDescent="0.3">
      <c r="A339" s="26" t="s">
        <v>524</v>
      </c>
      <c r="B339" s="22">
        <v>0</v>
      </c>
      <c r="C339" s="22">
        <v>0</v>
      </c>
    </row>
    <row r="340" spans="1:3" x14ac:dyDescent="0.3">
      <c r="A340" s="26" t="s">
        <v>3044</v>
      </c>
      <c r="B340" s="22">
        <v>0</v>
      </c>
      <c r="C340" s="22">
        <v>0</v>
      </c>
    </row>
    <row r="341" spans="1:3" x14ac:dyDescent="0.3">
      <c r="A341" s="26" t="s">
        <v>1957</v>
      </c>
      <c r="B341" s="22">
        <v>0</v>
      </c>
      <c r="C341" s="22">
        <v>0</v>
      </c>
    </row>
    <row r="342" spans="1:3" x14ac:dyDescent="0.3">
      <c r="A342" s="26" t="s">
        <v>3051</v>
      </c>
      <c r="B342" s="22">
        <v>0</v>
      </c>
      <c r="C342" s="22">
        <v>0</v>
      </c>
    </row>
    <row r="343" spans="1:3" x14ac:dyDescent="0.3">
      <c r="A343" s="26" t="s">
        <v>3052</v>
      </c>
      <c r="B343" s="22">
        <v>0</v>
      </c>
      <c r="C343" s="22">
        <v>0</v>
      </c>
    </row>
    <row r="344" spans="1:3" x14ac:dyDescent="0.3">
      <c r="A344" s="26" t="s">
        <v>3070</v>
      </c>
      <c r="B344" s="22">
        <v>0</v>
      </c>
      <c r="C344" s="22">
        <v>0</v>
      </c>
    </row>
    <row r="345" spans="1:3" x14ac:dyDescent="0.3">
      <c r="A345" s="26" t="s">
        <v>3161</v>
      </c>
      <c r="B345" s="22">
        <v>0</v>
      </c>
      <c r="C345" s="22">
        <v>0</v>
      </c>
    </row>
    <row r="346" spans="1:3" x14ac:dyDescent="0.3">
      <c r="A346" s="26" t="s">
        <v>351</v>
      </c>
      <c r="B346" s="22">
        <v>0</v>
      </c>
      <c r="C346" s="22">
        <v>0</v>
      </c>
    </row>
    <row r="347" spans="1:3" x14ac:dyDescent="0.3">
      <c r="A347" s="26" t="s">
        <v>2868</v>
      </c>
      <c r="B347" s="22">
        <v>0</v>
      </c>
      <c r="C347" s="22">
        <v>0</v>
      </c>
    </row>
    <row r="348" spans="1:3" x14ac:dyDescent="0.3">
      <c r="A348" s="26" t="s">
        <v>2775</v>
      </c>
      <c r="B348" s="22">
        <v>0</v>
      </c>
      <c r="C348" s="22">
        <v>0</v>
      </c>
    </row>
    <row r="349" spans="1:3" x14ac:dyDescent="0.3">
      <c r="A349" s="26" t="s">
        <v>2013</v>
      </c>
      <c r="B349" s="22">
        <v>0</v>
      </c>
      <c r="C349" s="22">
        <v>0</v>
      </c>
    </row>
    <row r="350" spans="1:3" x14ac:dyDescent="0.3">
      <c r="A350" s="26" t="s">
        <v>2927</v>
      </c>
      <c r="B350" s="22">
        <v>0</v>
      </c>
      <c r="C350" s="22">
        <v>0</v>
      </c>
    </row>
    <row r="351" spans="1:3" x14ac:dyDescent="0.3">
      <c r="A351" s="26" t="s">
        <v>2803</v>
      </c>
      <c r="B351" s="22">
        <v>0</v>
      </c>
      <c r="C351" s="22">
        <v>0</v>
      </c>
    </row>
    <row r="352" spans="1:3" x14ac:dyDescent="0.3">
      <c r="A352" s="26" t="s">
        <v>620</v>
      </c>
      <c r="B352" s="22">
        <v>0</v>
      </c>
      <c r="C352" s="22">
        <v>0</v>
      </c>
    </row>
    <row r="353" spans="1:3" x14ac:dyDescent="0.3">
      <c r="A353" s="26" t="s">
        <v>2016</v>
      </c>
      <c r="B353" s="22">
        <v>0</v>
      </c>
      <c r="C353" s="22">
        <v>0</v>
      </c>
    </row>
    <row r="354" spans="1:3" x14ac:dyDescent="0.3">
      <c r="A354" s="26" t="s">
        <v>458</v>
      </c>
      <c r="B354" s="22">
        <v>0</v>
      </c>
      <c r="C354" s="22">
        <v>0</v>
      </c>
    </row>
    <row r="355" spans="1:3" x14ac:dyDescent="0.3">
      <c r="A355" s="26" t="s">
        <v>3031</v>
      </c>
      <c r="B355" s="22">
        <v>0</v>
      </c>
      <c r="C355" s="22">
        <v>0</v>
      </c>
    </row>
    <row r="356" spans="1:3" x14ac:dyDescent="0.3">
      <c r="A356" s="26" t="s">
        <v>2918</v>
      </c>
      <c r="B356" s="22">
        <v>0</v>
      </c>
      <c r="C356" s="22">
        <v>0</v>
      </c>
    </row>
    <row r="357" spans="1:3" x14ac:dyDescent="0.3">
      <c r="A357" s="26" t="s">
        <v>3160</v>
      </c>
      <c r="B357" s="22">
        <v>0</v>
      </c>
      <c r="C357" s="22">
        <v>0</v>
      </c>
    </row>
    <row r="358" spans="1:3" x14ac:dyDescent="0.3">
      <c r="A358" s="26" t="s">
        <v>530</v>
      </c>
      <c r="B358" s="22">
        <v>0</v>
      </c>
      <c r="C358" s="22">
        <v>0</v>
      </c>
    </row>
    <row r="359" spans="1:3" x14ac:dyDescent="0.3">
      <c r="A359" s="26" t="s">
        <v>2021</v>
      </c>
      <c r="B359" s="22">
        <v>0</v>
      </c>
      <c r="C359" s="22">
        <v>0</v>
      </c>
    </row>
    <row r="360" spans="1:3" x14ac:dyDescent="0.3">
      <c r="A360" s="26" t="s">
        <v>756</v>
      </c>
      <c r="B360" s="22">
        <v>0</v>
      </c>
      <c r="C360" s="22">
        <v>0</v>
      </c>
    </row>
    <row r="361" spans="1:3" x14ac:dyDescent="0.3">
      <c r="A361" s="26" t="s">
        <v>2920</v>
      </c>
      <c r="B361" s="22">
        <v>0</v>
      </c>
      <c r="C361" s="22">
        <v>0</v>
      </c>
    </row>
    <row r="362" spans="1:3" x14ac:dyDescent="0.3">
      <c r="A362" s="26" t="s">
        <v>2919</v>
      </c>
      <c r="B362" s="22">
        <v>0</v>
      </c>
      <c r="C362" s="22">
        <v>0</v>
      </c>
    </row>
    <row r="363" spans="1:3" x14ac:dyDescent="0.3">
      <c r="A363" s="26" t="s">
        <v>2922</v>
      </c>
      <c r="B363" s="22">
        <v>0</v>
      </c>
      <c r="C363" s="22">
        <v>0</v>
      </c>
    </row>
    <row r="364" spans="1:3" x14ac:dyDescent="0.3">
      <c r="A364" s="26" t="s">
        <v>3183</v>
      </c>
      <c r="B364" s="22">
        <v>0</v>
      </c>
      <c r="C364" s="22">
        <v>0</v>
      </c>
    </row>
    <row r="365" spans="1:3" x14ac:dyDescent="0.3">
      <c r="A365" s="26" t="s">
        <v>2923</v>
      </c>
      <c r="B365" s="22">
        <v>0</v>
      </c>
      <c r="C365" s="22">
        <v>0</v>
      </c>
    </row>
    <row r="366" spans="1:3" x14ac:dyDescent="0.3">
      <c r="A366" s="26" t="s">
        <v>2825</v>
      </c>
      <c r="B366" s="22">
        <v>0</v>
      </c>
      <c r="C366" s="22">
        <v>0</v>
      </c>
    </row>
    <row r="367" spans="1:3" x14ac:dyDescent="0.3">
      <c r="A367" s="26" t="s">
        <v>488</v>
      </c>
      <c r="B367" s="22">
        <v>0</v>
      </c>
      <c r="C367" s="22">
        <v>0</v>
      </c>
    </row>
    <row r="368" spans="1:3" x14ac:dyDescent="0.3">
      <c r="A368" s="26" t="s">
        <v>3184</v>
      </c>
      <c r="B368" s="22">
        <v>0</v>
      </c>
      <c r="C368" s="22">
        <v>0</v>
      </c>
    </row>
    <row r="369" spans="1:3" x14ac:dyDescent="0.3">
      <c r="A369" s="26" t="s">
        <v>548</v>
      </c>
      <c r="B369" s="22">
        <v>0</v>
      </c>
      <c r="C369" s="22">
        <v>0</v>
      </c>
    </row>
    <row r="370" spans="1:3" x14ac:dyDescent="0.3">
      <c r="A370" s="26" t="s">
        <v>3058</v>
      </c>
      <c r="B370" s="22">
        <v>0</v>
      </c>
      <c r="C370" s="22">
        <v>0</v>
      </c>
    </row>
    <row r="371" spans="1:3" x14ac:dyDescent="0.3">
      <c r="A371" s="26" t="s">
        <v>545</v>
      </c>
      <c r="B371" s="22">
        <v>0</v>
      </c>
      <c r="C371" s="22">
        <v>0</v>
      </c>
    </row>
    <row r="372" spans="1:3" x14ac:dyDescent="0.3">
      <c r="A372" s="26" t="s">
        <v>2001</v>
      </c>
      <c r="B372" s="22">
        <v>0</v>
      </c>
      <c r="C372" s="22">
        <v>0</v>
      </c>
    </row>
    <row r="373" spans="1:3" x14ac:dyDescent="0.3">
      <c r="A373" s="26" t="s">
        <v>337</v>
      </c>
      <c r="B373" s="22">
        <v>0</v>
      </c>
      <c r="C373" s="22">
        <v>0</v>
      </c>
    </row>
    <row r="374" spans="1:3" x14ac:dyDescent="0.3">
      <c r="A374" s="26" t="s">
        <v>390</v>
      </c>
      <c r="B374" s="22">
        <v>0</v>
      </c>
      <c r="C374" s="22">
        <v>0</v>
      </c>
    </row>
    <row r="375" spans="1:3" x14ac:dyDescent="0.3">
      <c r="A375" s="26" t="s">
        <v>3087</v>
      </c>
      <c r="B375" s="22">
        <v>0</v>
      </c>
      <c r="C375" s="22">
        <v>0</v>
      </c>
    </row>
    <row r="376" spans="1:3" x14ac:dyDescent="0.3">
      <c r="A376" s="26" t="s">
        <v>606</v>
      </c>
      <c r="B376" s="22">
        <v>0</v>
      </c>
      <c r="C376" s="22">
        <v>0</v>
      </c>
    </row>
    <row r="377" spans="1:3" x14ac:dyDescent="0.3">
      <c r="A377" s="26" t="s">
        <v>289</v>
      </c>
      <c r="B377" s="22">
        <v>0</v>
      </c>
      <c r="C377" s="22">
        <v>0</v>
      </c>
    </row>
    <row r="378" spans="1:3" x14ac:dyDescent="0.3">
      <c r="A378" s="26" t="s">
        <v>451</v>
      </c>
      <c r="B378" s="22">
        <v>0</v>
      </c>
      <c r="C378" s="22">
        <v>0</v>
      </c>
    </row>
    <row r="379" spans="1:3" x14ac:dyDescent="0.3">
      <c r="A379" s="26" t="s">
        <v>2799</v>
      </c>
      <c r="B379" s="22">
        <v>0</v>
      </c>
      <c r="C379" s="22">
        <v>0</v>
      </c>
    </row>
    <row r="380" spans="1:3" x14ac:dyDescent="0.3">
      <c r="A380" s="26" t="s">
        <v>672</v>
      </c>
      <c r="B380" s="22">
        <v>0</v>
      </c>
      <c r="C380" s="22">
        <v>0</v>
      </c>
    </row>
    <row r="381" spans="1:3" x14ac:dyDescent="0.3">
      <c r="A381" s="26" t="s">
        <v>265</v>
      </c>
      <c r="B381" s="22">
        <v>0</v>
      </c>
      <c r="C381" s="22">
        <v>0</v>
      </c>
    </row>
    <row r="382" spans="1:3" x14ac:dyDescent="0.3">
      <c r="A382" s="26" t="s">
        <v>1971</v>
      </c>
      <c r="B382" s="22">
        <v>0</v>
      </c>
      <c r="C382" s="22">
        <v>0</v>
      </c>
    </row>
    <row r="383" spans="1:3" x14ac:dyDescent="0.3">
      <c r="A383" s="26" t="s">
        <v>551</v>
      </c>
      <c r="B383" s="22">
        <v>0</v>
      </c>
      <c r="C383" s="22">
        <v>0</v>
      </c>
    </row>
    <row r="384" spans="1:3" x14ac:dyDescent="0.3">
      <c r="A384" s="26" t="s">
        <v>766</v>
      </c>
      <c r="B384" s="22">
        <v>0</v>
      </c>
      <c r="C384" s="22">
        <v>0</v>
      </c>
    </row>
    <row r="385" spans="1:3" x14ac:dyDescent="0.3">
      <c r="A385" s="26" t="s">
        <v>3164</v>
      </c>
      <c r="B385" s="22">
        <v>0</v>
      </c>
      <c r="C385" s="22">
        <v>0</v>
      </c>
    </row>
    <row r="386" spans="1:3" x14ac:dyDescent="0.3">
      <c r="A386" s="26" t="s">
        <v>2893</v>
      </c>
      <c r="B386" s="22">
        <v>0</v>
      </c>
      <c r="C386" s="22">
        <v>0</v>
      </c>
    </row>
    <row r="387" spans="1:3" x14ac:dyDescent="0.3">
      <c r="A387" s="26" t="s">
        <v>3071</v>
      </c>
      <c r="B387" s="22">
        <v>0</v>
      </c>
      <c r="C387" s="22">
        <v>0</v>
      </c>
    </row>
    <row r="388" spans="1:3" x14ac:dyDescent="0.3">
      <c r="A388" s="26" t="s">
        <v>3083</v>
      </c>
      <c r="B388" s="22">
        <v>0</v>
      </c>
      <c r="C388" s="22">
        <v>0</v>
      </c>
    </row>
    <row r="389" spans="1:3" x14ac:dyDescent="0.3">
      <c r="A389" s="26" t="s">
        <v>3082</v>
      </c>
      <c r="B389" s="22">
        <v>0</v>
      </c>
      <c r="C389" s="22">
        <v>0</v>
      </c>
    </row>
    <row r="390" spans="1:3" x14ac:dyDescent="0.3">
      <c r="A390" s="26" t="s">
        <v>429</v>
      </c>
      <c r="B390" s="22">
        <v>0</v>
      </c>
      <c r="C390" s="22">
        <v>0</v>
      </c>
    </row>
    <row r="391" spans="1:3" x14ac:dyDescent="0.3">
      <c r="A391" s="26" t="s">
        <v>569</v>
      </c>
      <c r="B391" s="22">
        <v>0</v>
      </c>
      <c r="C391" s="22">
        <v>0</v>
      </c>
    </row>
    <row r="392" spans="1:3" x14ac:dyDescent="0.3">
      <c r="A392" s="26" t="s">
        <v>510</v>
      </c>
      <c r="B392" s="22">
        <v>0</v>
      </c>
      <c r="C392" s="22">
        <v>0</v>
      </c>
    </row>
    <row r="393" spans="1:3" x14ac:dyDescent="0.3">
      <c r="A393" s="26" t="s">
        <v>552</v>
      </c>
      <c r="B393" s="22">
        <v>0</v>
      </c>
      <c r="C393" s="22">
        <v>0</v>
      </c>
    </row>
    <row r="394" spans="1:3" x14ac:dyDescent="0.3">
      <c r="A394" s="26" t="s">
        <v>3188</v>
      </c>
      <c r="B394" s="22">
        <v>0</v>
      </c>
      <c r="C394" s="22">
        <v>0</v>
      </c>
    </row>
    <row r="395" spans="1:3" x14ac:dyDescent="0.3">
      <c r="A395" s="26" t="s">
        <v>2921</v>
      </c>
      <c r="B395" s="22">
        <v>0</v>
      </c>
      <c r="C395" s="22">
        <v>0</v>
      </c>
    </row>
    <row r="396" spans="1:3" x14ac:dyDescent="0.3">
      <c r="A396" s="26" t="s">
        <v>3088</v>
      </c>
      <c r="B396" s="22">
        <v>0</v>
      </c>
      <c r="C396" s="22">
        <v>0</v>
      </c>
    </row>
    <row r="397" spans="1:3" x14ac:dyDescent="0.3">
      <c r="A397" s="26" t="s">
        <v>2869</v>
      </c>
      <c r="B397" s="22">
        <v>0</v>
      </c>
      <c r="C397" s="22">
        <v>0</v>
      </c>
    </row>
    <row r="398" spans="1:3" x14ac:dyDescent="0.3">
      <c r="A398" s="26" t="s">
        <v>2028</v>
      </c>
      <c r="B398" s="22">
        <v>0</v>
      </c>
      <c r="C398" s="22">
        <v>0</v>
      </c>
    </row>
    <row r="399" spans="1:3" x14ac:dyDescent="0.3">
      <c r="A399" s="26" t="s">
        <v>2008</v>
      </c>
      <c r="B399" s="22">
        <v>0</v>
      </c>
      <c r="C399" s="22">
        <v>0</v>
      </c>
    </row>
    <row r="400" spans="1:3" x14ac:dyDescent="0.3">
      <c r="A400" s="26" t="s">
        <v>762</v>
      </c>
      <c r="B400" s="22">
        <v>0</v>
      </c>
      <c r="C400" s="22">
        <v>0</v>
      </c>
    </row>
    <row r="401" spans="1:3" x14ac:dyDescent="0.3">
      <c r="A401" s="26" t="s">
        <v>664</v>
      </c>
      <c r="B401" s="22">
        <v>0</v>
      </c>
      <c r="C401" s="22">
        <v>0</v>
      </c>
    </row>
    <row r="402" spans="1:3" x14ac:dyDescent="0.3">
      <c r="A402" s="26" t="s">
        <v>2552</v>
      </c>
      <c r="B402" s="22">
        <v>581.76013708513688</v>
      </c>
      <c r="C402" s="22">
        <v>103.85736643149951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57"/>
  <sheetViews>
    <sheetView workbookViewId="0">
      <selection activeCell="R6" sqref="R6"/>
    </sheetView>
  </sheetViews>
  <sheetFormatPr defaultRowHeight="14.4" x14ac:dyDescent="0.3"/>
  <cols>
    <col min="3" max="3" width="10.5546875" bestFit="1" customWidth="1"/>
    <col min="4" max="4" width="20" bestFit="1" customWidth="1"/>
  </cols>
  <sheetData>
    <row r="1" spans="1:19" x14ac:dyDescent="0.3">
      <c r="B1" s="1" t="s">
        <v>2792</v>
      </c>
    </row>
    <row r="2" spans="1:19" x14ac:dyDescent="0.3">
      <c r="B2" t="s">
        <v>2619</v>
      </c>
      <c r="C2" s="43">
        <v>44157</v>
      </c>
    </row>
    <row r="3" spans="1:19" x14ac:dyDescent="0.3">
      <c r="B3" t="s">
        <v>2725</v>
      </c>
    </row>
    <row r="4" spans="1:19" x14ac:dyDescent="0.3">
      <c r="B4" t="s">
        <v>1100</v>
      </c>
      <c r="C4" t="s">
        <v>1101</v>
      </c>
      <c r="D4" t="s">
        <v>1009</v>
      </c>
      <c r="E4" t="s">
        <v>1016</v>
      </c>
      <c r="F4" t="s">
        <v>1102</v>
      </c>
      <c r="H4" t="s">
        <v>1103</v>
      </c>
      <c r="I4" t="s">
        <v>1104</v>
      </c>
      <c r="J4" t="s">
        <v>1105</v>
      </c>
      <c r="K4" t="s">
        <v>1106</v>
      </c>
      <c r="L4" t="s">
        <v>1107</v>
      </c>
      <c r="M4" t="s">
        <v>1113</v>
      </c>
      <c r="N4" t="s">
        <v>1110</v>
      </c>
      <c r="P4" s="44" t="s">
        <v>1009</v>
      </c>
      <c r="Q4" s="44" t="s">
        <v>1111</v>
      </c>
      <c r="R4" s="44" t="s">
        <v>1109</v>
      </c>
      <c r="S4" s="44" t="s">
        <v>1010</v>
      </c>
    </row>
    <row r="5" spans="1:19" x14ac:dyDescent="0.3">
      <c r="A5" t="str">
        <f>P5&amp;P6</f>
        <v>DETCHI</v>
      </c>
      <c r="B5">
        <v>451</v>
      </c>
      <c r="C5">
        <v>45</v>
      </c>
      <c r="D5" t="s">
        <v>1067</v>
      </c>
      <c r="E5" s="10">
        <v>0.54166666666666663</v>
      </c>
      <c r="F5" t="s">
        <v>1099</v>
      </c>
      <c r="H5">
        <v>44.5</v>
      </c>
      <c r="I5">
        <v>44.5</v>
      </c>
      <c r="J5">
        <v>44</v>
      </c>
      <c r="K5">
        <v>44</v>
      </c>
      <c r="L5">
        <v>44.5</v>
      </c>
      <c r="M5">
        <f>AVERAGE(H5:L5)</f>
        <v>44.3</v>
      </c>
      <c r="N5" t="s">
        <v>1111</v>
      </c>
      <c r="P5" s="44" t="str">
        <f>VLOOKUP(D:D,'Name Bridge'!A:B,2,FALSE)</f>
        <v>DET</v>
      </c>
      <c r="Q5" s="80">
        <f>IF($N5="ML",VLOOKUP($P5&amp;$P6,$A$3:$M$28,13,FALSE),VLOOKUP($P6&amp;$P5,$A$3:$M$28,13,FALSE))</f>
        <v>44.3</v>
      </c>
      <c r="R5" s="44">
        <f>IF($N5="O",VLOOKUP($P5&amp;$P6,$A$3:$M$28,13,FALSE),-VLOOKUP($P6&amp;$P5,$A$3:$M$28,13,FALSE))</f>
        <v>2.8</v>
      </c>
      <c r="S5" s="44" t="str">
        <f>P6</f>
        <v>CHI</v>
      </c>
    </row>
    <row r="6" spans="1:19" x14ac:dyDescent="0.3">
      <c r="A6" t="str">
        <f>P6&amp;P5</f>
        <v>CHIDET</v>
      </c>
      <c r="B6">
        <v>452</v>
      </c>
      <c r="C6">
        <v>-3</v>
      </c>
      <c r="D6" t="s">
        <v>1045</v>
      </c>
      <c r="F6" t="s">
        <v>1099</v>
      </c>
      <c r="H6">
        <v>-3</v>
      </c>
      <c r="I6">
        <v>-3</v>
      </c>
      <c r="J6">
        <v>-2.5</v>
      </c>
      <c r="K6">
        <v>-2.5</v>
      </c>
      <c r="L6">
        <v>-3</v>
      </c>
      <c r="M6">
        <f t="shared" ref="M6:M18" si="0">AVERAGE(H6:L6)</f>
        <v>-2.8</v>
      </c>
      <c r="N6" t="s">
        <v>1112</v>
      </c>
      <c r="P6" s="44" t="str">
        <f>VLOOKUP(D:D,'Name Bridge'!A:B,2,FALSE)</f>
        <v>CHI</v>
      </c>
      <c r="Q6" s="80">
        <f>IF($N6="ML",VLOOKUP($P6&amp;$P5,$A$3:$M$28,13,FALSE),VLOOKUP($P5&amp;$P6,$A$3:$M$28,13,FALSE))</f>
        <v>44.3</v>
      </c>
      <c r="R6" s="44">
        <f>IF($N6="O",VLOOKUP($P6&amp;$P5,$A$3:$M$28,13,FALSE),-VLOOKUP($P5&amp;$P6,$A$3:$M$28,13,FALSE))</f>
        <v>-2.8</v>
      </c>
      <c r="S6" s="44" t="str">
        <f>P5</f>
        <v>DET</v>
      </c>
    </row>
    <row r="7" spans="1:19" x14ac:dyDescent="0.3">
      <c r="A7" t="str">
        <f>P7&amp;P8</f>
        <v>CINMIA</v>
      </c>
      <c r="B7">
        <v>453</v>
      </c>
      <c r="C7">
        <v>42</v>
      </c>
      <c r="D7" t="s">
        <v>1066</v>
      </c>
      <c r="E7" s="10">
        <v>0.54166666666666663</v>
      </c>
      <c r="F7" t="s">
        <v>1099</v>
      </c>
      <c r="H7">
        <v>43</v>
      </c>
      <c r="I7">
        <v>42.5</v>
      </c>
      <c r="J7">
        <v>42.5</v>
      </c>
      <c r="K7">
        <v>43</v>
      </c>
      <c r="L7">
        <v>43</v>
      </c>
      <c r="M7">
        <f t="shared" si="0"/>
        <v>42.8</v>
      </c>
      <c r="N7" t="s">
        <v>1111</v>
      </c>
      <c r="P7" s="44" t="str">
        <f>VLOOKUP(D:D,'Name Bridge'!A:B,2,FALSE)</f>
        <v>CIN</v>
      </c>
      <c r="Q7" s="80">
        <f>IF($N7="ML",VLOOKUP($P7&amp;$P8,$A$3:$M$28,13,FALSE),VLOOKUP($P8&amp;$P7,$A$3:$M$28,13,FALSE))</f>
        <v>42.8</v>
      </c>
      <c r="R7" s="44">
        <f>IF($N7="O",VLOOKUP($P7&amp;$P8,$A$3:$M$28,13,FALSE),-VLOOKUP($P8&amp;$P7,$A$3:$M$28,13,FALSE))</f>
        <v>10.3</v>
      </c>
      <c r="S7" s="44" t="str">
        <f>P8</f>
        <v>MIA</v>
      </c>
    </row>
    <row r="8" spans="1:19" x14ac:dyDescent="0.3">
      <c r="A8" t="str">
        <f>P8&amp;P7</f>
        <v>MIACIN</v>
      </c>
      <c r="B8">
        <v>454</v>
      </c>
      <c r="C8">
        <v>-12</v>
      </c>
      <c r="D8" t="s">
        <v>1073</v>
      </c>
      <c r="F8" t="s">
        <v>1099</v>
      </c>
      <c r="H8">
        <v>-10.5</v>
      </c>
      <c r="I8">
        <v>-10.5</v>
      </c>
      <c r="J8">
        <v>-10</v>
      </c>
      <c r="K8">
        <v>-10.5</v>
      </c>
      <c r="L8">
        <v>-10</v>
      </c>
      <c r="M8">
        <f t="shared" si="0"/>
        <v>-10.3</v>
      </c>
      <c r="N8" t="s">
        <v>1112</v>
      </c>
      <c r="P8" s="44" t="str">
        <f>VLOOKUP(D:D,'Name Bridge'!A:B,2,FALSE)</f>
        <v>MIA</v>
      </c>
      <c r="Q8" s="80">
        <f>IF($N8="ML",VLOOKUP($P8&amp;$P7,$A$3:$M$28,13,FALSE),VLOOKUP($P7&amp;$P8,$A$3:$M$28,13,FALSE))</f>
        <v>42.8</v>
      </c>
      <c r="R8" s="44">
        <f>IF($N8="O",VLOOKUP($P8&amp;$P7,$A$3:$M$28,13,FALSE),-VLOOKUP($P7&amp;$P8,$A$3:$M$28,13,FALSE))</f>
        <v>-10.3</v>
      </c>
      <c r="S8" s="44" t="str">
        <f>P7</f>
        <v>CIN</v>
      </c>
    </row>
    <row r="9" spans="1:19" x14ac:dyDescent="0.3">
      <c r="A9" t="str">
        <f>P9&amp;P10</f>
        <v>INDHOU</v>
      </c>
      <c r="B9">
        <v>455</v>
      </c>
      <c r="C9">
        <v>-3</v>
      </c>
      <c r="D9" t="s">
        <v>1059</v>
      </c>
      <c r="E9" s="10">
        <v>0.54166666666666663</v>
      </c>
      <c r="F9" t="s">
        <v>1099</v>
      </c>
      <c r="H9">
        <v>-3</v>
      </c>
      <c r="I9">
        <v>-3</v>
      </c>
      <c r="J9">
        <v>-3.5</v>
      </c>
      <c r="K9">
        <v>-3</v>
      </c>
      <c r="L9">
        <v>-3</v>
      </c>
      <c r="M9">
        <f t="shared" si="0"/>
        <v>-3.1</v>
      </c>
      <c r="N9" t="s">
        <v>1112</v>
      </c>
      <c r="P9" s="44" t="str">
        <f>VLOOKUP(D:D,'Name Bridge'!A:B,2,FALSE)</f>
        <v>IND</v>
      </c>
      <c r="Q9" s="80">
        <f>IF($N9="ML",VLOOKUP($P9&amp;$P10,$A$3:$M$28,13,FALSE),VLOOKUP($P10&amp;$P9,$A$3:$M$28,13,FALSE))</f>
        <v>50.5</v>
      </c>
      <c r="R9" s="44">
        <f>IF($N9="O",VLOOKUP($P9&amp;$P10,$A$3:$M$28,13,FALSE),-VLOOKUP($P10&amp;$P9,$A$3:$M$28,13,FALSE))</f>
        <v>-3.1</v>
      </c>
      <c r="S9" s="44" t="str">
        <f>P10</f>
        <v>HOU</v>
      </c>
    </row>
    <row r="10" spans="1:19" x14ac:dyDescent="0.3">
      <c r="A10" t="str">
        <f>P10&amp;P9</f>
        <v>HOUIND</v>
      </c>
      <c r="B10">
        <v>456</v>
      </c>
      <c r="C10">
        <v>50.5</v>
      </c>
      <c r="D10" t="s">
        <v>1060</v>
      </c>
      <c r="F10" t="s">
        <v>1099</v>
      </c>
      <c r="H10">
        <v>50.5</v>
      </c>
      <c r="I10">
        <v>50.5</v>
      </c>
      <c r="J10">
        <v>50.5</v>
      </c>
      <c r="K10">
        <v>50.5</v>
      </c>
      <c r="L10">
        <v>50.5</v>
      </c>
      <c r="M10">
        <f t="shared" si="0"/>
        <v>50.5</v>
      </c>
      <c r="N10" t="s">
        <v>1111</v>
      </c>
      <c r="P10" s="44" t="str">
        <f>VLOOKUP(D:D,'Name Bridge'!A:B,2,FALSE)</f>
        <v>HOU</v>
      </c>
      <c r="Q10" s="80">
        <f>IF($N10="ML",VLOOKUP($P10&amp;$P9,$A$3:$M$28,13,FALSE),VLOOKUP($P9&amp;$P10,$A$3:$M$28,13,FALSE))</f>
        <v>50.5</v>
      </c>
      <c r="R10" s="44">
        <f>IF($N10="O",VLOOKUP($P10&amp;$P9,$A$3:$M$28,13,FALSE),-VLOOKUP($P9&amp;$P10,$A$3:$M$28,13,FALSE))</f>
        <v>3.1</v>
      </c>
      <c r="S10" s="44" t="str">
        <f>P9</f>
        <v>IND</v>
      </c>
    </row>
    <row r="11" spans="1:19" x14ac:dyDescent="0.3">
      <c r="A11" t="str">
        <f t="shared" ref="A11" si="1">P11&amp;P12</f>
        <v>JACMIN</v>
      </c>
      <c r="B11">
        <v>457</v>
      </c>
      <c r="C11">
        <v>51</v>
      </c>
      <c r="D11" t="s">
        <v>1062</v>
      </c>
      <c r="E11" s="10">
        <v>0.54166666666666663</v>
      </c>
      <c r="F11" t="s">
        <v>1099</v>
      </c>
      <c r="H11">
        <v>51.5</v>
      </c>
      <c r="I11">
        <v>51.5</v>
      </c>
      <c r="J11">
        <v>51.5</v>
      </c>
      <c r="K11">
        <v>51</v>
      </c>
      <c r="L11">
        <v>51</v>
      </c>
      <c r="M11">
        <f t="shared" si="0"/>
        <v>51.3</v>
      </c>
      <c r="N11" t="s">
        <v>1111</v>
      </c>
      <c r="P11" s="44" t="str">
        <f>VLOOKUP(D:D,'Name Bridge'!A:B,2,FALSE)</f>
        <v>JAC</v>
      </c>
      <c r="Q11" s="80">
        <f>IF($N11="ML",VLOOKUP($P11&amp;$P12,$A$3:$M$28,13,FALSE),VLOOKUP($P12&amp;$P11,$A$3:$M$28,13,FALSE))</f>
        <v>51.3</v>
      </c>
      <c r="R11" s="44">
        <f>IF($N11="O",VLOOKUP($P11&amp;$P12,$A$3:$M$28,13,FALSE),-VLOOKUP($P12&amp;$P11,$A$3:$M$28,13,FALSE))</f>
        <v>10.1</v>
      </c>
      <c r="S11" s="44" t="str">
        <f>P12</f>
        <v>MIN</v>
      </c>
    </row>
    <row r="12" spans="1:19" x14ac:dyDescent="0.3">
      <c r="A12" t="str">
        <f t="shared" ref="A12" si="2">P12&amp;P11</f>
        <v>MINJAC</v>
      </c>
      <c r="B12">
        <v>458</v>
      </c>
      <c r="C12">
        <v>-10.5</v>
      </c>
      <c r="D12" t="s">
        <v>1046</v>
      </c>
      <c r="F12" t="s">
        <v>1099</v>
      </c>
      <c r="H12">
        <v>-10</v>
      </c>
      <c r="I12">
        <v>-10</v>
      </c>
      <c r="J12">
        <v>-10</v>
      </c>
      <c r="K12">
        <v>-10.5</v>
      </c>
      <c r="L12">
        <v>-10</v>
      </c>
      <c r="M12">
        <f t="shared" si="0"/>
        <v>-10.1</v>
      </c>
      <c r="N12" t="s">
        <v>1112</v>
      </c>
      <c r="P12" s="44" t="str">
        <f>VLOOKUP(D:D,'Name Bridge'!A:B,2,FALSE)</f>
        <v>MIN</v>
      </c>
      <c r="Q12" s="80">
        <f>IF($N12="ML",VLOOKUP($P12&amp;$P11,$A$3:$M$28,13,FALSE),VLOOKUP($P11&amp;$P12,$A$3:$M$28,13,FALSE))</f>
        <v>51.3</v>
      </c>
      <c r="R12" s="44">
        <f>IF($N12="O",VLOOKUP($P12&amp;$P11,$A$3:$M$28,13,FALSE),-VLOOKUP($P11&amp;$P12,$A$3:$M$28,13,FALSE))</f>
        <v>-10.1</v>
      </c>
      <c r="S12" s="44" t="str">
        <f>P11</f>
        <v>JAC</v>
      </c>
    </row>
    <row r="13" spans="1:19" x14ac:dyDescent="0.3">
      <c r="A13" t="str">
        <f t="shared" ref="A13" si="3">P13&amp;P14</f>
        <v>LVNYJ</v>
      </c>
      <c r="B13">
        <v>461</v>
      </c>
      <c r="C13">
        <v>-9</v>
      </c>
      <c r="D13" t="s">
        <v>1108</v>
      </c>
      <c r="E13" s="10">
        <v>0.54166666666666663</v>
      </c>
      <c r="F13" t="s">
        <v>1099</v>
      </c>
      <c r="H13">
        <v>-7.5</v>
      </c>
      <c r="I13">
        <v>-7.5</v>
      </c>
      <c r="J13">
        <v>-7.5</v>
      </c>
      <c r="K13">
        <v>-7.5</v>
      </c>
      <c r="L13">
        <v>-7.5</v>
      </c>
      <c r="M13">
        <f t="shared" si="0"/>
        <v>-7.5</v>
      </c>
      <c r="N13" t="s">
        <v>1112</v>
      </c>
      <c r="P13" s="44" t="str">
        <f>VLOOKUP(D:D,'Name Bridge'!A:B,2,FALSE)</f>
        <v>LV</v>
      </c>
      <c r="Q13" s="80">
        <f>IF($N13="ML",VLOOKUP($P13&amp;$P14,$A$3:$M$28,13,FALSE),VLOOKUP($P14&amp;$P13,$A$3:$M$28,13,FALSE))</f>
        <v>46.9</v>
      </c>
      <c r="R13" s="44">
        <f>IF($N13="O",VLOOKUP($P13&amp;$P14,$A$3:$M$28,13,FALSE),-VLOOKUP($P14&amp;$P13,$A$3:$M$28,13,FALSE))</f>
        <v>-7.5</v>
      </c>
      <c r="S13" s="44" t="str">
        <f>P14</f>
        <v>NYJ</v>
      </c>
    </row>
    <row r="14" spans="1:19" x14ac:dyDescent="0.3">
      <c r="A14" t="str">
        <f t="shared" ref="A14" si="4">P14&amp;P13</f>
        <v>NYJLV</v>
      </c>
      <c r="B14">
        <v>462</v>
      </c>
      <c r="C14">
        <v>47</v>
      </c>
      <c r="D14" t="s">
        <v>1057</v>
      </c>
      <c r="F14" t="s">
        <v>1099</v>
      </c>
      <c r="H14">
        <v>46.5</v>
      </c>
      <c r="I14">
        <v>47</v>
      </c>
      <c r="J14">
        <v>47</v>
      </c>
      <c r="K14">
        <v>47</v>
      </c>
      <c r="L14">
        <v>47</v>
      </c>
      <c r="M14">
        <f t="shared" si="0"/>
        <v>46.9</v>
      </c>
      <c r="N14" t="s">
        <v>1111</v>
      </c>
      <c r="P14" s="44" t="str">
        <f>VLOOKUP(D:D,'Name Bridge'!A:B,2,FALSE)</f>
        <v>NYJ</v>
      </c>
      <c r="Q14" s="80">
        <f>IF($N14="ML",VLOOKUP($P14&amp;$P13,$A$3:$M$28,13,FALSE),VLOOKUP($P13&amp;$P14,$A$3:$M$28,13,FALSE))</f>
        <v>46.9</v>
      </c>
      <c r="R14" s="44">
        <f>IF($N14="O",VLOOKUP($P14&amp;$P13,$A$3:$M$28,13,FALSE),-VLOOKUP($P13&amp;$P14,$A$3:$M$28,13,FALSE))</f>
        <v>7.5</v>
      </c>
      <c r="S14" s="44" t="str">
        <f>P13</f>
        <v>LV</v>
      </c>
    </row>
    <row r="15" spans="1:19" x14ac:dyDescent="0.3">
      <c r="A15" t="str">
        <f t="shared" ref="A15" si="5">P15&amp;P16</f>
        <v>NOATL</v>
      </c>
      <c r="B15">
        <v>463</v>
      </c>
      <c r="C15">
        <v>-3</v>
      </c>
      <c r="D15" t="s">
        <v>1054</v>
      </c>
      <c r="E15" s="10">
        <v>0.54166666666666663</v>
      </c>
      <c r="F15" t="s">
        <v>1099</v>
      </c>
      <c r="H15">
        <v>-2.5</v>
      </c>
      <c r="I15">
        <v>-3</v>
      </c>
      <c r="J15">
        <v>-3</v>
      </c>
      <c r="K15">
        <v>-2.5</v>
      </c>
      <c r="L15">
        <v>-2.5</v>
      </c>
      <c r="M15">
        <v>-9.5</v>
      </c>
      <c r="N15" t="s">
        <v>1112</v>
      </c>
      <c r="P15" s="44" t="str">
        <f>VLOOKUP(D:D,'Name Bridge'!A:B,2,FALSE)</f>
        <v>NO</v>
      </c>
      <c r="Q15" s="80">
        <f>IF($N15="ML",VLOOKUP($P15&amp;$P16,$A$3:$M$28,13,FALSE),VLOOKUP($P16&amp;$P15,$A$3:$M$28,13,FALSE))</f>
        <v>45.5</v>
      </c>
      <c r="R15" s="44">
        <f>IF($N15="O",VLOOKUP($P15&amp;$P16,$A$3:$M$28,13,FALSE),-VLOOKUP($P16&amp;$P15,$A$3:$M$28,13,FALSE))</f>
        <v>-9.5</v>
      </c>
      <c r="S15" s="44" t="str">
        <f>P16</f>
        <v>ATL</v>
      </c>
    </row>
    <row r="16" spans="1:19" x14ac:dyDescent="0.3">
      <c r="A16" t="str">
        <f t="shared" ref="A16" si="6">P16&amp;P15</f>
        <v>ATLNO</v>
      </c>
      <c r="B16">
        <v>464</v>
      </c>
      <c r="C16">
        <v>45</v>
      </c>
      <c r="D16" t="s">
        <v>1064</v>
      </c>
      <c r="F16" t="s">
        <v>1099</v>
      </c>
      <c r="H16">
        <v>46</v>
      </c>
      <c r="I16">
        <v>46</v>
      </c>
      <c r="J16">
        <v>46</v>
      </c>
      <c r="K16">
        <v>46.5</v>
      </c>
      <c r="L16">
        <v>46.5</v>
      </c>
      <c r="M16">
        <v>45.5</v>
      </c>
      <c r="N16" t="s">
        <v>1111</v>
      </c>
      <c r="P16" s="44" t="str">
        <f>VLOOKUP(D:D,'Name Bridge'!A:B,2,FALSE)</f>
        <v>ATL</v>
      </c>
      <c r="Q16" s="80">
        <f>IF($N16="ML",VLOOKUP($P16&amp;$P15,$A$3:$M$28,13,FALSE),VLOOKUP($P15&amp;$P16,$A$3:$M$28,13,FALSE))</f>
        <v>45.5</v>
      </c>
      <c r="R16" s="44">
        <f>IF($N16="O",VLOOKUP($P16&amp;$P15,$A$3:$M$28,13,FALSE),-VLOOKUP($P15&amp;$P16,$A$3:$M$28,13,FALSE))</f>
        <v>9.5</v>
      </c>
      <c r="S16" s="44" t="str">
        <f>P15</f>
        <v>NO</v>
      </c>
    </row>
    <row r="17" spans="1:19" x14ac:dyDescent="0.3">
      <c r="A17" t="str">
        <f t="shared" ref="A17:A27" si="7">P17&amp;P18</f>
        <v>CLETEN</v>
      </c>
      <c r="B17">
        <v>465</v>
      </c>
      <c r="C17">
        <v>53.5</v>
      </c>
      <c r="D17" t="s">
        <v>1061</v>
      </c>
      <c r="E17" s="10">
        <v>0.54166666666666663</v>
      </c>
      <c r="F17" t="s">
        <v>1099</v>
      </c>
      <c r="H17">
        <v>53</v>
      </c>
      <c r="I17">
        <v>53</v>
      </c>
      <c r="J17">
        <v>53.5</v>
      </c>
      <c r="K17">
        <v>53</v>
      </c>
      <c r="L17">
        <v>53</v>
      </c>
      <c r="M17">
        <f t="shared" si="0"/>
        <v>53.1</v>
      </c>
      <c r="N17" t="s">
        <v>1111</v>
      </c>
      <c r="P17" s="44" t="str">
        <f>VLOOKUP(D:D,'Name Bridge'!A:B,2,FALSE)</f>
        <v>CLE</v>
      </c>
      <c r="Q17" s="80">
        <f>IF($N17="ML",VLOOKUP($P17&amp;$P18,$A$3:$M$28,13,FALSE),VLOOKUP($P18&amp;$P17,$A$3:$M$28,13,FALSE))</f>
        <v>53.1</v>
      </c>
      <c r="R17" s="44">
        <f>IF($N17="O",VLOOKUP($P17&amp;$P18,$A$3:$M$28,13,FALSE),-VLOOKUP($P18&amp;$P17,$A$3:$M$28,13,FALSE))</f>
        <v>4.0999999999999996</v>
      </c>
      <c r="S17" s="44" t="str">
        <f>P18</f>
        <v>TEN</v>
      </c>
    </row>
    <row r="18" spans="1:19" x14ac:dyDescent="0.3">
      <c r="A18" t="str">
        <f t="shared" ref="A18:A28" si="8">P18&amp;P17</f>
        <v>TENCLE</v>
      </c>
      <c r="B18">
        <v>466</v>
      </c>
      <c r="C18">
        <v>-6</v>
      </c>
      <c r="D18" t="s">
        <v>1053</v>
      </c>
      <c r="F18" t="s">
        <v>1099</v>
      </c>
      <c r="H18">
        <v>-4</v>
      </c>
      <c r="I18">
        <v>-4.5</v>
      </c>
      <c r="J18">
        <v>-4</v>
      </c>
      <c r="K18">
        <v>-4</v>
      </c>
      <c r="L18">
        <v>-4</v>
      </c>
      <c r="M18">
        <f t="shared" si="0"/>
        <v>-4.0999999999999996</v>
      </c>
      <c r="N18" t="s">
        <v>1112</v>
      </c>
      <c r="P18" s="44" t="str">
        <f>VLOOKUP(D:D,'Name Bridge'!A:B,2,FALSE)</f>
        <v>TEN</v>
      </c>
      <c r="Q18" s="80">
        <f>IF($N18="ML",VLOOKUP($P18&amp;$P17,$A$3:$M$28,13,FALSE),VLOOKUP($P17&amp;$P18,$A$3:$M$28,13,FALSE))</f>
        <v>53.1</v>
      </c>
      <c r="R18" s="44">
        <f>IF($N18="O",VLOOKUP($P18&amp;$P17,$A$3:$M$28,13,FALSE),-VLOOKUP($P17&amp;$P18,$A$3:$M$28,13,FALSE))</f>
        <v>-4.0999999999999996</v>
      </c>
      <c r="S18" s="44" t="str">
        <f>P17</f>
        <v>CLE</v>
      </c>
    </row>
    <row r="19" spans="1:19" x14ac:dyDescent="0.3">
      <c r="A19" t="str">
        <f t="shared" si="7"/>
        <v>NYGSEA</v>
      </c>
      <c r="B19">
        <v>467</v>
      </c>
      <c r="C19">
        <v>47.5</v>
      </c>
      <c r="D19" t="s">
        <v>1071</v>
      </c>
      <c r="E19" s="10">
        <v>0.67013888888888884</v>
      </c>
      <c r="F19" t="s">
        <v>1099</v>
      </c>
      <c r="H19">
        <v>47</v>
      </c>
      <c r="I19">
        <v>47</v>
      </c>
      <c r="J19">
        <v>47.5</v>
      </c>
      <c r="K19">
        <v>47</v>
      </c>
      <c r="L19">
        <v>47</v>
      </c>
      <c r="M19">
        <f t="shared" ref="M19:M22" si="9">AVERAGE(H19:L19)</f>
        <v>47.1</v>
      </c>
      <c r="N19" t="s">
        <v>1111</v>
      </c>
      <c r="P19" s="44" t="str">
        <f>VLOOKUP(D:D,'Name Bridge'!A:B,2,FALSE)</f>
        <v>NYG</v>
      </c>
      <c r="Q19" s="80">
        <f>IF($N19="ML",VLOOKUP($P19&amp;$P20,$A$3:$M$28,13,FALSE),VLOOKUP($P20&amp;$P19,$A$3:$M$28,13,FALSE))</f>
        <v>47.1</v>
      </c>
      <c r="R19" s="44">
        <f>IF($N19="O",VLOOKUP($P19&amp;$P20,$A$3:$M$28,13,FALSE),-VLOOKUP($P20&amp;$P19,$A$3:$M$28,13,FALSE))</f>
        <v>11</v>
      </c>
      <c r="S19" s="44" t="str">
        <f>P20</f>
        <v>SEA</v>
      </c>
    </row>
    <row r="20" spans="1:19" x14ac:dyDescent="0.3">
      <c r="A20" t="str">
        <f t="shared" si="8"/>
        <v>SEANYG</v>
      </c>
      <c r="B20">
        <v>468</v>
      </c>
      <c r="C20">
        <v>-10</v>
      </c>
      <c r="D20" t="s">
        <v>1063</v>
      </c>
      <c r="F20" t="s">
        <v>1099</v>
      </c>
      <c r="H20">
        <v>-11</v>
      </c>
      <c r="I20">
        <v>-11</v>
      </c>
      <c r="J20">
        <v>-11</v>
      </c>
      <c r="K20">
        <v>-11</v>
      </c>
      <c r="L20">
        <v>-11</v>
      </c>
      <c r="M20">
        <f t="shared" si="9"/>
        <v>-11</v>
      </c>
      <c r="N20" t="s">
        <v>1112</v>
      </c>
      <c r="P20" s="44" t="str">
        <f>VLOOKUP(D:D,'Name Bridge'!A:B,2,FALSE)</f>
        <v>SEA</v>
      </c>
      <c r="Q20" s="80">
        <f>IF($N20="ML",VLOOKUP($P20&amp;$P19,$A$3:$M$28,13,FALSE),VLOOKUP($P19&amp;$P20,$A$3:$M$28,13,FALSE))</f>
        <v>47.1</v>
      </c>
      <c r="R20" s="44">
        <f>IF($N20="O",VLOOKUP($P20&amp;$P19,$A$3:$M$28,13,FALSE),-VLOOKUP($P19&amp;$P20,$A$3:$M$28,13,FALSE))</f>
        <v>-11</v>
      </c>
      <c r="S20" s="44" t="str">
        <f>P19</f>
        <v>NYG</v>
      </c>
    </row>
    <row r="21" spans="1:19" x14ac:dyDescent="0.3">
      <c r="A21" t="str">
        <f t="shared" si="7"/>
        <v>LARARI</v>
      </c>
      <c r="B21">
        <v>469</v>
      </c>
      <c r="C21">
        <v>-3</v>
      </c>
      <c r="D21" t="s">
        <v>1058</v>
      </c>
      <c r="E21" s="10">
        <v>0.67013888888888884</v>
      </c>
      <c r="F21" t="s">
        <v>1099</v>
      </c>
      <c r="H21">
        <v>-3</v>
      </c>
      <c r="I21">
        <v>-3</v>
      </c>
      <c r="J21">
        <v>-3</v>
      </c>
      <c r="K21">
        <v>-2.5</v>
      </c>
      <c r="L21">
        <v>-2.5</v>
      </c>
      <c r="M21">
        <f t="shared" si="9"/>
        <v>-2.8</v>
      </c>
      <c r="N21" t="s">
        <v>1112</v>
      </c>
      <c r="P21" s="44" t="str">
        <f>VLOOKUP(D:D,'Name Bridge'!A:B,2,FALSE)</f>
        <v>LAR</v>
      </c>
      <c r="Q21" s="80">
        <f>IF($N21="ML",VLOOKUP($P21&amp;$P22,$A$3:$M$28,13,FALSE),VLOOKUP($P22&amp;$P21,$A$3:$M$28,13,FALSE))</f>
        <v>48.4</v>
      </c>
      <c r="R21" s="44">
        <f>IF($N21="O",VLOOKUP($P21&amp;$P22,$A$3:$M$28,13,FALSE),-VLOOKUP($P22&amp;$P21,$A$3:$M$28,13,FALSE))</f>
        <v>-2.8</v>
      </c>
      <c r="S21" s="44" t="str">
        <f>P22</f>
        <v>ARI</v>
      </c>
    </row>
    <row r="22" spans="1:19" x14ac:dyDescent="0.3">
      <c r="A22" t="str">
        <f t="shared" si="8"/>
        <v>ARILAR</v>
      </c>
      <c r="B22">
        <v>470</v>
      </c>
      <c r="C22">
        <v>48</v>
      </c>
      <c r="D22" t="s">
        <v>1069</v>
      </c>
      <c r="F22" t="s">
        <v>1099</v>
      </c>
      <c r="H22">
        <v>48.5</v>
      </c>
      <c r="I22">
        <v>48</v>
      </c>
      <c r="J22">
        <v>48.5</v>
      </c>
      <c r="K22">
        <v>48.5</v>
      </c>
      <c r="L22">
        <v>48.5</v>
      </c>
      <c r="M22">
        <f t="shared" si="9"/>
        <v>48.4</v>
      </c>
      <c r="N22" t="s">
        <v>1111</v>
      </c>
      <c r="P22" s="44" t="str">
        <f>VLOOKUP(D:D,'Name Bridge'!A:B,2,FALSE)</f>
        <v>ARI</v>
      </c>
      <c r="Q22" s="80">
        <f>IF($N22="ML",VLOOKUP($P22&amp;$P21,$A$3:$M$28,13,FALSE),VLOOKUP($P21&amp;$P22,$A$3:$M$28,13,FALSE))</f>
        <v>48.4</v>
      </c>
      <c r="R22" s="44">
        <f>IF($N22="O",VLOOKUP($P22&amp;$P21,$A$3:$M$28,13,FALSE),-VLOOKUP($P21&amp;$P22,$A$3:$M$28,13,FALSE))</f>
        <v>2.8</v>
      </c>
      <c r="S22" s="44" t="str">
        <f>P21</f>
        <v>LAR</v>
      </c>
    </row>
    <row r="23" spans="1:19" x14ac:dyDescent="0.3">
      <c r="A23" t="str">
        <f t="shared" si="7"/>
        <v>PHIGB</v>
      </c>
      <c r="B23">
        <v>471</v>
      </c>
      <c r="C23">
        <v>48</v>
      </c>
      <c r="D23" t="s">
        <v>1056</v>
      </c>
      <c r="E23" s="10">
        <v>0.68402777777777779</v>
      </c>
      <c r="F23" t="s">
        <v>1099</v>
      </c>
      <c r="H23">
        <v>49.5</v>
      </c>
      <c r="I23">
        <v>49.5</v>
      </c>
      <c r="J23">
        <v>49.5</v>
      </c>
      <c r="K23">
        <v>49.5</v>
      </c>
      <c r="L23">
        <v>50</v>
      </c>
      <c r="M23">
        <f t="shared" ref="M23:M24" si="10">AVERAGE(H23:L23)</f>
        <v>49.6</v>
      </c>
      <c r="N23" t="s">
        <v>1111</v>
      </c>
      <c r="P23" s="44" t="str">
        <f>VLOOKUP(D:D,'Name Bridge'!A:B,2,FALSE)</f>
        <v>PHI</v>
      </c>
      <c r="Q23" s="80">
        <f>IF($N23="ML",VLOOKUP($P23&amp;$P24,$A$3:$M$28,13,FALSE),VLOOKUP($P24&amp;$P23,$A$3:$M$28,13,FALSE))</f>
        <v>49.6</v>
      </c>
      <c r="R23" s="44">
        <f>IF($N23="O",VLOOKUP($P23&amp;$P24,$A$3:$M$28,13,FALSE),-VLOOKUP($P24&amp;$P23,$A$3:$M$28,13,FALSE))</f>
        <v>8.4</v>
      </c>
      <c r="S23" s="44" t="str">
        <f>P24</f>
        <v>GB</v>
      </c>
    </row>
    <row r="24" spans="1:19" x14ac:dyDescent="0.3">
      <c r="A24" t="str">
        <f t="shared" si="8"/>
        <v>GBPHI</v>
      </c>
      <c r="B24">
        <v>472</v>
      </c>
      <c r="C24">
        <v>-8.5</v>
      </c>
      <c r="D24" t="s">
        <v>1050</v>
      </c>
      <c r="F24" t="s">
        <v>1099</v>
      </c>
      <c r="H24">
        <v>-8.5</v>
      </c>
      <c r="I24">
        <v>-8.5</v>
      </c>
      <c r="J24">
        <v>-8.5</v>
      </c>
      <c r="K24">
        <v>-7.5</v>
      </c>
      <c r="L24">
        <v>-9</v>
      </c>
      <c r="M24">
        <f t="shared" si="10"/>
        <v>-8.4</v>
      </c>
      <c r="N24" t="s">
        <v>1112</v>
      </c>
      <c r="P24" s="44" t="str">
        <f>VLOOKUP(D:D,'Name Bridge'!A:B,2,FALSE)</f>
        <v>GB</v>
      </c>
      <c r="Q24" s="80">
        <f>IF($N24="ML",VLOOKUP($P24&amp;$P23,$A$3:$M$28,13,FALSE),VLOOKUP($P23&amp;$P24,$A$3:$M$28,13,FALSE))</f>
        <v>49.6</v>
      </c>
      <c r="R24" s="44">
        <f>IF($N24="O",VLOOKUP($P24&amp;$P23,$A$3:$M$28,13,FALSE),-VLOOKUP($P23&amp;$P24,$A$3:$M$28,13,FALSE))</f>
        <v>-8.4</v>
      </c>
      <c r="S24" s="44" t="str">
        <f>P23</f>
        <v>PHI</v>
      </c>
    </row>
    <row r="25" spans="1:19" x14ac:dyDescent="0.3">
      <c r="A25" t="str">
        <f t="shared" si="7"/>
        <v>NELAC</v>
      </c>
      <c r="B25">
        <v>473</v>
      </c>
      <c r="C25">
        <v>48</v>
      </c>
      <c r="D25" t="s">
        <v>1042</v>
      </c>
      <c r="E25" s="10">
        <v>0.68402777777777779</v>
      </c>
      <c r="F25" t="s">
        <v>1099</v>
      </c>
      <c r="H25">
        <v>47</v>
      </c>
      <c r="I25">
        <v>47</v>
      </c>
      <c r="J25">
        <v>47</v>
      </c>
      <c r="K25">
        <v>47</v>
      </c>
      <c r="L25">
        <v>47</v>
      </c>
      <c r="M25">
        <f t="shared" ref="M25:M26" si="11">AVERAGE(H25:L25)</f>
        <v>47</v>
      </c>
      <c r="N25" t="s">
        <v>1111</v>
      </c>
      <c r="P25" s="44" t="str">
        <f>VLOOKUP(D:D,'Name Bridge'!A:B,2,FALSE)</f>
        <v>NE</v>
      </c>
      <c r="Q25" s="80">
        <f>IF($N25="ML",VLOOKUP($P25&amp;$P26,$A$3:$M$28,13,FALSE),VLOOKUP($P26&amp;$P25,$A$3:$M$28,13,FALSE))</f>
        <v>47</v>
      </c>
      <c r="R25" s="44">
        <f>IF($N25="O",VLOOKUP($P25&amp;$P26,$A$3:$M$28,13,FALSE),-VLOOKUP($P26&amp;$P25,$A$3:$M$28,13,FALSE))</f>
        <v>1.4</v>
      </c>
      <c r="S25" s="44" t="str">
        <f>P26</f>
        <v>LAC</v>
      </c>
    </row>
    <row r="26" spans="1:19" x14ac:dyDescent="0.3">
      <c r="A26" t="str">
        <f t="shared" si="8"/>
        <v>LACNE</v>
      </c>
      <c r="B26">
        <v>474</v>
      </c>
      <c r="C26" t="s">
        <v>3128</v>
      </c>
      <c r="D26" t="s">
        <v>1055</v>
      </c>
      <c r="F26" t="s">
        <v>1099</v>
      </c>
      <c r="H26">
        <v>-1</v>
      </c>
      <c r="I26">
        <v>-1.5</v>
      </c>
      <c r="J26">
        <v>-1.5</v>
      </c>
      <c r="K26">
        <v>-1.5</v>
      </c>
      <c r="L26">
        <v>-1.5</v>
      </c>
      <c r="M26">
        <f t="shared" si="11"/>
        <v>-1.4</v>
      </c>
      <c r="N26" t="s">
        <v>1112</v>
      </c>
      <c r="P26" s="44" t="str">
        <f>VLOOKUP(D:D,'Name Bridge'!A:B,2,FALSE)</f>
        <v>LAC</v>
      </c>
      <c r="Q26" s="80">
        <f>IF($N26="ML",VLOOKUP($P26&amp;$P25,$A$3:$M$28,13,FALSE),VLOOKUP($P25&amp;$P26,$A$3:$M$28,13,FALSE))</f>
        <v>47</v>
      </c>
      <c r="R26" s="44">
        <f>IF($N26="O",VLOOKUP($P26&amp;$P25,$A$3:$M$28,13,FALSE),-VLOOKUP($P25&amp;$P26,$A$3:$M$28,13,FALSE))</f>
        <v>-1.4</v>
      </c>
      <c r="S26" s="44" t="str">
        <f>P25</f>
        <v>NE</v>
      </c>
    </row>
    <row r="27" spans="1:19" x14ac:dyDescent="0.3">
      <c r="A27" t="str">
        <f t="shared" si="7"/>
        <v>DENKC</v>
      </c>
      <c r="B27">
        <v>475</v>
      </c>
      <c r="C27">
        <v>51</v>
      </c>
      <c r="D27" t="s">
        <v>1051</v>
      </c>
      <c r="E27" s="10">
        <v>0.84722222222222221</v>
      </c>
      <c r="F27" t="s">
        <v>1099</v>
      </c>
      <c r="H27">
        <v>51</v>
      </c>
      <c r="I27">
        <v>51</v>
      </c>
      <c r="J27">
        <v>51.5</v>
      </c>
      <c r="K27">
        <v>51.5</v>
      </c>
      <c r="L27">
        <v>51</v>
      </c>
      <c r="M27">
        <f t="shared" ref="M27:M28" si="12">AVERAGE(H27:L27)</f>
        <v>51.2</v>
      </c>
      <c r="N27" t="s">
        <v>1111</v>
      </c>
      <c r="P27" s="44" t="str">
        <f>VLOOKUP(D:D,'Name Bridge'!A:B,2,FALSE)</f>
        <v>DEN</v>
      </c>
      <c r="Q27" s="80">
        <f>IF($N27="ML",VLOOKUP($P27&amp;$P28,$A$3:$M$28,13,FALSE),VLOOKUP($P28&amp;$P27,$A$3:$M$28,13,FALSE))</f>
        <v>51.2</v>
      </c>
      <c r="R27" s="44">
        <f>IF($N27="O",VLOOKUP($P27&amp;$P28,$A$3:$M$28,13,FALSE),-VLOOKUP($P28&amp;$P27,$A$3:$M$28,13,FALSE))</f>
        <v>13.4</v>
      </c>
      <c r="S27" s="44" t="str">
        <f>P28</f>
        <v>KC</v>
      </c>
    </row>
    <row r="28" spans="1:19" x14ac:dyDescent="0.3">
      <c r="A28" t="str">
        <f t="shared" si="8"/>
        <v>KCDEN</v>
      </c>
      <c r="B28">
        <v>476</v>
      </c>
      <c r="C28">
        <v>-14</v>
      </c>
      <c r="D28" t="s">
        <v>1048</v>
      </c>
      <c r="E28" s="10"/>
      <c r="F28" t="s">
        <v>1099</v>
      </c>
      <c r="H28">
        <v>-13.5</v>
      </c>
      <c r="I28">
        <v>-13.5</v>
      </c>
      <c r="J28">
        <v>-13</v>
      </c>
      <c r="K28">
        <v>-13.5</v>
      </c>
      <c r="L28">
        <v>-13.5</v>
      </c>
      <c r="M28">
        <f t="shared" si="12"/>
        <v>-13.4</v>
      </c>
      <c r="N28" t="s">
        <v>1112</v>
      </c>
      <c r="P28" s="44" t="str">
        <f>VLOOKUP(D:D,'Name Bridge'!A:B,2,FALSE)</f>
        <v>KC</v>
      </c>
      <c r="Q28" s="80">
        <f>IF($N28="ML",VLOOKUP($P28&amp;$P27,$A$3:$M$28,13,FALSE),VLOOKUP($P27&amp;$P28,$A$3:$M$28,13,FALSE))</f>
        <v>51.2</v>
      </c>
      <c r="R28" s="44">
        <f>IF($N28="O",VLOOKUP($P28&amp;$P27,$A$3:$M$28,13,FALSE),-VLOOKUP($P27&amp;$P28,$A$3:$M$28,13,FALSE))</f>
        <v>-13.4</v>
      </c>
      <c r="S28" s="44" t="str">
        <f>P27</f>
        <v>DEN</v>
      </c>
    </row>
    <row r="31" spans="1:19" x14ac:dyDescent="0.3">
      <c r="B31">
        <v>451</v>
      </c>
      <c r="C31">
        <v>45</v>
      </c>
      <c r="D31" t="s">
        <v>1067</v>
      </c>
      <c r="E31" s="10">
        <v>0.54166666666666663</v>
      </c>
      <c r="F31" t="s">
        <v>1099</v>
      </c>
      <c r="H31">
        <v>44.5</v>
      </c>
      <c r="I31">
        <v>44.5</v>
      </c>
      <c r="J31">
        <v>44</v>
      </c>
      <c r="K31">
        <v>44</v>
      </c>
      <c r="L31">
        <v>44.5</v>
      </c>
    </row>
    <row r="32" spans="1:19" x14ac:dyDescent="0.3">
      <c r="B32">
        <v>452</v>
      </c>
      <c r="C32">
        <v>-3</v>
      </c>
      <c r="D32" t="s">
        <v>1045</v>
      </c>
      <c r="E32" s="10"/>
      <c r="F32" t="s">
        <v>1099</v>
      </c>
      <c r="H32">
        <v>-3</v>
      </c>
      <c r="I32">
        <v>-3</v>
      </c>
      <c r="J32">
        <v>-2.5</v>
      </c>
      <c r="K32">
        <v>-2.5</v>
      </c>
      <c r="L32">
        <v>-3</v>
      </c>
    </row>
    <row r="33" spans="2:12" x14ac:dyDescent="0.3">
      <c r="B33">
        <v>453</v>
      </c>
      <c r="C33">
        <v>42</v>
      </c>
      <c r="D33" t="s">
        <v>1066</v>
      </c>
      <c r="E33" s="10">
        <v>0.54166666666666663</v>
      </c>
      <c r="F33" t="s">
        <v>1099</v>
      </c>
      <c r="H33">
        <v>43</v>
      </c>
      <c r="I33">
        <v>42.5</v>
      </c>
      <c r="J33">
        <v>42.5</v>
      </c>
      <c r="K33">
        <v>43</v>
      </c>
      <c r="L33">
        <v>43</v>
      </c>
    </row>
    <row r="34" spans="2:12" x14ac:dyDescent="0.3">
      <c r="B34">
        <v>454</v>
      </c>
      <c r="C34">
        <v>-12</v>
      </c>
      <c r="D34" t="s">
        <v>1073</v>
      </c>
      <c r="E34" s="10"/>
      <c r="F34" t="s">
        <v>1099</v>
      </c>
      <c r="H34">
        <v>-10.5</v>
      </c>
      <c r="I34">
        <v>-10.5</v>
      </c>
      <c r="J34">
        <v>-10</v>
      </c>
      <c r="K34">
        <v>-10.5</v>
      </c>
      <c r="L34">
        <v>-10</v>
      </c>
    </row>
    <row r="35" spans="2:12" x14ac:dyDescent="0.3">
      <c r="B35">
        <v>455</v>
      </c>
      <c r="C35">
        <v>-3</v>
      </c>
      <c r="D35" t="s">
        <v>1059</v>
      </c>
      <c r="E35" s="10">
        <v>0.54166666666666663</v>
      </c>
      <c r="F35" t="s">
        <v>1099</v>
      </c>
      <c r="H35">
        <v>-3</v>
      </c>
      <c r="I35">
        <v>-3</v>
      </c>
      <c r="J35">
        <v>-3.5</v>
      </c>
      <c r="K35">
        <v>-3</v>
      </c>
      <c r="L35">
        <v>-3</v>
      </c>
    </row>
    <row r="36" spans="2:12" x14ac:dyDescent="0.3">
      <c r="B36">
        <v>456</v>
      </c>
      <c r="C36">
        <v>50.5</v>
      </c>
      <c r="D36" t="s">
        <v>1060</v>
      </c>
      <c r="E36" s="10"/>
      <c r="F36" t="s">
        <v>1099</v>
      </c>
      <c r="H36">
        <v>50.5</v>
      </c>
      <c r="I36">
        <v>50.5</v>
      </c>
      <c r="J36">
        <v>50.5</v>
      </c>
      <c r="K36">
        <v>50.5</v>
      </c>
      <c r="L36">
        <v>50.5</v>
      </c>
    </row>
    <row r="37" spans="2:12" x14ac:dyDescent="0.3">
      <c r="B37">
        <v>457</v>
      </c>
      <c r="C37">
        <v>51</v>
      </c>
      <c r="D37" t="s">
        <v>1062</v>
      </c>
      <c r="E37" s="10">
        <v>0.54166666666666663</v>
      </c>
      <c r="F37" t="s">
        <v>1099</v>
      </c>
      <c r="H37">
        <v>51.5</v>
      </c>
      <c r="I37">
        <v>51.5</v>
      </c>
      <c r="J37">
        <v>51.5</v>
      </c>
      <c r="K37">
        <v>51</v>
      </c>
      <c r="L37">
        <v>51</v>
      </c>
    </row>
    <row r="38" spans="2:12" x14ac:dyDescent="0.3">
      <c r="B38">
        <v>458</v>
      </c>
      <c r="C38">
        <v>-10.5</v>
      </c>
      <c r="D38" t="s">
        <v>1046</v>
      </c>
      <c r="E38" s="10"/>
      <c r="F38" t="s">
        <v>1099</v>
      </c>
      <c r="H38">
        <v>-10</v>
      </c>
      <c r="I38">
        <v>-10</v>
      </c>
      <c r="J38">
        <v>-10</v>
      </c>
      <c r="K38">
        <v>-10.5</v>
      </c>
      <c r="L38">
        <v>-10</v>
      </c>
    </row>
    <row r="39" spans="2:12" x14ac:dyDescent="0.3">
      <c r="B39">
        <v>459</v>
      </c>
      <c r="C39" t="s">
        <v>1099</v>
      </c>
      <c r="D39" t="s">
        <v>2030</v>
      </c>
      <c r="E39" s="10">
        <v>0.54166666666666663</v>
      </c>
      <c r="F39" t="s">
        <v>1099</v>
      </c>
      <c r="H39" t="s">
        <v>1099</v>
      </c>
      <c r="I39" t="s">
        <v>1099</v>
      </c>
      <c r="J39" t="s">
        <v>1099</v>
      </c>
      <c r="K39" t="s">
        <v>1099</v>
      </c>
      <c r="L39" t="s">
        <v>1099</v>
      </c>
    </row>
    <row r="40" spans="2:12" x14ac:dyDescent="0.3">
      <c r="B40">
        <v>460</v>
      </c>
      <c r="C40">
        <v>-10.5</v>
      </c>
      <c r="D40" t="s">
        <v>1047</v>
      </c>
      <c r="E40" s="10"/>
      <c r="F40" t="s">
        <v>1099</v>
      </c>
      <c r="H40">
        <v>-10</v>
      </c>
      <c r="I40" t="s">
        <v>1099</v>
      </c>
      <c r="J40" t="s">
        <v>1099</v>
      </c>
      <c r="K40" t="s">
        <v>1099</v>
      </c>
      <c r="L40">
        <v>-10</v>
      </c>
    </row>
    <row r="41" spans="2:12" x14ac:dyDescent="0.3">
      <c r="B41">
        <v>461</v>
      </c>
      <c r="C41">
        <v>-9</v>
      </c>
      <c r="D41" t="s">
        <v>1108</v>
      </c>
      <c r="E41" s="10">
        <v>0.54166666666666663</v>
      </c>
      <c r="F41" t="s">
        <v>1099</v>
      </c>
      <c r="H41">
        <v>-7.5</v>
      </c>
      <c r="I41">
        <v>-7.5</v>
      </c>
      <c r="J41">
        <v>-7.5</v>
      </c>
      <c r="K41">
        <v>-7.5</v>
      </c>
      <c r="L41">
        <v>-7.5</v>
      </c>
    </row>
    <row r="42" spans="2:12" x14ac:dyDescent="0.3">
      <c r="B42">
        <v>462</v>
      </c>
      <c r="C42">
        <v>47</v>
      </c>
      <c r="D42" t="s">
        <v>1057</v>
      </c>
      <c r="E42" s="10"/>
      <c r="F42" t="s">
        <v>1099</v>
      </c>
      <c r="H42">
        <v>46.5</v>
      </c>
      <c r="I42">
        <v>47</v>
      </c>
      <c r="J42">
        <v>47</v>
      </c>
      <c r="K42">
        <v>47</v>
      </c>
      <c r="L42">
        <v>47</v>
      </c>
    </row>
    <row r="43" spans="2:12" x14ac:dyDescent="0.3">
      <c r="B43">
        <v>463</v>
      </c>
      <c r="C43">
        <v>-3</v>
      </c>
      <c r="D43" t="s">
        <v>1054</v>
      </c>
      <c r="E43" s="10">
        <v>0.54166666666666663</v>
      </c>
      <c r="F43" t="s">
        <v>1099</v>
      </c>
      <c r="H43">
        <v>-2.5</v>
      </c>
      <c r="I43">
        <v>-3</v>
      </c>
      <c r="J43">
        <v>-3</v>
      </c>
      <c r="K43">
        <v>-2.5</v>
      </c>
      <c r="L43">
        <v>-2.5</v>
      </c>
    </row>
    <row r="44" spans="2:12" x14ac:dyDescent="0.3">
      <c r="B44">
        <v>464</v>
      </c>
      <c r="C44">
        <v>45</v>
      </c>
      <c r="D44" t="s">
        <v>1064</v>
      </c>
      <c r="E44" s="10"/>
      <c r="F44" t="s">
        <v>1099</v>
      </c>
      <c r="H44">
        <v>46</v>
      </c>
      <c r="I44">
        <v>46</v>
      </c>
      <c r="J44">
        <v>46</v>
      </c>
      <c r="K44">
        <v>46.5</v>
      </c>
      <c r="L44">
        <v>46.5</v>
      </c>
    </row>
    <row r="45" spans="2:12" x14ac:dyDescent="0.3">
      <c r="B45">
        <v>465</v>
      </c>
      <c r="C45">
        <v>53.5</v>
      </c>
      <c r="D45" t="s">
        <v>1061</v>
      </c>
      <c r="E45" s="10">
        <v>0.54166666666666663</v>
      </c>
      <c r="F45" t="s">
        <v>1099</v>
      </c>
      <c r="H45">
        <v>53</v>
      </c>
      <c r="I45">
        <v>53</v>
      </c>
      <c r="J45">
        <v>53.5</v>
      </c>
      <c r="K45">
        <v>53</v>
      </c>
      <c r="L45">
        <v>53</v>
      </c>
    </row>
    <row r="46" spans="2:12" x14ac:dyDescent="0.3">
      <c r="B46">
        <v>466</v>
      </c>
      <c r="C46">
        <v>-6</v>
      </c>
      <c r="D46" t="s">
        <v>1053</v>
      </c>
      <c r="E46" s="10"/>
      <c r="F46" t="s">
        <v>1099</v>
      </c>
      <c r="H46">
        <v>-4</v>
      </c>
      <c r="I46">
        <v>-4.5</v>
      </c>
      <c r="J46">
        <v>-4</v>
      </c>
      <c r="K46">
        <v>-4</v>
      </c>
      <c r="L46">
        <v>-4</v>
      </c>
    </row>
    <row r="47" spans="2:12" x14ac:dyDescent="0.3">
      <c r="B47">
        <v>467</v>
      </c>
      <c r="C47">
        <v>47.5</v>
      </c>
      <c r="D47" t="s">
        <v>1071</v>
      </c>
      <c r="E47" s="10">
        <v>0.67013888888888884</v>
      </c>
      <c r="F47" t="s">
        <v>1099</v>
      </c>
      <c r="H47">
        <v>47</v>
      </c>
      <c r="I47">
        <v>47</v>
      </c>
      <c r="J47">
        <v>47.5</v>
      </c>
      <c r="K47">
        <v>47</v>
      </c>
      <c r="L47">
        <v>47</v>
      </c>
    </row>
    <row r="48" spans="2:12" x14ac:dyDescent="0.3">
      <c r="B48">
        <v>468</v>
      </c>
      <c r="C48">
        <v>-10</v>
      </c>
      <c r="D48" t="s">
        <v>1063</v>
      </c>
      <c r="E48" s="10"/>
      <c r="F48" t="s">
        <v>1099</v>
      </c>
      <c r="H48">
        <v>-11</v>
      </c>
      <c r="I48">
        <v>-11</v>
      </c>
      <c r="J48">
        <v>-11</v>
      </c>
      <c r="K48">
        <v>-11</v>
      </c>
      <c r="L48">
        <v>-11</v>
      </c>
    </row>
    <row r="49" spans="2:12" x14ac:dyDescent="0.3">
      <c r="B49">
        <v>469</v>
      </c>
      <c r="C49">
        <v>-3</v>
      </c>
      <c r="D49" t="s">
        <v>1058</v>
      </c>
      <c r="E49" s="10">
        <v>0.67013888888888884</v>
      </c>
      <c r="F49" t="s">
        <v>1099</v>
      </c>
      <c r="H49">
        <v>-3</v>
      </c>
      <c r="I49">
        <v>-3</v>
      </c>
      <c r="J49">
        <v>-3</v>
      </c>
      <c r="K49">
        <v>-2.5</v>
      </c>
      <c r="L49">
        <v>-2.5</v>
      </c>
    </row>
    <row r="50" spans="2:12" x14ac:dyDescent="0.3">
      <c r="B50">
        <v>470</v>
      </c>
      <c r="C50">
        <v>48</v>
      </c>
      <c r="D50" t="s">
        <v>1069</v>
      </c>
      <c r="E50" s="10"/>
      <c r="F50" t="s">
        <v>1099</v>
      </c>
      <c r="H50">
        <v>48.5</v>
      </c>
      <c r="I50">
        <v>48</v>
      </c>
      <c r="J50">
        <v>48.5</v>
      </c>
      <c r="K50">
        <v>48.5</v>
      </c>
      <c r="L50">
        <v>48.5</v>
      </c>
    </row>
    <row r="51" spans="2:12" x14ac:dyDescent="0.3">
      <c r="B51">
        <v>471</v>
      </c>
      <c r="C51">
        <v>48</v>
      </c>
      <c r="D51" t="s">
        <v>1056</v>
      </c>
      <c r="E51" s="10">
        <v>0.68402777777777779</v>
      </c>
      <c r="F51" t="s">
        <v>1099</v>
      </c>
      <c r="H51">
        <v>49.5</v>
      </c>
      <c r="I51">
        <v>49.5</v>
      </c>
      <c r="J51">
        <v>49.5</v>
      </c>
      <c r="K51">
        <v>49.5</v>
      </c>
      <c r="L51">
        <v>50</v>
      </c>
    </row>
    <row r="52" spans="2:12" x14ac:dyDescent="0.3">
      <c r="B52">
        <v>472</v>
      </c>
      <c r="C52">
        <v>-8.5</v>
      </c>
      <c r="D52" t="s">
        <v>1050</v>
      </c>
      <c r="E52" s="10"/>
      <c r="F52" t="s">
        <v>1099</v>
      </c>
      <c r="H52">
        <v>-8.5</v>
      </c>
      <c r="I52">
        <v>-8.5</v>
      </c>
      <c r="J52">
        <v>-8.5</v>
      </c>
      <c r="K52">
        <v>-7.5</v>
      </c>
      <c r="L52">
        <v>-9</v>
      </c>
    </row>
    <row r="53" spans="2:12" x14ac:dyDescent="0.3">
      <c r="B53">
        <v>473</v>
      </c>
      <c r="C53">
        <v>48</v>
      </c>
      <c r="D53" t="s">
        <v>1042</v>
      </c>
      <c r="E53" s="10">
        <v>0.68402777777777779</v>
      </c>
      <c r="F53" t="s">
        <v>1099</v>
      </c>
      <c r="H53">
        <v>47</v>
      </c>
      <c r="I53">
        <v>47</v>
      </c>
      <c r="J53">
        <v>47</v>
      </c>
      <c r="K53">
        <v>47</v>
      </c>
      <c r="L53">
        <v>47</v>
      </c>
    </row>
    <row r="54" spans="2:12" x14ac:dyDescent="0.3">
      <c r="B54">
        <v>474</v>
      </c>
      <c r="C54" t="s">
        <v>3128</v>
      </c>
      <c r="D54" t="s">
        <v>1055</v>
      </c>
      <c r="E54" s="10"/>
      <c r="F54" t="s">
        <v>1099</v>
      </c>
      <c r="H54">
        <v>-1</v>
      </c>
      <c r="I54">
        <v>-1.5</v>
      </c>
      <c r="J54">
        <v>-1.5</v>
      </c>
      <c r="K54">
        <v>-1.5</v>
      </c>
      <c r="L54">
        <v>-1.5</v>
      </c>
    </row>
    <row r="55" spans="2:12" x14ac:dyDescent="0.3">
      <c r="B55">
        <v>475</v>
      </c>
      <c r="C55">
        <v>51</v>
      </c>
      <c r="D55" t="s">
        <v>1051</v>
      </c>
      <c r="E55" s="10">
        <v>0.84722222222222221</v>
      </c>
      <c r="F55" t="s">
        <v>1099</v>
      </c>
      <c r="H55">
        <v>51</v>
      </c>
      <c r="I55">
        <v>51</v>
      </c>
      <c r="J55">
        <v>51.5</v>
      </c>
      <c r="K55">
        <v>51.5</v>
      </c>
      <c r="L55">
        <v>51</v>
      </c>
    </row>
    <row r="56" spans="2:12" x14ac:dyDescent="0.3">
      <c r="B56">
        <v>476</v>
      </c>
      <c r="C56">
        <v>-14</v>
      </c>
      <c r="D56" t="s">
        <v>1048</v>
      </c>
      <c r="F56" t="s">
        <v>1099</v>
      </c>
      <c r="H56">
        <v>-13.5</v>
      </c>
      <c r="I56">
        <v>-13.5</v>
      </c>
      <c r="J56">
        <v>-13</v>
      </c>
      <c r="K56">
        <v>-13.5</v>
      </c>
      <c r="L56">
        <v>-13.5</v>
      </c>
    </row>
    <row r="57" spans="2:12" x14ac:dyDescent="0.3">
      <c r="E57" s="10"/>
    </row>
  </sheetData>
  <conditionalFormatting sqref="P29:P1048576 P1:P20">
    <cfRule type="duplicateValues" dxfId="5" priority="9"/>
  </conditionalFormatting>
  <conditionalFormatting sqref="P21:P22">
    <cfRule type="duplicateValues" dxfId="4" priority="8"/>
  </conditionalFormatting>
  <conditionalFormatting sqref="P23:P24">
    <cfRule type="duplicateValues" dxfId="3" priority="7"/>
  </conditionalFormatting>
  <conditionalFormatting sqref="P25:P26">
    <cfRule type="duplicateValues" dxfId="2" priority="6"/>
  </conditionalFormatting>
  <conditionalFormatting sqref="P27:P28">
    <cfRule type="duplicateValues" dxfId="1" priority="4"/>
  </conditionalFormatting>
  <conditionalFormatting sqref="D5:D26">
    <cfRule type="duplicateValues" dxfId="0" priority="12"/>
  </conditionalFormatting>
  <hyperlinks>
    <hyperlink ref="B1" r:id="rId1" xr:uid="{629FA6C5-9161-4698-AFA4-5EFED052E8DB}"/>
  </hyperlinks>
  <pageMargins left="0.7" right="0.7" top="0.75" bottom="0.75" header="0.3" footer="0.3"/>
  <pageSetup orientation="portrait" r:id="rId2"/>
  <ignoredErrors>
    <ignoredError sqref="S7:S12 S13:S1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58"/>
  <sheetViews>
    <sheetView topLeftCell="A32" workbookViewId="0">
      <selection activeCell="A59" sqref="A59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1032</v>
      </c>
      <c r="B1" t="s">
        <v>992</v>
      </c>
    </row>
    <row r="2" spans="1:2" x14ac:dyDescent="0.3">
      <c r="A2" t="s">
        <v>170</v>
      </c>
      <c r="B2" t="s">
        <v>1033</v>
      </c>
    </row>
    <row r="3" spans="1:2" x14ac:dyDescent="0.3">
      <c r="A3" t="s">
        <v>1034</v>
      </c>
      <c r="B3" t="s">
        <v>92</v>
      </c>
    </row>
    <row r="4" spans="1:2" x14ac:dyDescent="0.3">
      <c r="A4" t="s">
        <v>1035</v>
      </c>
      <c r="B4" t="s">
        <v>705</v>
      </c>
    </row>
    <row r="5" spans="1:2" x14ac:dyDescent="0.3">
      <c r="A5" t="s">
        <v>207</v>
      </c>
      <c r="B5" t="s">
        <v>207</v>
      </c>
    </row>
    <row r="6" spans="1:2" x14ac:dyDescent="0.3">
      <c r="A6" t="s">
        <v>699</v>
      </c>
      <c r="B6" t="s">
        <v>699</v>
      </c>
    </row>
    <row r="7" spans="1:2" x14ac:dyDescent="0.3">
      <c r="A7" t="s">
        <v>1881</v>
      </c>
      <c r="B7" t="s">
        <v>79</v>
      </c>
    </row>
    <row r="8" spans="1:2" x14ac:dyDescent="0.3">
      <c r="A8" t="s">
        <v>267</v>
      </c>
      <c r="B8" t="s">
        <v>1074</v>
      </c>
    </row>
    <row r="9" spans="1:2" x14ac:dyDescent="0.3">
      <c r="A9" t="s">
        <v>1075</v>
      </c>
      <c r="B9" t="s">
        <v>422</v>
      </c>
    </row>
    <row r="10" spans="1:2" x14ac:dyDescent="0.3">
      <c r="A10" t="s">
        <v>1049</v>
      </c>
      <c r="B10" t="s">
        <v>1076</v>
      </c>
    </row>
    <row r="11" spans="1:2" x14ac:dyDescent="0.3">
      <c r="A11" t="s">
        <v>1072</v>
      </c>
      <c r="B11" t="s">
        <v>33</v>
      </c>
    </row>
    <row r="12" spans="1:2" x14ac:dyDescent="0.3">
      <c r="A12" t="s">
        <v>1073</v>
      </c>
      <c r="B12" t="s">
        <v>86</v>
      </c>
    </row>
    <row r="13" spans="1:2" x14ac:dyDescent="0.3">
      <c r="A13" t="s">
        <v>1057</v>
      </c>
      <c r="B13" t="s">
        <v>130</v>
      </c>
    </row>
    <row r="14" spans="1:2" x14ac:dyDescent="0.3">
      <c r="A14" t="s">
        <v>1066</v>
      </c>
      <c r="B14" t="s">
        <v>78</v>
      </c>
    </row>
    <row r="15" spans="1:2" x14ac:dyDescent="0.3">
      <c r="A15" t="s">
        <v>1051</v>
      </c>
      <c r="B15" t="s">
        <v>114</v>
      </c>
    </row>
    <row r="16" spans="1:2" x14ac:dyDescent="0.3">
      <c r="A16" t="s">
        <v>1053</v>
      </c>
      <c r="B16" t="s">
        <v>40</v>
      </c>
    </row>
    <row r="17" spans="1:2" x14ac:dyDescent="0.3">
      <c r="A17" t="s">
        <v>1043</v>
      </c>
      <c r="B17" t="s">
        <v>107</v>
      </c>
    </row>
    <row r="18" spans="1:2" x14ac:dyDescent="0.3">
      <c r="A18" t="s">
        <v>2030</v>
      </c>
      <c r="B18" t="s">
        <v>135</v>
      </c>
    </row>
    <row r="19" spans="1:2" x14ac:dyDescent="0.3">
      <c r="A19" t="s">
        <v>1069</v>
      </c>
      <c r="B19" t="s">
        <v>116</v>
      </c>
    </row>
    <row r="20" spans="1:2" x14ac:dyDescent="0.3">
      <c r="A20" t="s">
        <v>1044</v>
      </c>
      <c r="B20" t="s">
        <v>37</v>
      </c>
    </row>
    <row r="21" spans="1:2" x14ac:dyDescent="0.3">
      <c r="A21" t="s">
        <v>1046</v>
      </c>
      <c r="B21" t="s">
        <v>46</v>
      </c>
    </row>
    <row r="22" spans="1:2" x14ac:dyDescent="0.3">
      <c r="A22" t="s">
        <v>1048</v>
      </c>
      <c r="B22" t="s">
        <v>1077</v>
      </c>
    </row>
    <row r="23" spans="1:2" x14ac:dyDescent="0.3">
      <c r="A23" t="s">
        <v>1062</v>
      </c>
      <c r="B23" t="s">
        <v>1078</v>
      </c>
    </row>
    <row r="24" spans="1:2" x14ac:dyDescent="0.3">
      <c r="A24" t="s">
        <v>1042</v>
      </c>
      <c r="B24" t="s">
        <v>1079</v>
      </c>
    </row>
    <row r="25" spans="1:2" x14ac:dyDescent="0.3">
      <c r="A25" t="s">
        <v>1050</v>
      </c>
      <c r="B25" t="s">
        <v>1080</v>
      </c>
    </row>
    <row r="26" spans="1:2" x14ac:dyDescent="0.3">
      <c r="A26" t="s">
        <v>1064</v>
      </c>
      <c r="B26" t="s">
        <v>84</v>
      </c>
    </row>
    <row r="27" spans="1:2" x14ac:dyDescent="0.3">
      <c r="A27" t="s">
        <v>1056</v>
      </c>
      <c r="B27" t="s">
        <v>76</v>
      </c>
    </row>
    <row r="28" spans="1:2" x14ac:dyDescent="0.3">
      <c r="A28" t="s">
        <v>1052</v>
      </c>
      <c r="B28" t="s">
        <v>44</v>
      </c>
    </row>
    <row r="29" spans="1:2" x14ac:dyDescent="0.3">
      <c r="A29" t="s">
        <v>1060</v>
      </c>
      <c r="B29" t="s">
        <v>67</v>
      </c>
    </row>
    <row r="30" spans="1:2" x14ac:dyDescent="0.3">
      <c r="A30" t="s">
        <v>1059</v>
      </c>
      <c r="B30" t="s">
        <v>104</v>
      </c>
    </row>
    <row r="31" spans="1:2" x14ac:dyDescent="0.3">
      <c r="A31" t="s">
        <v>1071</v>
      </c>
      <c r="B31" t="s">
        <v>74</v>
      </c>
    </row>
    <row r="32" spans="1:2" x14ac:dyDescent="0.3">
      <c r="A32" t="s">
        <v>1055</v>
      </c>
      <c r="B32" t="s">
        <v>56</v>
      </c>
    </row>
    <row r="33" spans="1:2" x14ac:dyDescent="0.3">
      <c r="A33" t="s">
        <v>1047</v>
      </c>
      <c r="B33" t="s">
        <v>180</v>
      </c>
    </row>
    <row r="34" spans="1:2" x14ac:dyDescent="0.3">
      <c r="A34" t="s">
        <v>1058</v>
      </c>
      <c r="B34" t="s">
        <v>80</v>
      </c>
    </row>
    <row r="35" spans="1:2" x14ac:dyDescent="0.3">
      <c r="A35" t="s">
        <v>1054</v>
      </c>
      <c r="B35" t="s">
        <v>1081</v>
      </c>
    </row>
    <row r="36" spans="1:2" x14ac:dyDescent="0.3">
      <c r="A36" t="s">
        <v>1045</v>
      </c>
      <c r="B36" t="s">
        <v>99</v>
      </c>
    </row>
    <row r="37" spans="1:2" x14ac:dyDescent="0.3">
      <c r="A37" t="s">
        <v>1061</v>
      </c>
      <c r="B37" t="s">
        <v>54</v>
      </c>
    </row>
    <row r="38" spans="1:2" x14ac:dyDescent="0.3">
      <c r="A38" t="s">
        <v>1108</v>
      </c>
      <c r="B38" t="s">
        <v>1121</v>
      </c>
    </row>
    <row r="39" spans="1:2" x14ac:dyDescent="0.3">
      <c r="A39" t="s">
        <v>1067</v>
      </c>
      <c r="B39" t="s">
        <v>72</v>
      </c>
    </row>
    <row r="40" spans="1:2" x14ac:dyDescent="0.3">
      <c r="A40" t="s">
        <v>1063</v>
      </c>
      <c r="B40" t="s">
        <v>61</v>
      </c>
    </row>
    <row r="41" spans="1:2" x14ac:dyDescent="0.3">
      <c r="A41" t="s">
        <v>1070</v>
      </c>
      <c r="B41" t="s">
        <v>1082</v>
      </c>
    </row>
    <row r="42" spans="1:2" x14ac:dyDescent="0.3">
      <c r="A42" t="s">
        <v>1065</v>
      </c>
      <c r="B42" t="s">
        <v>1121</v>
      </c>
    </row>
    <row r="43" spans="1:2" x14ac:dyDescent="0.3">
      <c r="A43" t="s">
        <v>1879</v>
      </c>
      <c r="B43" t="s">
        <v>124</v>
      </c>
    </row>
    <row r="44" spans="1:2" x14ac:dyDescent="0.3">
      <c r="A44" t="s">
        <v>1878</v>
      </c>
      <c r="B44" t="s">
        <v>98</v>
      </c>
    </row>
    <row r="45" spans="1:2" x14ac:dyDescent="0.3">
      <c r="A45" t="s">
        <v>2645</v>
      </c>
      <c r="B45" t="s">
        <v>2645</v>
      </c>
    </row>
    <row r="46" spans="1:2" x14ac:dyDescent="0.3">
      <c r="A46" t="s">
        <v>1887</v>
      </c>
      <c r="B46" t="s">
        <v>168</v>
      </c>
    </row>
    <row r="47" spans="1:2" x14ac:dyDescent="0.3">
      <c r="A47" t="s">
        <v>2819</v>
      </c>
      <c r="B47" t="s">
        <v>165</v>
      </c>
    </row>
    <row r="48" spans="1:2" x14ac:dyDescent="0.3">
      <c r="A48" t="s">
        <v>2892</v>
      </c>
      <c r="B48" t="s">
        <v>411</v>
      </c>
    </row>
    <row r="49" spans="1:2" x14ac:dyDescent="0.3">
      <c r="A49" t="s">
        <v>1889</v>
      </c>
      <c r="B49" t="s">
        <v>139</v>
      </c>
    </row>
    <row r="50" spans="1:2" x14ac:dyDescent="0.3">
      <c r="A50" t="s">
        <v>2716</v>
      </c>
      <c r="B50" t="s">
        <v>212</v>
      </c>
    </row>
    <row r="51" spans="1:2" x14ac:dyDescent="0.3">
      <c r="A51" t="s">
        <v>1885</v>
      </c>
      <c r="B51" t="s">
        <v>109</v>
      </c>
    </row>
    <row r="52" spans="1:2" x14ac:dyDescent="0.3">
      <c r="A52" t="s">
        <v>1922</v>
      </c>
      <c r="B52" t="s">
        <v>254</v>
      </c>
    </row>
    <row r="53" spans="1:2" x14ac:dyDescent="0.3">
      <c r="A53" t="s">
        <v>2917</v>
      </c>
      <c r="B53" t="s">
        <v>327</v>
      </c>
    </row>
    <row r="54" spans="1:2" x14ac:dyDescent="0.3">
      <c r="A54" t="s">
        <v>3022</v>
      </c>
      <c r="B54" t="s">
        <v>2710</v>
      </c>
    </row>
    <row r="55" spans="1:2" x14ac:dyDescent="0.3">
      <c r="A55" t="s">
        <v>3003</v>
      </c>
      <c r="B55" t="s">
        <v>356</v>
      </c>
    </row>
    <row r="56" spans="1:2" x14ac:dyDescent="0.3">
      <c r="A56" t="s">
        <v>2916</v>
      </c>
      <c r="B56" t="s">
        <v>2886</v>
      </c>
    </row>
    <row r="57" spans="1:2" x14ac:dyDescent="0.3">
      <c r="A57" t="s">
        <v>3306</v>
      </c>
      <c r="B57" t="s">
        <v>306</v>
      </c>
    </row>
    <row r="58" spans="1:2" x14ac:dyDescent="0.3">
      <c r="A58" t="s">
        <v>3149</v>
      </c>
      <c r="B58" t="s">
        <v>270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2032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2035</v>
      </c>
      <c r="J1" t="s">
        <v>2036</v>
      </c>
      <c r="K1" t="s">
        <v>1118</v>
      </c>
      <c r="L1" t="s">
        <v>2037</v>
      </c>
      <c r="M1" t="s">
        <v>1037</v>
      </c>
      <c r="N1" t="s">
        <v>1144</v>
      </c>
      <c r="O1" t="s">
        <v>2038</v>
      </c>
      <c r="P1" t="s">
        <v>2039</v>
      </c>
      <c r="Q1" t="s">
        <v>2040</v>
      </c>
      <c r="R1" t="s">
        <v>2041</v>
      </c>
      <c r="S1" t="s">
        <v>1146</v>
      </c>
      <c r="T1" t="s">
        <v>2042</v>
      </c>
      <c r="U1" t="s">
        <v>2043</v>
      </c>
      <c r="V1" t="s">
        <v>2044</v>
      </c>
      <c r="W1" t="s">
        <v>2045</v>
      </c>
      <c r="X1" t="s">
        <v>2046</v>
      </c>
      <c r="Y1" t="s">
        <v>2047</v>
      </c>
      <c r="Z1" t="s">
        <v>2048</v>
      </c>
      <c r="AA1" t="s">
        <v>2049</v>
      </c>
      <c r="AB1" t="s">
        <v>2050</v>
      </c>
      <c r="AC1" t="s">
        <v>2051</v>
      </c>
      <c r="AD1" t="s">
        <v>2052</v>
      </c>
      <c r="AE1" t="s">
        <v>2053</v>
      </c>
      <c r="AF1" t="s">
        <v>2054</v>
      </c>
    </row>
    <row r="2" spans="1:32" x14ac:dyDescent="0.3">
      <c r="A2" s="2" t="s">
        <v>1220</v>
      </c>
      <c r="B2" s="2" t="s">
        <v>147</v>
      </c>
      <c r="C2" t="s">
        <v>147</v>
      </c>
      <c r="D2" s="2" t="s">
        <v>80</v>
      </c>
      <c r="E2" s="2" t="s">
        <v>1221</v>
      </c>
      <c r="F2" s="2" t="s">
        <v>38</v>
      </c>
      <c r="G2" s="2" t="s">
        <v>1225</v>
      </c>
      <c r="H2" s="2" t="s">
        <v>1225</v>
      </c>
      <c r="I2" s="2" t="s">
        <v>2055</v>
      </c>
      <c r="J2" s="2" t="s">
        <v>2056</v>
      </c>
      <c r="K2" s="2" t="s">
        <v>2057</v>
      </c>
      <c r="L2" s="2" t="s">
        <v>2058</v>
      </c>
      <c r="M2" s="2" t="s">
        <v>2059</v>
      </c>
      <c r="N2" s="2" t="s">
        <v>1311</v>
      </c>
      <c r="O2" s="2" t="s">
        <v>1567</v>
      </c>
      <c r="P2" s="2" t="s">
        <v>1225</v>
      </c>
      <c r="Q2" s="2" t="s">
        <v>1637</v>
      </c>
      <c r="R2" s="2" t="s">
        <v>1738</v>
      </c>
      <c r="S2" s="2" t="s">
        <v>1487</v>
      </c>
      <c r="T2" s="2" t="s">
        <v>2060</v>
      </c>
      <c r="U2" s="2" t="s">
        <v>1701</v>
      </c>
      <c r="V2" s="2" t="s">
        <v>1556</v>
      </c>
      <c r="W2" s="2" t="s">
        <v>2061</v>
      </c>
      <c r="X2" s="2" t="s">
        <v>2062</v>
      </c>
      <c r="Y2" s="2" t="s">
        <v>2652</v>
      </c>
      <c r="Z2" s="2" t="s">
        <v>1311</v>
      </c>
      <c r="AA2" s="2" t="s">
        <v>1371</v>
      </c>
      <c r="AB2" s="2" t="s">
        <v>2063</v>
      </c>
      <c r="AC2" s="2" t="s">
        <v>2064</v>
      </c>
      <c r="AD2" s="2" t="s">
        <v>1555</v>
      </c>
      <c r="AE2" s="2" t="s">
        <v>1220</v>
      </c>
      <c r="AF2" s="2" t="s">
        <v>1231</v>
      </c>
    </row>
    <row r="3" spans="1:32" x14ac:dyDescent="0.3">
      <c r="A3" s="2" t="s">
        <v>1231</v>
      </c>
      <c r="B3" s="2" t="s">
        <v>89</v>
      </c>
      <c r="C3" t="s">
        <v>89</v>
      </c>
      <c r="D3" s="2" t="s">
        <v>63</v>
      </c>
      <c r="E3" s="2" t="s">
        <v>1221</v>
      </c>
      <c r="F3" s="2" t="s">
        <v>38</v>
      </c>
      <c r="G3" s="2" t="s">
        <v>1225</v>
      </c>
      <c r="H3" s="2" t="s">
        <v>1225</v>
      </c>
      <c r="I3" s="2" t="s">
        <v>2065</v>
      </c>
      <c r="J3" s="2" t="s">
        <v>2066</v>
      </c>
      <c r="K3" s="2" t="s">
        <v>2057</v>
      </c>
      <c r="L3" s="2" t="s">
        <v>2067</v>
      </c>
      <c r="M3" s="2" t="s">
        <v>2068</v>
      </c>
      <c r="N3" s="2" t="s">
        <v>1237</v>
      </c>
      <c r="O3" s="2" t="s">
        <v>1407</v>
      </c>
      <c r="P3" s="2" t="s">
        <v>1341</v>
      </c>
      <c r="Q3" s="2" t="s">
        <v>1254</v>
      </c>
      <c r="R3" s="2" t="s">
        <v>1505</v>
      </c>
      <c r="S3" s="2" t="s">
        <v>1358</v>
      </c>
      <c r="T3" s="2" t="s">
        <v>1580</v>
      </c>
      <c r="U3" s="2" t="s">
        <v>1626</v>
      </c>
      <c r="V3" s="2" t="s">
        <v>2069</v>
      </c>
      <c r="W3" s="2" t="s">
        <v>2070</v>
      </c>
      <c r="X3" s="2" t="s">
        <v>2071</v>
      </c>
      <c r="Y3" s="2" t="s">
        <v>2653</v>
      </c>
      <c r="Z3" s="2" t="s">
        <v>1359</v>
      </c>
      <c r="AA3" s="2" t="s">
        <v>1805</v>
      </c>
      <c r="AB3" s="2" t="s">
        <v>2072</v>
      </c>
      <c r="AC3" s="2" t="s">
        <v>2073</v>
      </c>
      <c r="AD3" s="2" t="s">
        <v>1701</v>
      </c>
      <c r="AE3" s="2" t="s">
        <v>1231</v>
      </c>
      <c r="AF3" s="2" t="s">
        <v>1231</v>
      </c>
    </row>
    <row r="4" spans="1:32" x14ac:dyDescent="0.3">
      <c r="A4" s="2" t="s">
        <v>1240</v>
      </c>
      <c r="B4" s="2" t="s">
        <v>137</v>
      </c>
      <c r="C4" t="s">
        <v>137</v>
      </c>
      <c r="D4" s="2" t="s">
        <v>84</v>
      </c>
      <c r="E4" s="2" t="s">
        <v>1335</v>
      </c>
      <c r="F4" s="2" t="s">
        <v>38</v>
      </c>
      <c r="G4" s="2" t="s">
        <v>1222</v>
      </c>
      <c r="H4" s="2" t="s">
        <v>1222</v>
      </c>
      <c r="I4" s="2" t="s">
        <v>2074</v>
      </c>
      <c r="J4" s="2" t="s">
        <v>2075</v>
      </c>
      <c r="K4" s="2" t="s">
        <v>2076</v>
      </c>
      <c r="L4" s="2" t="s">
        <v>2077</v>
      </c>
      <c r="M4" s="2" t="s">
        <v>2078</v>
      </c>
      <c r="N4" s="2" t="s">
        <v>1290</v>
      </c>
      <c r="O4" s="2" t="s">
        <v>1365</v>
      </c>
      <c r="P4" s="2" t="s">
        <v>1276</v>
      </c>
      <c r="Q4" s="2" t="s">
        <v>1582</v>
      </c>
      <c r="R4" s="2" t="s">
        <v>1516</v>
      </c>
      <c r="S4" s="2" t="s">
        <v>1455</v>
      </c>
      <c r="T4" s="2" t="s">
        <v>1634</v>
      </c>
      <c r="U4" s="2" t="s">
        <v>1626</v>
      </c>
      <c r="V4" s="2" t="s">
        <v>2079</v>
      </c>
      <c r="W4" s="2" t="s">
        <v>2080</v>
      </c>
      <c r="X4" s="2" t="s">
        <v>2081</v>
      </c>
      <c r="Y4" s="2" t="s">
        <v>2654</v>
      </c>
      <c r="Z4" s="2" t="s">
        <v>1373</v>
      </c>
      <c r="AA4" s="2" t="s">
        <v>1839</v>
      </c>
      <c r="AB4" s="2" t="s">
        <v>2082</v>
      </c>
      <c r="AC4" s="2" t="s">
        <v>2083</v>
      </c>
      <c r="AD4" s="2" t="s">
        <v>1606</v>
      </c>
      <c r="AE4" s="2" t="s">
        <v>1240</v>
      </c>
      <c r="AF4" s="2" t="s">
        <v>1231</v>
      </c>
    </row>
    <row r="5" spans="1:32" x14ac:dyDescent="0.3">
      <c r="A5" s="2" t="s">
        <v>1248</v>
      </c>
      <c r="B5" s="2" t="s">
        <v>144</v>
      </c>
      <c r="C5" t="s">
        <v>144</v>
      </c>
      <c r="D5" s="2" t="s">
        <v>101</v>
      </c>
      <c r="E5" s="2" t="s">
        <v>1431</v>
      </c>
      <c r="F5" s="2" t="s">
        <v>38</v>
      </c>
      <c r="G5" s="2" t="s">
        <v>1225</v>
      </c>
      <c r="H5" s="2" t="s">
        <v>1225</v>
      </c>
      <c r="I5" s="2" t="s">
        <v>2084</v>
      </c>
      <c r="J5" s="2" t="s">
        <v>2085</v>
      </c>
      <c r="K5" s="2" t="s">
        <v>2086</v>
      </c>
      <c r="L5" s="2" t="s">
        <v>2087</v>
      </c>
      <c r="M5" s="2" t="s">
        <v>2088</v>
      </c>
      <c r="N5" s="2" t="s">
        <v>1232</v>
      </c>
      <c r="O5" s="2" t="s">
        <v>1438</v>
      </c>
      <c r="P5" s="2" t="s">
        <v>1243</v>
      </c>
      <c r="Q5" s="2" t="s">
        <v>1537</v>
      </c>
      <c r="R5" s="2" t="s">
        <v>1535</v>
      </c>
      <c r="S5" s="2" t="s">
        <v>1260</v>
      </c>
      <c r="T5" s="2" t="s">
        <v>1699</v>
      </c>
      <c r="U5" s="2" t="s">
        <v>1572</v>
      </c>
      <c r="V5" s="2" t="s">
        <v>2079</v>
      </c>
      <c r="W5" s="2" t="s">
        <v>2089</v>
      </c>
      <c r="X5" s="2" t="s">
        <v>2090</v>
      </c>
      <c r="Y5" s="2" t="s">
        <v>2655</v>
      </c>
      <c r="Z5" s="2" t="s">
        <v>1294</v>
      </c>
      <c r="AA5" s="2" t="s">
        <v>1550</v>
      </c>
      <c r="AB5" s="2" t="s">
        <v>2091</v>
      </c>
      <c r="AC5" s="2" t="s">
        <v>2092</v>
      </c>
      <c r="AD5" s="2" t="s">
        <v>1365</v>
      </c>
      <c r="AE5" s="2" t="s">
        <v>1220</v>
      </c>
      <c r="AF5" s="2" t="s">
        <v>1220</v>
      </c>
    </row>
    <row r="6" spans="1:32" x14ac:dyDescent="0.3">
      <c r="A6" s="2" t="s">
        <v>1230</v>
      </c>
      <c r="B6" s="2" t="s">
        <v>126</v>
      </c>
      <c r="C6" t="s">
        <v>126</v>
      </c>
      <c r="D6" s="2" t="s">
        <v>76</v>
      </c>
      <c r="E6" s="2" t="s">
        <v>1294</v>
      </c>
      <c r="F6" s="2" t="s">
        <v>38</v>
      </c>
      <c r="G6" s="2" t="s">
        <v>1225</v>
      </c>
      <c r="H6" s="2" t="s">
        <v>1225</v>
      </c>
      <c r="I6" s="2" t="s">
        <v>2055</v>
      </c>
      <c r="J6" s="2" t="s">
        <v>2093</v>
      </c>
      <c r="K6" s="2" t="s">
        <v>2094</v>
      </c>
      <c r="L6" s="2" t="s">
        <v>2095</v>
      </c>
      <c r="M6" s="2" t="s">
        <v>2096</v>
      </c>
      <c r="N6" s="2" t="s">
        <v>1294</v>
      </c>
      <c r="O6" s="2" t="s">
        <v>1261</v>
      </c>
      <c r="P6" s="2" t="s">
        <v>1258</v>
      </c>
      <c r="Q6" s="2" t="s">
        <v>1577</v>
      </c>
      <c r="R6" s="2" t="s">
        <v>1498</v>
      </c>
      <c r="S6" s="2" t="s">
        <v>1308</v>
      </c>
      <c r="T6" s="2" t="s">
        <v>1692</v>
      </c>
      <c r="U6" s="2" t="s">
        <v>1701</v>
      </c>
      <c r="V6" s="2" t="s">
        <v>2097</v>
      </c>
      <c r="W6" s="2" t="s">
        <v>2098</v>
      </c>
      <c r="X6" s="2" t="s">
        <v>2099</v>
      </c>
      <c r="Y6" s="2" t="s">
        <v>2307</v>
      </c>
      <c r="Z6" s="2" t="s">
        <v>1392</v>
      </c>
      <c r="AA6" s="2" t="s">
        <v>1747</v>
      </c>
      <c r="AB6" s="2" t="s">
        <v>2100</v>
      </c>
      <c r="AC6" s="2" t="s">
        <v>2101</v>
      </c>
      <c r="AD6" s="2" t="s">
        <v>1495</v>
      </c>
      <c r="AE6" s="2" t="s">
        <v>1231</v>
      </c>
      <c r="AF6" s="2" t="s">
        <v>1248</v>
      </c>
    </row>
    <row r="7" spans="1:32" x14ac:dyDescent="0.3">
      <c r="A7" s="2" t="s">
        <v>1263</v>
      </c>
      <c r="B7" s="2" t="s">
        <v>58</v>
      </c>
      <c r="C7" t="s">
        <v>58</v>
      </c>
      <c r="D7" s="2" t="s">
        <v>44</v>
      </c>
      <c r="E7" s="2" t="s">
        <v>1290</v>
      </c>
      <c r="F7" s="2" t="s">
        <v>38</v>
      </c>
      <c r="G7" s="2" t="s">
        <v>1225</v>
      </c>
      <c r="H7" s="2" t="s">
        <v>1225</v>
      </c>
      <c r="I7" s="2" t="s">
        <v>2102</v>
      </c>
      <c r="J7" s="2" t="s">
        <v>2093</v>
      </c>
      <c r="K7" s="2" t="s">
        <v>2103</v>
      </c>
      <c r="L7" s="2" t="s">
        <v>2104</v>
      </c>
      <c r="M7" s="2" t="s">
        <v>2105</v>
      </c>
      <c r="N7" s="2" t="s">
        <v>1341</v>
      </c>
      <c r="O7" s="2" t="s">
        <v>1246</v>
      </c>
      <c r="P7" s="2" t="s">
        <v>1293</v>
      </c>
      <c r="Q7" s="2" t="s">
        <v>1478</v>
      </c>
      <c r="R7" s="2" t="s">
        <v>1509</v>
      </c>
      <c r="S7" s="2" t="s">
        <v>1244</v>
      </c>
      <c r="T7" s="2" t="s">
        <v>1580</v>
      </c>
      <c r="U7" s="2" t="s">
        <v>1611</v>
      </c>
      <c r="V7" s="2" t="s">
        <v>2106</v>
      </c>
      <c r="W7" s="2" t="s">
        <v>2107</v>
      </c>
      <c r="X7" s="2" t="s">
        <v>2108</v>
      </c>
      <c r="Y7" s="2" t="s">
        <v>2656</v>
      </c>
      <c r="Z7" s="2" t="s">
        <v>1249</v>
      </c>
      <c r="AA7" s="2" t="s">
        <v>1390</v>
      </c>
      <c r="AB7" s="2" t="s">
        <v>2109</v>
      </c>
      <c r="AC7" s="2" t="s">
        <v>2110</v>
      </c>
      <c r="AD7" s="2" t="s">
        <v>1291</v>
      </c>
      <c r="AE7" s="2"/>
      <c r="AF7" s="2"/>
    </row>
    <row r="8" spans="1:32" x14ac:dyDescent="0.3">
      <c r="A8" s="2" t="s">
        <v>1258</v>
      </c>
      <c r="B8" s="2" t="s">
        <v>152</v>
      </c>
      <c r="C8" t="s">
        <v>152</v>
      </c>
      <c r="D8" s="2" t="s">
        <v>56</v>
      </c>
      <c r="E8" s="2" t="s">
        <v>1321</v>
      </c>
      <c r="F8" s="2" t="s">
        <v>38</v>
      </c>
      <c r="G8" s="2" t="s">
        <v>1225</v>
      </c>
      <c r="H8" s="2" t="s">
        <v>1225</v>
      </c>
      <c r="I8" s="2" t="s">
        <v>2111</v>
      </c>
      <c r="J8" s="2" t="s">
        <v>2112</v>
      </c>
      <c r="K8" s="2" t="s">
        <v>2113</v>
      </c>
      <c r="L8" s="2" t="s">
        <v>2114</v>
      </c>
      <c r="M8" s="2" t="s">
        <v>2115</v>
      </c>
      <c r="N8" s="2" t="s">
        <v>1249</v>
      </c>
      <c r="O8" s="2" t="s">
        <v>1438</v>
      </c>
      <c r="P8" s="2" t="s">
        <v>1340</v>
      </c>
      <c r="Q8" s="2" t="s">
        <v>1555</v>
      </c>
      <c r="R8" s="2" t="s">
        <v>1330</v>
      </c>
      <c r="S8" s="2" t="s">
        <v>1253</v>
      </c>
      <c r="T8" s="2" t="s">
        <v>1683</v>
      </c>
      <c r="U8" s="2" t="s">
        <v>1626</v>
      </c>
      <c r="V8" s="2" t="s">
        <v>1556</v>
      </c>
      <c r="W8" s="2" t="s">
        <v>2116</v>
      </c>
      <c r="X8" s="2" t="s">
        <v>1310</v>
      </c>
      <c r="Y8" s="2" t="s">
        <v>2657</v>
      </c>
      <c r="Z8" s="2" t="s">
        <v>1335</v>
      </c>
      <c r="AA8" s="2" t="s">
        <v>1740</v>
      </c>
      <c r="AB8" s="2" t="s">
        <v>2117</v>
      </c>
      <c r="AC8" s="2" t="s">
        <v>2118</v>
      </c>
      <c r="AD8" s="2" t="s">
        <v>1562</v>
      </c>
      <c r="AE8" s="2" t="s">
        <v>1220</v>
      </c>
      <c r="AF8" s="2" t="s">
        <v>1231</v>
      </c>
    </row>
    <row r="9" spans="1:32" x14ac:dyDescent="0.3">
      <c r="A9" s="2" t="s">
        <v>1243</v>
      </c>
      <c r="B9" s="2" t="s">
        <v>1538</v>
      </c>
      <c r="C9" t="s">
        <v>122</v>
      </c>
      <c r="D9" s="2" t="s">
        <v>42</v>
      </c>
      <c r="E9" s="2" t="s">
        <v>1297</v>
      </c>
      <c r="F9" s="2" t="s">
        <v>38</v>
      </c>
      <c r="G9" s="2" t="s">
        <v>1225</v>
      </c>
      <c r="H9" s="2" t="s">
        <v>1225</v>
      </c>
      <c r="I9" s="2" t="s">
        <v>2119</v>
      </c>
      <c r="J9" s="2" t="s">
        <v>2120</v>
      </c>
      <c r="K9" s="2" t="s">
        <v>2121</v>
      </c>
      <c r="L9" s="2" t="s">
        <v>2122</v>
      </c>
      <c r="M9" s="2" t="s">
        <v>2123</v>
      </c>
      <c r="N9" s="2" t="s">
        <v>1290</v>
      </c>
      <c r="O9" s="2" t="s">
        <v>1317</v>
      </c>
      <c r="P9" s="2" t="s">
        <v>1248</v>
      </c>
      <c r="Q9" s="2" t="s">
        <v>1659</v>
      </c>
      <c r="R9" s="2" t="s">
        <v>1703</v>
      </c>
      <c r="S9" s="2" t="s">
        <v>1227</v>
      </c>
      <c r="T9" s="2" t="s">
        <v>1701</v>
      </c>
      <c r="U9" s="2" t="s">
        <v>2124</v>
      </c>
      <c r="V9" s="2" t="s">
        <v>1479</v>
      </c>
      <c r="W9" s="2" t="s">
        <v>2125</v>
      </c>
      <c r="X9" s="2" t="s">
        <v>2126</v>
      </c>
      <c r="Y9" s="2" t="s">
        <v>1314</v>
      </c>
      <c r="Z9" s="2" t="s">
        <v>1297</v>
      </c>
      <c r="AA9" s="2" t="s">
        <v>1808</v>
      </c>
      <c r="AB9" s="2" t="s">
        <v>2073</v>
      </c>
      <c r="AC9" s="2" t="s">
        <v>2127</v>
      </c>
      <c r="AD9" s="2" t="s">
        <v>1531</v>
      </c>
      <c r="AE9" s="2" t="s">
        <v>1231</v>
      </c>
      <c r="AF9" s="2" t="s">
        <v>1240</v>
      </c>
    </row>
    <row r="10" spans="1:32" x14ac:dyDescent="0.3">
      <c r="A10" s="2" t="s">
        <v>1282</v>
      </c>
      <c r="B10" s="2" t="s">
        <v>115</v>
      </c>
      <c r="C10" t="s">
        <v>115</v>
      </c>
      <c r="D10" s="2" t="s">
        <v>116</v>
      </c>
      <c r="E10" s="2" t="s">
        <v>1311</v>
      </c>
      <c r="F10" s="2" t="s">
        <v>38</v>
      </c>
      <c r="G10" s="2" t="s">
        <v>1225</v>
      </c>
      <c r="H10" s="2" t="s">
        <v>1225</v>
      </c>
      <c r="I10" s="2" t="s">
        <v>2128</v>
      </c>
      <c r="J10" s="2" t="s">
        <v>2129</v>
      </c>
      <c r="K10" s="2" t="s">
        <v>2130</v>
      </c>
      <c r="L10" s="2" t="s">
        <v>2131</v>
      </c>
      <c r="M10" s="2" t="s">
        <v>2132</v>
      </c>
      <c r="N10" s="2" t="s">
        <v>1340</v>
      </c>
      <c r="O10" s="2" t="s">
        <v>1291</v>
      </c>
      <c r="P10" s="2" t="s">
        <v>1235</v>
      </c>
      <c r="Q10" s="2" t="s">
        <v>1717</v>
      </c>
      <c r="R10" s="2" t="s">
        <v>1676</v>
      </c>
      <c r="S10" s="2" t="s">
        <v>1245</v>
      </c>
      <c r="T10" s="2" t="s">
        <v>1360</v>
      </c>
      <c r="U10" s="2" t="s">
        <v>1699</v>
      </c>
      <c r="V10" s="2" t="s">
        <v>1568</v>
      </c>
      <c r="W10" s="2" t="s">
        <v>2133</v>
      </c>
      <c r="X10" s="2" t="s">
        <v>2134</v>
      </c>
      <c r="Y10" s="2" t="s">
        <v>2658</v>
      </c>
      <c r="Z10" s="2" t="s">
        <v>1373</v>
      </c>
      <c r="AA10" s="2" t="s">
        <v>1831</v>
      </c>
      <c r="AB10" s="2" t="s">
        <v>2135</v>
      </c>
      <c r="AC10" s="2" t="s">
        <v>2136</v>
      </c>
      <c r="AD10" s="2" t="s">
        <v>1624</v>
      </c>
      <c r="AE10" s="2" t="s">
        <v>1220</v>
      </c>
      <c r="AF10" s="2" t="s">
        <v>1231</v>
      </c>
    </row>
    <row r="11" spans="1:32" x14ac:dyDescent="0.3">
      <c r="A11" s="2" t="s">
        <v>1288</v>
      </c>
      <c r="B11" s="2" t="s">
        <v>153</v>
      </c>
      <c r="C11" t="s">
        <v>153</v>
      </c>
      <c r="D11" s="2" t="s">
        <v>54</v>
      </c>
      <c r="E11" s="2" t="s">
        <v>1232</v>
      </c>
      <c r="F11" s="2" t="s">
        <v>38</v>
      </c>
      <c r="G11" s="2" t="s">
        <v>1225</v>
      </c>
      <c r="H11" s="2" t="s">
        <v>1225</v>
      </c>
      <c r="I11" s="2" t="s">
        <v>2137</v>
      </c>
      <c r="J11" s="2" t="s">
        <v>1840</v>
      </c>
      <c r="K11" s="2" t="s">
        <v>2138</v>
      </c>
      <c r="L11" s="2" t="s">
        <v>2139</v>
      </c>
      <c r="M11" s="2" t="s">
        <v>2140</v>
      </c>
      <c r="N11" s="2" t="s">
        <v>1311</v>
      </c>
      <c r="O11" s="2" t="s">
        <v>1267</v>
      </c>
      <c r="P11" s="2" t="s">
        <v>1305</v>
      </c>
      <c r="Q11" s="2" t="s">
        <v>1438</v>
      </c>
      <c r="R11" s="2" t="s">
        <v>1351</v>
      </c>
      <c r="S11" s="2" t="s">
        <v>1458</v>
      </c>
      <c r="T11" s="2" t="s">
        <v>1606</v>
      </c>
      <c r="U11" s="2" t="s">
        <v>1543</v>
      </c>
      <c r="V11" s="2" t="s">
        <v>2141</v>
      </c>
      <c r="W11" s="2" t="s">
        <v>2142</v>
      </c>
      <c r="X11" s="2" t="s">
        <v>2143</v>
      </c>
      <c r="Y11" s="2" t="s">
        <v>2659</v>
      </c>
      <c r="Z11" s="2" t="s">
        <v>1322</v>
      </c>
      <c r="AA11" s="2" t="s">
        <v>1809</v>
      </c>
      <c r="AB11" s="2" t="s">
        <v>2144</v>
      </c>
      <c r="AC11" s="2" t="s">
        <v>2145</v>
      </c>
      <c r="AD11" s="2" t="s">
        <v>1701</v>
      </c>
      <c r="AE11" s="2" t="s">
        <v>1220</v>
      </c>
      <c r="AF11" s="2" t="s">
        <v>1220</v>
      </c>
    </row>
    <row r="12" spans="1:32" x14ac:dyDescent="0.3">
      <c r="A12" s="2" t="s">
        <v>1293</v>
      </c>
      <c r="B12" s="2" t="s">
        <v>159</v>
      </c>
      <c r="C12" t="s">
        <v>159</v>
      </c>
      <c r="D12" s="2" t="s">
        <v>78</v>
      </c>
      <c r="E12" s="2" t="s">
        <v>1338</v>
      </c>
      <c r="F12" s="2" t="s">
        <v>38</v>
      </c>
      <c r="G12" s="2" t="s">
        <v>1279</v>
      </c>
      <c r="H12" s="2" t="s">
        <v>1279</v>
      </c>
      <c r="I12" s="2" t="s">
        <v>2146</v>
      </c>
      <c r="J12" s="2" t="s">
        <v>1837</v>
      </c>
      <c r="K12" s="2" t="s">
        <v>2147</v>
      </c>
      <c r="L12" s="2" t="s">
        <v>2148</v>
      </c>
      <c r="M12" s="2" t="s">
        <v>2149</v>
      </c>
      <c r="N12" s="2" t="s">
        <v>1225</v>
      </c>
      <c r="O12" s="2" t="s">
        <v>1589</v>
      </c>
      <c r="P12" s="2" t="s">
        <v>1276</v>
      </c>
      <c r="Q12" s="2" t="s">
        <v>1489</v>
      </c>
      <c r="R12" s="2" t="s">
        <v>1371</v>
      </c>
      <c r="S12" s="2" t="s">
        <v>1487</v>
      </c>
      <c r="T12" s="2" t="s">
        <v>1699</v>
      </c>
      <c r="U12" s="2" t="s">
        <v>1531</v>
      </c>
      <c r="V12" s="2" t="s">
        <v>2150</v>
      </c>
      <c r="W12" s="2" t="s">
        <v>2151</v>
      </c>
      <c r="X12" s="2" t="s">
        <v>2152</v>
      </c>
      <c r="Y12" s="2" t="s">
        <v>1400</v>
      </c>
      <c r="Z12" s="2" t="s">
        <v>1392</v>
      </c>
      <c r="AA12" s="2" t="s">
        <v>1767</v>
      </c>
      <c r="AB12" s="2" t="s">
        <v>2153</v>
      </c>
      <c r="AC12" s="2" t="s">
        <v>2154</v>
      </c>
      <c r="AD12" s="2" t="s">
        <v>2155</v>
      </c>
      <c r="AE12" s="2"/>
      <c r="AF12" s="2"/>
    </row>
    <row r="13" spans="1:32" x14ac:dyDescent="0.3">
      <c r="A13" s="2" t="s">
        <v>1235</v>
      </c>
      <c r="B13" s="2" t="s">
        <v>160</v>
      </c>
      <c r="C13" t="s">
        <v>160</v>
      </c>
      <c r="D13" s="2" t="s">
        <v>99</v>
      </c>
      <c r="E13" s="2" t="s">
        <v>1221</v>
      </c>
      <c r="F13" s="2" t="s">
        <v>38</v>
      </c>
      <c r="G13" s="2" t="s">
        <v>1222</v>
      </c>
      <c r="H13" s="2" t="s">
        <v>1222</v>
      </c>
      <c r="I13" s="2" t="s">
        <v>2156</v>
      </c>
      <c r="J13" s="2" t="s">
        <v>1850</v>
      </c>
      <c r="K13" s="2" t="s">
        <v>2157</v>
      </c>
      <c r="L13" s="2" t="s">
        <v>1323</v>
      </c>
      <c r="M13" s="2" t="s">
        <v>2158</v>
      </c>
      <c r="N13" s="2" t="s">
        <v>1324</v>
      </c>
      <c r="O13" s="2" t="s">
        <v>1499</v>
      </c>
      <c r="P13" s="2" t="s">
        <v>1288</v>
      </c>
      <c r="Q13" s="2" t="s">
        <v>1576</v>
      </c>
      <c r="R13" s="2" t="s">
        <v>1596</v>
      </c>
      <c r="S13" s="2" t="s">
        <v>1308</v>
      </c>
      <c r="T13" s="2" t="s">
        <v>1629</v>
      </c>
      <c r="U13" s="2" t="s">
        <v>1678</v>
      </c>
      <c r="V13" s="2" t="s">
        <v>2159</v>
      </c>
      <c r="W13" s="2" t="s">
        <v>2160</v>
      </c>
      <c r="X13" s="2" t="s">
        <v>2161</v>
      </c>
      <c r="Y13" s="2" t="s">
        <v>2660</v>
      </c>
      <c r="Z13" s="2" t="s">
        <v>1321</v>
      </c>
      <c r="AA13" s="2" t="s">
        <v>1753</v>
      </c>
      <c r="AB13" s="2" t="s">
        <v>2162</v>
      </c>
      <c r="AC13" s="2" t="s">
        <v>2163</v>
      </c>
      <c r="AD13" s="2" t="s">
        <v>1360</v>
      </c>
      <c r="AE13" s="2" t="s">
        <v>1240</v>
      </c>
      <c r="AF13" s="2" t="s">
        <v>1240</v>
      </c>
    </row>
    <row r="14" spans="1:32" x14ac:dyDescent="0.3">
      <c r="A14" s="2" t="s">
        <v>1279</v>
      </c>
      <c r="B14" s="2" t="s">
        <v>1474</v>
      </c>
      <c r="C14" t="s">
        <v>60</v>
      </c>
      <c r="D14" s="2" t="s">
        <v>61</v>
      </c>
      <c r="E14" s="2" t="s">
        <v>1347</v>
      </c>
      <c r="F14" s="2" t="s">
        <v>38</v>
      </c>
      <c r="G14" s="2" t="s">
        <v>1225</v>
      </c>
      <c r="H14" s="2" t="s">
        <v>1225</v>
      </c>
      <c r="I14" s="2" t="s">
        <v>2164</v>
      </c>
      <c r="J14" s="2" t="s">
        <v>2165</v>
      </c>
      <c r="K14" s="2" t="s">
        <v>2157</v>
      </c>
      <c r="L14" s="2" t="s">
        <v>2166</v>
      </c>
      <c r="M14" s="2" t="s">
        <v>2167</v>
      </c>
      <c r="N14" s="2" t="s">
        <v>1347</v>
      </c>
      <c r="O14" s="2" t="s">
        <v>1531</v>
      </c>
      <c r="P14" s="2" t="s">
        <v>1230</v>
      </c>
      <c r="Q14" s="2" t="s">
        <v>1686</v>
      </c>
      <c r="R14" s="2" t="s">
        <v>1705</v>
      </c>
      <c r="S14" s="2" t="s">
        <v>1280</v>
      </c>
      <c r="T14" s="2" t="s">
        <v>1608</v>
      </c>
      <c r="U14" s="2" t="s">
        <v>1684</v>
      </c>
      <c r="V14" s="2" t="s">
        <v>2141</v>
      </c>
      <c r="W14" s="2" t="s">
        <v>2168</v>
      </c>
      <c r="X14" s="2" t="s">
        <v>2169</v>
      </c>
      <c r="Y14" s="2" t="s">
        <v>2620</v>
      </c>
      <c r="Z14" s="2" t="s">
        <v>1373</v>
      </c>
      <c r="AA14" s="2" t="s">
        <v>1842</v>
      </c>
      <c r="AB14" s="2" t="s">
        <v>2170</v>
      </c>
      <c r="AC14" s="2" t="s">
        <v>2171</v>
      </c>
      <c r="AD14" s="2" t="s">
        <v>1616</v>
      </c>
      <c r="AE14" s="2" t="s">
        <v>1248</v>
      </c>
      <c r="AF14" s="2" t="s">
        <v>1230</v>
      </c>
    </row>
    <row r="15" spans="1:32" x14ac:dyDescent="0.3">
      <c r="A15" s="2" t="s">
        <v>1276</v>
      </c>
      <c r="B15" s="2" t="s">
        <v>149</v>
      </c>
      <c r="C15" t="s">
        <v>149</v>
      </c>
      <c r="D15" s="2" t="s">
        <v>70</v>
      </c>
      <c r="E15" s="2" t="s">
        <v>1348</v>
      </c>
      <c r="F15" s="2" t="s">
        <v>38</v>
      </c>
      <c r="G15" s="2" t="s">
        <v>1225</v>
      </c>
      <c r="H15" s="2" t="s">
        <v>1225</v>
      </c>
      <c r="I15" s="2" t="s">
        <v>2065</v>
      </c>
      <c r="J15" s="2" t="s">
        <v>2172</v>
      </c>
      <c r="K15" s="2" t="s">
        <v>2173</v>
      </c>
      <c r="L15" s="2" t="s">
        <v>2174</v>
      </c>
      <c r="M15" s="2" t="s">
        <v>2175</v>
      </c>
      <c r="N15" s="2" t="s">
        <v>1305</v>
      </c>
      <c r="O15" s="2" t="s">
        <v>1267</v>
      </c>
      <c r="P15" s="2" t="s">
        <v>1243</v>
      </c>
      <c r="Q15" s="2" t="s">
        <v>1704</v>
      </c>
      <c r="R15" s="2" t="s">
        <v>1707</v>
      </c>
      <c r="S15" s="2" t="s">
        <v>1259</v>
      </c>
      <c r="T15" s="2" t="s">
        <v>2176</v>
      </c>
      <c r="U15" s="2" t="s">
        <v>1608</v>
      </c>
      <c r="V15" s="2" t="s">
        <v>1504</v>
      </c>
      <c r="W15" s="2" t="s">
        <v>2177</v>
      </c>
      <c r="X15" s="2" t="s">
        <v>2178</v>
      </c>
      <c r="Y15" s="2" t="s">
        <v>2646</v>
      </c>
      <c r="Z15" s="2" t="s">
        <v>1301</v>
      </c>
      <c r="AA15" s="2" t="s">
        <v>1345</v>
      </c>
      <c r="AB15" s="2" t="s">
        <v>2179</v>
      </c>
      <c r="AC15" s="2" t="s">
        <v>2180</v>
      </c>
      <c r="AD15" s="2" t="s">
        <v>1562</v>
      </c>
      <c r="AE15" s="2" t="s">
        <v>1231</v>
      </c>
      <c r="AF15" s="2" t="s">
        <v>1240</v>
      </c>
    </row>
    <row r="16" spans="1:32" x14ac:dyDescent="0.3">
      <c r="A16" s="2" t="s">
        <v>1222</v>
      </c>
      <c r="B16" s="2" t="s">
        <v>151</v>
      </c>
      <c r="C16" t="s">
        <v>151</v>
      </c>
      <c r="D16" s="2" t="s">
        <v>86</v>
      </c>
      <c r="E16" s="2" t="s">
        <v>1392</v>
      </c>
      <c r="F16" s="2" t="s">
        <v>38</v>
      </c>
      <c r="G16" s="2" t="s">
        <v>1222</v>
      </c>
      <c r="H16" s="2" t="s">
        <v>1279</v>
      </c>
      <c r="I16" s="2" t="s">
        <v>2181</v>
      </c>
      <c r="J16" s="2" t="s">
        <v>1834</v>
      </c>
      <c r="K16" s="2" t="s">
        <v>2182</v>
      </c>
      <c r="L16" s="2" t="s">
        <v>2122</v>
      </c>
      <c r="M16" s="2" t="s">
        <v>2183</v>
      </c>
      <c r="N16" s="2" t="s">
        <v>1340</v>
      </c>
      <c r="O16" s="2" t="s">
        <v>1399</v>
      </c>
      <c r="P16" s="2" t="s">
        <v>1279</v>
      </c>
      <c r="Q16" s="2" t="s">
        <v>1637</v>
      </c>
      <c r="R16" s="2" t="s">
        <v>1691</v>
      </c>
      <c r="S16" s="2" t="s">
        <v>1309</v>
      </c>
      <c r="T16" s="2" t="s">
        <v>1701</v>
      </c>
      <c r="U16" s="2" t="s">
        <v>1692</v>
      </c>
      <c r="V16" s="2" t="s">
        <v>1479</v>
      </c>
      <c r="W16" s="2" t="s">
        <v>2184</v>
      </c>
      <c r="X16" s="2" t="s">
        <v>2185</v>
      </c>
      <c r="Y16" s="2" t="s">
        <v>2661</v>
      </c>
      <c r="Z16" s="2" t="s">
        <v>1322</v>
      </c>
      <c r="AA16" s="2" t="s">
        <v>1518</v>
      </c>
      <c r="AB16" s="2" t="s">
        <v>2186</v>
      </c>
      <c r="AC16" s="2" t="s">
        <v>2135</v>
      </c>
      <c r="AD16" s="2" t="s">
        <v>2060</v>
      </c>
      <c r="AE16" s="2" t="s">
        <v>1240</v>
      </c>
      <c r="AF16" s="2" t="s">
        <v>1248</v>
      </c>
    </row>
    <row r="17" spans="1:32" x14ac:dyDescent="0.3">
      <c r="A17" s="2" t="s">
        <v>1225</v>
      </c>
      <c r="B17" s="2" t="s">
        <v>1213</v>
      </c>
      <c r="C17" t="s">
        <v>66</v>
      </c>
      <c r="D17" s="2" t="s">
        <v>67</v>
      </c>
      <c r="E17" s="2" t="s">
        <v>1232</v>
      </c>
      <c r="F17" s="2" t="s">
        <v>38</v>
      </c>
      <c r="G17" s="2" t="s">
        <v>1222</v>
      </c>
      <c r="H17" s="2" t="s">
        <v>1222</v>
      </c>
      <c r="I17" s="2" t="s">
        <v>2187</v>
      </c>
      <c r="J17" s="2" t="s">
        <v>1858</v>
      </c>
      <c r="K17" s="2" t="s">
        <v>2188</v>
      </c>
      <c r="L17" s="2" t="s">
        <v>2189</v>
      </c>
      <c r="M17" s="2" t="s">
        <v>2190</v>
      </c>
      <c r="N17" s="2" t="s">
        <v>1290</v>
      </c>
      <c r="O17" s="2" t="s">
        <v>1407</v>
      </c>
      <c r="P17" s="2" t="s">
        <v>1235</v>
      </c>
      <c r="Q17" s="2" t="s">
        <v>1638</v>
      </c>
      <c r="R17" s="2" t="s">
        <v>1707</v>
      </c>
      <c r="S17" s="2" t="s">
        <v>1471</v>
      </c>
      <c r="T17" s="2" t="s">
        <v>1683</v>
      </c>
      <c r="U17" s="2" t="s">
        <v>1632</v>
      </c>
      <c r="V17" s="2" t="s">
        <v>2191</v>
      </c>
      <c r="W17" s="2" t="s">
        <v>2192</v>
      </c>
      <c r="X17" s="2" t="s">
        <v>2193</v>
      </c>
      <c r="Y17" s="2" t="s">
        <v>2620</v>
      </c>
      <c r="Z17" s="2" t="s">
        <v>1440</v>
      </c>
      <c r="AA17" s="2" t="s">
        <v>1777</v>
      </c>
      <c r="AB17" s="2" t="s">
        <v>2194</v>
      </c>
      <c r="AC17" s="2" t="s">
        <v>2195</v>
      </c>
      <c r="AD17" s="2" t="s">
        <v>1580</v>
      </c>
      <c r="AE17" s="2" t="s">
        <v>1240</v>
      </c>
      <c r="AF17" s="2" t="s">
        <v>1230</v>
      </c>
    </row>
    <row r="18" spans="1:32" x14ac:dyDescent="0.3">
      <c r="A18" s="2" t="s">
        <v>1324</v>
      </c>
      <c r="B18" s="2" t="s">
        <v>162</v>
      </c>
      <c r="C18" t="s">
        <v>162</v>
      </c>
      <c r="D18" s="2" t="s">
        <v>33</v>
      </c>
      <c r="E18" s="2" t="s">
        <v>1249</v>
      </c>
      <c r="F18" s="2" t="s">
        <v>38</v>
      </c>
      <c r="G18" s="2" t="s">
        <v>1279</v>
      </c>
      <c r="H18" s="2" t="s">
        <v>1235</v>
      </c>
      <c r="I18" s="2" t="s">
        <v>2196</v>
      </c>
      <c r="J18" s="2" t="s">
        <v>1223</v>
      </c>
      <c r="K18" s="2" t="s">
        <v>2197</v>
      </c>
      <c r="L18" s="2" t="s">
        <v>2122</v>
      </c>
      <c r="M18" s="2" t="s">
        <v>2198</v>
      </c>
      <c r="N18" s="2" t="s">
        <v>1324</v>
      </c>
      <c r="O18" s="2" t="s">
        <v>1567</v>
      </c>
      <c r="P18" s="2" t="s">
        <v>1225</v>
      </c>
      <c r="Q18" s="2" t="s">
        <v>1499</v>
      </c>
      <c r="R18" s="2" t="s">
        <v>1702</v>
      </c>
      <c r="S18" s="2" t="s">
        <v>1464</v>
      </c>
      <c r="T18" s="2" t="s">
        <v>1572</v>
      </c>
      <c r="U18" s="2" t="s">
        <v>1531</v>
      </c>
      <c r="V18" s="2" t="s">
        <v>1591</v>
      </c>
      <c r="W18" s="2" t="s">
        <v>2199</v>
      </c>
      <c r="X18" s="2" t="s">
        <v>2200</v>
      </c>
      <c r="Y18" s="2" t="s">
        <v>2662</v>
      </c>
      <c r="Z18" s="2" t="s">
        <v>1406</v>
      </c>
      <c r="AA18" s="2" t="s">
        <v>2201</v>
      </c>
      <c r="AB18" s="2" t="s">
        <v>2202</v>
      </c>
      <c r="AC18" s="2" t="s">
        <v>2203</v>
      </c>
      <c r="AD18" s="2" t="s">
        <v>2204</v>
      </c>
      <c r="AE18" s="2" t="s">
        <v>1269</v>
      </c>
      <c r="AF18" s="2" t="s">
        <v>1220</v>
      </c>
    </row>
    <row r="19" spans="1:32" x14ac:dyDescent="0.3">
      <c r="A19" s="2" t="s">
        <v>1329</v>
      </c>
      <c r="B19" s="2" t="s">
        <v>1547</v>
      </c>
      <c r="C19" t="s">
        <v>112</v>
      </c>
      <c r="D19" s="2" t="s">
        <v>51</v>
      </c>
      <c r="E19" s="2" t="s">
        <v>1232</v>
      </c>
      <c r="F19" s="2" t="s">
        <v>38</v>
      </c>
      <c r="G19" s="2" t="s">
        <v>1276</v>
      </c>
      <c r="H19" s="2" t="s">
        <v>1276</v>
      </c>
      <c r="I19" s="2" t="s">
        <v>2205</v>
      </c>
      <c r="J19" s="2" t="s">
        <v>1842</v>
      </c>
      <c r="K19" s="2" t="s">
        <v>2206</v>
      </c>
      <c r="L19" s="2" t="s">
        <v>2207</v>
      </c>
      <c r="M19" s="2" t="s">
        <v>2208</v>
      </c>
      <c r="N19" s="2" t="s">
        <v>1290</v>
      </c>
      <c r="O19" s="2" t="s">
        <v>1562</v>
      </c>
      <c r="P19" s="2" t="s">
        <v>1230</v>
      </c>
      <c r="Q19" s="2" t="s">
        <v>1686</v>
      </c>
      <c r="R19" s="2" t="s">
        <v>1356</v>
      </c>
      <c r="S19" s="2" t="s">
        <v>1417</v>
      </c>
      <c r="T19" s="2" t="s">
        <v>1622</v>
      </c>
      <c r="U19" s="2" t="s">
        <v>2209</v>
      </c>
      <c r="V19" s="2" t="s">
        <v>2106</v>
      </c>
      <c r="W19" s="2" t="s">
        <v>2210</v>
      </c>
      <c r="X19" s="2" t="s">
        <v>2211</v>
      </c>
      <c r="Y19" s="2" t="s">
        <v>2647</v>
      </c>
      <c r="Z19" s="2" t="s">
        <v>1324</v>
      </c>
      <c r="AA19" s="2" t="s">
        <v>1621</v>
      </c>
      <c r="AB19" s="2" t="s">
        <v>2212</v>
      </c>
      <c r="AC19" s="2" t="s">
        <v>2213</v>
      </c>
      <c r="AD19" s="2" t="s">
        <v>1555</v>
      </c>
      <c r="AE19" s="2" t="s">
        <v>1220</v>
      </c>
      <c r="AF19" s="2" t="s">
        <v>1220</v>
      </c>
    </row>
    <row r="20" spans="1:32" x14ac:dyDescent="0.3">
      <c r="A20" s="2" t="s">
        <v>1298</v>
      </c>
      <c r="B20" s="2" t="s">
        <v>148</v>
      </c>
      <c r="C20" t="s">
        <v>148</v>
      </c>
      <c r="D20" s="2" t="s">
        <v>65</v>
      </c>
      <c r="E20" s="2" t="s">
        <v>1348</v>
      </c>
      <c r="F20" s="2" t="s">
        <v>38</v>
      </c>
      <c r="G20" s="2" t="s">
        <v>1225</v>
      </c>
      <c r="H20" s="2" t="s">
        <v>1225</v>
      </c>
      <c r="I20" s="2" t="s">
        <v>2119</v>
      </c>
      <c r="J20" s="2" t="s">
        <v>1853</v>
      </c>
      <c r="K20" s="2" t="s">
        <v>2214</v>
      </c>
      <c r="L20" s="2" t="s">
        <v>2215</v>
      </c>
      <c r="M20" s="2" t="s">
        <v>2216</v>
      </c>
      <c r="N20" s="2" t="s">
        <v>1294</v>
      </c>
      <c r="O20" s="2" t="s">
        <v>1495</v>
      </c>
      <c r="P20" s="2" t="s">
        <v>1279</v>
      </c>
      <c r="Q20" s="2" t="s">
        <v>1489</v>
      </c>
      <c r="R20" s="2" t="s">
        <v>1535</v>
      </c>
      <c r="S20" s="2" t="s">
        <v>1259</v>
      </c>
      <c r="T20" s="2" t="s">
        <v>1611</v>
      </c>
      <c r="U20" s="2" t="s">
        <v>1622</v>
      </c>
      <c r="V20" s="2" t="s">
        <v>2141</v>
      </c>
      <c r="W20" s="2" t="s">
        <v>2217</v>
      </c>
      <c r="X20" s="2" t="s">
        <v>2218</v>
      </c>
      <c r="Y20" s="2" t="s">
        <v>2396</v>
      </c>
      <c r="Z20" s="2" t="s">
        <v>1297</v>
      </c>
      <c r="AA20" s="2" t="s">
        <v>1755</v>
      </c>
      <c r="AB20" s="2" t="s">
        <v>2219</v>
      </c>
      <c r="AC20" s="2" t="s">
        <v>2220</v>
      </c>
      <c r="AD20" s="2" t="s">
        <v>1701</v>
      </c>
      <c r="AE20" s="2" t="s">
        <v>1248</v>
      </c>
      <c r="AF20" s="2" t="s">
        <v>1248</v>
      </c>
    </row>
    <row r="21" spans="1:32" x14ac:dyDescent="0.3">
      <c r="A21" s="2" t="s">
        <v>1340</v>
      </c>
      <c r="B21" s="2" t="s">
        <v>154</v>
      </c>
      <c r="C21" t="s">
        <v>154</v>
      </c>
      <c r="D21" s="2" t="s">
        <v>88</v>
      </c>
      <c r="E21" s="2" t="s">
        <v>1249</v>
      </c>
      <c r="F21" s="2" t="s">
        <v>38</v>
      </c>
      <c r="G21" s="2" t="s">
        <v>1276</v>
      </c>
      <c r="H21" s="2" t="s">
        <v>1235</v>
      </c>
      <c r="I21" s="2" t="s">
        <v>2221</v>
      </c>
      <c r="J21" s="2" t="s">
        <v>1809</v>
      </c>
      <c r="K21" s="2" t="s">
        <v>1384</v>
      </c>
      <c r="L21" s="2" t="s">
        <v>2222</v>
      </c>
      <c r="M21" s="2" t="s">
        <v>2223</v>
      </c>
      <c r="N21" s="2" t="s">
        <v>1305</v>
      </c>
      <c r="O21" s="2" t="s">
        <v>1238</v>
      </c>
      <c r="P21" s="2" t="s">
        <v>1263</v>
      </c>
      <c r="Q21" s="2" t="s">
        <v>1537</v>
      </c>
      <c r="R21" s="2" t="s">
        <v>1649</v>
      </c>
      <c r="S21" s="2" t="s">
        <v>1511</v>
      </c>
      <c r="T21" s="2" t="s">
        <v>1701</v>
      </c>
      <c r="U21" s="2" t="s">
        <v>1634</v>
      </c>
      <c r="V21" s="2" t="s">
        <v>2224</v>
      </c>
      <c r="W21" s="2" t="s">
        <v>2225</v>
      </c>
      <c r="X21" s="2" t="s">
        <v>2226</v>
      </c>
      <c r="Y21" s="2" t="s">
        <v>2663</v>
      </c>
      <c r="Z21" s="2" t="s">
        <v>1237</v>
      </c>
      <c r="AA21" s="2" t="s">
        <v>1345</v>
      </c>
      <c r="AB21" s="2" t="s">
        <v>2227</v>
      </c>
      <c r="AC21" s="2" t="s">
        <v>2228</v>
      </c>
      <c r="AD21" s="2" t="s">
        <v>1699</v>
      </c>
      <c r="AE21" s="2" t="s">
        <v>1240</v>
      </c>
      <c r="AF21" s="2" t="s">
        <v>1240</v>
      </c>
    </row>
    <row r="22" spans="1:32" x14ac:dyDescent="0.3">
      <c r="A22" s="2" t="s">
        <v>1305</v>
      </c>
      <c r="B22" s="2" t="s">
        <v>106</v>
      </c>
      <c r="C22" t="s">
        <v>106</v>
      </c>
      <c r="D22" s="2" t="s">
        <v>107</v>
      </c>
      <c r="E22" s="2" t="s">
        <v>1249</v>
      </c>
      <c r="F22" s="2" t="s">
        <v>38</v>
      </c>
      <c r="G22" s="2" t="s">
        <v>1225</v>
      </c>
      <c r="H22" s="2" t="s">
        <v>1225</v>
      </c>
      <c r="I22" s="2" t="s">
        <v>2229</v>
      </c>
      <c r="J22" s="2" t="s">
        <v>1794</v>
      </c>
      <c r="K22" s="2" t="s">
        <v>2230</v>
      </c>
      <c r="L22" s="2" t="s">
        <v>2231</v>
      </c>
      <c r="M22" s="2" t="s">
        <v>2232</v>
      </c>
      <c r="N22" s="2" t="s">
        <v>1340</v>
      </c>
      <c r="O22" s="2" t="s">
        <v>1274</v>
      </c>
      <c r="P22" s="2" t="s">
        <v>1282</v>
      </c>
      <c r="Q22" s="2" t="s">
        <v>1587</v>
      </c>
      <c r="R22" s="2" t="s">
        <v>1394</v>
      </c>
      <c r="S22" s="2" t="s">
        <v>1308</v>
      </c>
      <c r="T22" s="2" t="s">
        <v>1692</v>
      </c>
      <c r="U22" s="2" t="s">
        <v>1692</v>
      </c>
      <c r="V22" s="2" t="s">
        <v>1540</v>
      </c>
      <c r="W22" s="2" t="s">
        <v>2233</v>
      </c>
      <c r="X22" s="2" t="s">
        <v>2234</v>
      </c>
      <c r="Y22" s="2" t="s">
        <v>1418</v>
      </c>
      <c r="Z22" s="2" t="s">
        <v>1321</v>
      </c>
      <c r="AA22" s="2" t="s">
        <v>1755</v>
      </c>
      <c r="AB22" s="2" t="s">
        <v>2235</v>
      </c>
      <c r="AC22" s="2" t="s">
        <v>2236</v>
      </c>
      <c r="AD22" s="2" t="s">
        <v>2124</v>
      </c>
      <c r="AE22" s="2" t="s">
        <v>1248</v>
      </c>
      <c r="AF22" s="2" t="s">
        <v>1230</v>
      </c>
    </row>
    <row r="23" spans="1:32" x14ac:dyDescent="0.3">
      <c r="A23" s="2" t="s">
        <v>1311</v>
      </c>
      <c r="B23" s="2" t="s">
        <v>158</v>
      </c>
      <c r="C23" t="s">
        <v>158</v>
      </c>
      <c r="D23" s="2" t="s">
        <v>74</v>
      </c>
      <c r="E23" s="2" t="s">
        <v>1311</v>
      </c>
      <c r="F23" s="2" t="s">
        <v>38</v>
      </c>
      <c r="G23" s="2" t="s">
        <v>1279</v>
      </c>
      <c r="H23" s="2" t="s">
        <v>1235</v>
      </c>
      <c r="I23" s="2" t="s">
        <v>2237</v>
      </c>
      <c r="J23" s="2" t="s">
        <v>1808</v>
      </c>
      <c r="K23" s="2" t="s">
        <v>2238</v>
      </c>
      <c r="L23" s="2" t="s">
        <v>2239</v>
      </c>
      <c r="M23" s="2" t="s">
        <v>2240</v>
      </c>
      <c r="N23" s="2" t="s">
        <v>1232</v>
      </c>
      <c r="O23" s="2" t="s">
        <v>1721</v>
      </c>
      <c r="P23" s="2" t="s">
        <v>1235</v>
      </c>
      <c r="Q23" s="2" t="s">
        <v>1637</v>
      </c>
      <c r="R23" s="2" t="s">
        <v>1636</v>
      </c>
      <c r="S23" s="2" t="s">
        <v>1259</v>
      </c>
      <c r="T23" s="2" t="s">
        <v>1699</v>
      </c>
      <c r="U23" s="2" t="s">
        <v>2155</v>
      </c>
      <c r="V23" s="2" t="s">
        <v>1568</v>
      </c>
      <c r="W23" s="2" t="s">
        <v>2241</v>
      </c>
      <c r="X23" s="2" t="s">
        <v>2242</v>
      </c>
      <c r="Y23" s="2" t="s">
        <v>1292</v>
      </c>
      <c r="Z23" s="2" t="s">
        <v>1321</v>
      </c>
      <c r="AA23" s="2" t="s">
        <v>1818</v>
      </c>
      <c r="AB23" s="2" t="s">
        <v>2243</v>
      </c>
      <c r="AC23" s="2" t="s">
        <v>2244</v>
      </c>
      <c r="AD23" s="2" t="s">
        <v>2124</v>
      </c>
      <c r="AE23" s="2" t="s">
        <v>1220</v>
      </c>
      <c r="AF23" s="2" t="s">
        <v>1231</v>
      </c>
    </row>
    <row r="24" spans="1:32" x14ac:dyDescent="0.3">
      <c r="A24" s="2" t="s">
        <v>1249</v>
      </c>
      <c r="B24" s="2" t="s">
        <v>157</v>
      </c>
      <c r="C24" t="s">
        <v>157</v>
      </c>
      <c r="D24" s="2" t="s">
        <v>104</v>
      </c>
      <c r="E24" s="2" t="s">
        <v>1294</v>
      </c>
      <c r="F24" s="2" t="s">
        <v>38</v>
      </c>
      <c r="G24" s="2" t="s">
        <v>1222</v>
      </c>
      <c r="H24" s="2" t="s">
        <v>1222</v>
      </c>
      <c r="I24" s="2" t="s">
        <v>2074</v>
      </c>
      <c r="J24" s="2" t="s">
        <v>1796</v>
      </c>
      <c r="K24" s="2" t="s">
        <v>2245</v>
      </c>
      <c r="L24" s="2" t="s">
        <v>2246</v>
      </c>
      <c r="M24" s="2" t="s">
        <v>2247</v>
      </c>
      <c r="N24" s="2" t="s">
        <v>1329</v>
      </c>
      <c r="O24" s="2" t="s">
        <v>1399</v>
      </c>
      <c r="P24" s="2" t="s">
        <v>1263</v>
      </c>
      <c r="Q24" s="2" t="s">
        <v>1537</v>
      </c>
      <c r="R24" s="2" t="s">
        <v>1641</v>
      </c>
      <c r="S24" s="2" t="s">
        <v>1313</v>
      </c>
      <c r="T24" s="2" t="s">
        <v>1699</v>
      </c>
      <c r="U24" s="2" t="s">
        <v>1572</v>
      </c>
      <c r="V24" s="2" t="s">
        <v>2248</v>
      </c>
      <c r="W24" s="2" t="s">
        <v>2249</v>
      </c>
      <c r="X24" s="2" t="s">
        <v>2090</v>
      </c>
      <c r="Y24" s="2" t="s">
        <v>2664</v>
      </c>
      <c r="Z24" s="2" t="s">
        <v>1294</v>
      </c>
      <c r="AA24" s="2" t="s">
        <v>1639</v>
      </c>
      <c r="AB24" s="2" t="s">
        <v>2250</v>
      </c>
      <c r="AC24" s="2" t="s">
        <v>2251</v>
      </c>
      <c r="AD24" s="2" t="s">
        <v>1495</v>
      </c>
      <c r="AE24" s="2" t="s">
        <v>1231</v>
      </c>
      <c r="AF24" s="2" t="s">
        <v>1231</v>
      </c>
    </row>
    <row r="25" spans="1:32" x14ac:dyDescent="0.3">
      <c r="A25" s="2" t="s">
        <v>1232</v>
      </c>
      <c r="B25" s="2" t="s">
        <v>1586</v>
      </c>
      <c r="C25" t="s">
        <v>150</v>
      </c>
      <c r="D25" s="2" t="s">
        <v>46</v>
      </c>
      <c r="E25" s="2" t="s">
        <v>1347</v>
      </c>
      <c r="F25" s="2" t="s">
        <v>38</v>
      </c>
      <c r="G25" s="2" t="s">
        <v>1222</v>
      </c>
      <c r="H25" s="2" t="s">
        <v>1222</v>
      </c>
      <c r="I25" s="2" t="s">
        <v>2187</v>
      </c>
      <c r="J25" s="2" t="s">
        <v>1530</v>
      </c>
      <c r="K25" s="2" t="s">
        <v>2252</v>
      </c>
      <c r="L25" s="2" t="s">
        <v>2215</v>
      </c>
      <c r="M25" s="2" t="s">
        <v>2253</v>
      </c>
      <c r="N25" s="2" t="s">
        <v>1290</v>
      </c>
      <c r="O25" s="2" t="s">
        <v>1678</v>
      </c>
      <c r="P25" s="2" t="s">
        <v>1263</v>
      </c>
      <c r="Q25" s="2" t="s">
        <v>1657</v>
      </c>
      <c r="R25" s="2" t="s">
        <v>1669</v>
      </c>
      <c r="S25" s="2" t="s">
        <v>1487</v>
      </c>
      <c r="T25" s="2" t="s">
        <v>1624</v>
      </c>
      <c r="U25" s="2" t="s">
        <v>1684</v>
      </c>
      <c r="V25" s="2" t="s">
        <v>2254</v>
      </c>
      <c r="W25" s="2" t="s">
        <v>2255</v>
      </c>
      <c r="X25" s="2" t="s">
        <v>2256</v>
      </c>
      <c r="Y25" s="2" t="s">
        <v>2665</v>
      </c>
      <c r="Z25" s="2" t="s">
        <v>1348</v>
      </c>
      <c r="AA25" s="2" t="s">
        <v>1725</v>
      </c>
      <c r="AB25" s="2" t="s">
        <v>2257</v>
      </c>
      <c r="AC25" s="2" t="s">
        <v>2258</v>
      </c>
      <c r="AD25" s="2" t="s">
        <v>1678</v>
      </c>
      <c r="AE25" s="2" t="s">
        <v>1220</v>
      </c>
      <c r="AF25" s="2" t="s">
        <v>1220</v>
      </c>
    </row>
    <row r="26" spans="1:32" x14ac:dyDescent="0.3">
      <c r="A26" s="2" t="s">
        <v>1221</v>
      </c>
      <c r="B26" s="2" t="s">
        <v>161</v>
      </c>
      <c r="C26" t="s">
        <v>161</v>
      </c>
      <c r="D26" s="2" t="s">
        <v>130</v>
      </c>
      <c r="E26" s="2" t="s">
        <v>1311</v>
      </c>
      <c r="F26" s="2" t="s">
        <v>38</v>
      </c>
      <c r="G26" s="2" t="s">
        <v>1279</v>
      </c>
      <c r="H26" s="2" t="s">
        <v>1279</v>
      </c>
      <c r="I26" s="2" t="s">
        <v>2259</v>
      </c>
      <c r="J26" s="2" t="s">
        <v>1501</v>
      </c>
      <c r="K26" s="2" t="s">
        <v>2260</v>
      </c>
      <c r="L26" s="2" t="s">
        <v>2239</v>
      </c>
      <c r="M26" s="2" t="s">
        <v>2261</v>
      </c>
      <c r="N26" s="2" t="s">
        <v>1298</v>
      </c>
      <c r="O26" s="2" t="s">
        <v>1274</v>
      </c>
      <c r="P26" s="2" t="s">
        <v>1279</v>
      </c>
      <c r="Q26" s="2" t="s">
        <v>1671</v>
      </c>
      <c r="R26" s="2" t="s">
        <v>1557</v>
      </c>
      <c r="S26" s="2" t="s">
        <v>1558</v>
      </c>
      <c r="T26" s="2" t="s">
        <v>1360</v>
      </c>
      <c r="U26" s="2" t="s">
        <v>1584</v>
      </c>
      <c r="V26" s="2" t="s">
        <v>2150</v>
      </c>
      <c r="W26" s="2" t="s">
        <v>2133</v>
      </c>
      <c r="X26" s="2" t="s">
        <v>2071</v>
      </c>
      <c r="Y26" s="2" t="s">
        <v>2666</v>
      </c>
      <c r="Z26" s="2" t="s">
        <v>1237</v>
      </c>
      <c r="AA26" s="2" t="s">
        <v>1731</v>
      </c>
      <c r="AB26" s="2" t="s">
        <v>2262</v>
      </c>
      <c r="AC26" s="2" t="s">
        <v>2243</v>
      </c>
      <c r="AD26" s="2" t="s">
        <v>1701</v>
      </c>
      <c r="AE26" s="2" t="s">
        <v>1231</v>
      </c>
      <c r="AF26" s="2" t="s">
        <v>1240</v>
      </c>
    </row>
    <row r="27" spans="1:32" x14ac:dyDescent="0.3">
      <c r="A27" s="2" t="s">
        <v>1290</v>
      </c>
      <c r="B27" s="2" t="s">
        <v>1355</v>
      </c>
      <c r="C27" t="s">
        <v>36</v>
      </c>
      <c r="D27" s="2" t="s">
        <v>37</v>
      </c>
      <c r="E27" s="2" t="s">
        <v>1311</v>
      </c>
      <c r="F27" s="2" t="s">
        <v>38</v>
      </c>
      <c r="G27" s="2" t="s">
        <v>1222</v>
      </c>
      <c r="H27" s="2" t="s">
        <v>1222</v>
      </c>
      <c r="I27" s="2" t="s">
        <v>2263</v>
      </c>
      <c r="J27" s="2" t="s">
        <v>1270</v>
      </c>
      <c r="K27" s="2" t="s">
        <v>2264</v>
      </c>
      <c r="L27" s="2" t="s">
        <v>2166</v>
      </c>
      <c r="M27" s="2" t="s">
        <v>2265</v>
      </c>
      <c r="N27" s="2" t="s">
        <v>1297</v>
      </c>
      <c r="O27" s="2" t="s">
        <v>1719</v>
      </c>
      <c r="P27" s="2" t="s">
        <v>1263</v>
      </c>
      <c r="Q27" s="2" t="s">
        <v>1648</v>
      </c>
      <c r="R27" s="2" t="s">
        <v>1665</v>
      </c>
      <c r="S27" s="2" t="s">
        <v>1417</v>
      </c>
      <c r="T27" s="2" t="s">
        <v>1683</v>
      </c>
      <c r="U27" s="2" t="s">
        <v>2209</v>
      </c>
      <c r="V27" s="2" t="s">
        <v>1556</v>
      </c>
      <c r="W27" s="2" t="s">
        <v>2266</v>
      </c>
      <c r="X27" s="2" t="s">
        <v>2267</v>
      </c>
      <c r="Y27" s="2" t="s">
        <v>2667</v>
      </c>
      <c r="Z27" s="2" t="s">
        <v>1249</v>
      </c>
      <c r="AA27" s="2" t="s">
        <v>1579</v>
      </c>
      <c r="AB27" s="2" t="s">
        <v>2268</v>
      </c>
      <c r="AC27" s="2" t="s">
        <v>2269</v>
      </c>
      <c r="AD27" s="2" t="s">
        <v>1562</v>
      </c>
      <c r="AE27" s="2" t="s">
        <v>1220</v>
      </c>
      <c r="AF27" s="2" t="s">
        <v>1231</v>
      </c>
    </row>
    <row r="28" spans="1:32" x14ac:dyDescent="0.3">
      <c r="A28" s="2" t="s">
        <v>1294</v>
      </c>
      <c r="B28" s="2" t="s">
        <v>1661</v>
      </c>
      <c r="C28" t="s">
        <v>155</v>
      </c>
      <c r="D28" s="2" t="s">
        <v>48</v>
      </c>
      <c r="E28" s="2" t="s">
        <v>1322</v>
      </c>
      <c r="F28" s="2" t="s">
        <v>38</v>
      </c>
      <c r="G28" s="2" t="s">
        <v>1293</v>
      </c>
      <c r="H28" s="2" t="s">
        <v>1293</v>
      </c>
      <c r="I28" s="2" t="s">
        <v>2270</v>
      </c>
      <c r="J28" s="2" t="s">
        <v>1803</v>
      </c>
      <c r="K28" s="2" t="s">
        <v>2271</v>
      </c>
      <c r="L28" s="2" t="s">
        <v>2272</v>
      </c>
      <c r="M28" s="2" t="s">
        <v>2273</v>
      </c>
      <c r="N28" s="2" t="s">
        <v>1294</v>
      </c>
      <c r="O28" s="2" t="s">
        <v>1626</v>
      </c>
      <c r="P28" s="2" t="s">
        <v>1248</v>
      </c>
      <c r="Q28" s="2" t="s">
        <v>1594</v>
      </c>
      <c r="R28" s="2" t="s">
        <v>1639</v>
      </c>
      <c r="S28" s="2" t="s">
        <v>1491</v>
      </c>
      <c r="T28" s="2" t="s">
        <v>2176</v>
      </c>
      <c r="U28" s="2" t="s">
        <v>1595</v>
      </c>
      <c r="V28" s="2" t="s">
        <v>1520</v>
      </c>
      <c r="W28" s="2" t="s">
        <v>2274</v>
      </c>
      <c r="X28" s="2" t="s">
        <v>2275</v>
      </c>
      <c r="Y28" s="2" t="s">
        <v>2668</v>
      </c>
      <c r="Z28" s="2" t="s">
        <v>1235</v>
      </c>
      <c r="AA28" s="2" t="s">
        <v>1458</v>
      </c>
      <c r="AB28" s="2" t="s">
        <v>2276</v>
      </c>
      <c r="AC28" s="2" t="s">
        <v>2277</v>
      </c>
      <c r="AD28" s="2" t="s">
        <v>1385</v>
      </c>
      <c r="AE28" s="2" t="s">
        <v>1220</v>
      </c>
      <c r="AF28" s="2" t="s">
        <v>1231</v>
      </c>
    </row>
    <row r="29" spans="1:32" x14ac:dyDescent="0.3">
      <c r="A29" s="2" t="s">
        <v>1348</v>
      </c>
      <c r="B29" s="2" t="s">
        <v>163</v>
      </c>
      <c r="C29" t="s">
        <v>163</v>
      </c>
      <c r="D29" s="2" t="s">
        <v>72</v>
      </c>
      <c r="E29" s="2" t="s">
        <v>1347</v>
      </c>
      <c r="F29" s="2" t="s">
        <v>38</v>
      </c>
      <c r="G29" s="2" t="s">
        <v>1243</v>
      </c>
      <c r="H29" s="2" t="s">
        <v>1243</v>
      </c>
      <c r="I29" s="2" t="s">
        <v>2278</v>
      </c>
      <c r="J29" s="2" t="s">
        <v>1700</v>
      </c>
      <c r="K29" s="2" t="s">
        <v>1814</v>
      </c>
      <c r="L29" s="2" t="s">
        <v>2279</v>
      </c>
      <c r="M29" s="2" t="s">
        <v>2280</v>
      </c>
      <c r="N29" s="2" t="s">
        <v>1298</v>
      </c>
      <c r="O29" s="2" t="s">
        <v>2155</v>
      </c>
      <c r="P29" s="2" t="s">
        <v>1230</v>
      </c>
      <c r="Q29" s="2" t="s">
        <v>1643</v>
      </c>
      <c r="R29" s="2" t="s">
        <v>1607</v>
      </c>
      <c r="S29" s="2" t="s">
        <v>1487</v>
      </c>
      <c r="T29" s="2" t="s">
        <v>2204</v>
      </c>
      <c r="U29" s="2" t="s">
        <v>1560</v>
      </c>
      <c r="V29" s="2" t="s">
        <v>2069</v>
      </c>
      <c r="W29" s="2" t="s">
        <v>2281</v>
      </c>
      <c r="X29" s="2" t="s">
        <v>2282</v>
      </c>
      <c r="Y29" s="2" t="s">
        <v>2669</v>
      </c>
      <c r="Z29" s="2" t="s">
        <v>1329</v>
      </c>
      <c r="AA29" s="2" t="s">
        <v>1397</v>
      </c>
      <c r="AB29" s="2" t="s">
        <v>2283</v>
      </c>
      <c r="AC29" s="2" t="s">
        <v>2284</v>
      </c>
      <c r="AD29" s="2" t="s">
        <v>1456</v>
      </c>
      <c r="AE29" s="2" t="s">
        <v>1231</v>
      </c>
      <c r="AF29" s="2" t="s">
        <v>1220</v>
      </c>
    </row>
    <row r="30" spans="1:32" x14ac:dyDescent="0.3">
      <c r="A30" s="2" t="s">
        <v>1301</v>
      </c>
      <c r="B30" s="2" t="s">
        <v>1549</v>
      </c>
      <c r="C30" t="s">
        <v>156</v>
      </c>
      <c r="D30" s="2" t="s">
        <v>40</v>
      </c>
      <c r="E30" s="2" t="s">
        <v>1347</v>
      </c>
      <c r="F30" s="2" t="s">
        <v>38</v>
      </c>
      <c r="G30" s="2" t="s">
        <v>1235</v>
      </c>
      <c r="H30" s="2" t="s">
        <v>1288</v>
      </c>
      <c r="I30" s="2" t="s">
        <v>2285</v>
      </c>
      <c r="J30" s="2" t="s">
        <v>1522</v>
      </c>
      <c r="K30" s="2" t="s">
        <v>1810</v>
      </c>
      <c r="L30" s="2" t="s">
        <v>2286</v>
      </c>
      <c r="M30" s="2" t="s">
        <v>2287</v>
      </c>
      <c r="N30" s="2" t="s">
        <v>1311</v>
      </c>
      <c r="O30" s="2" t="s">
        <v>1632</v>
      </c>
      <c r="P30" s="2" t="s">
        <v>1263</v>
      </c>
      <c r="Q30" s="2" t="s">
        <v>1599</v>
      </c>
      <c r="R30" s="2" t="s">
        <v>1620</v>
      </c>
      <c r="S30" s="2" t="s">
        <v>1430</v>
      </c>
      <c r="T30" s="2" t="s">
        <v>2159</v>
      </c>
      <c r="U30" s="2" t="s">
        <v>2288</v>
      </c>
      <c r="V30" s="2" t="s">
        <v>2289</v>
      </c>
      <c r="W30" s="2" t="s">
        <v>2290</v>
      </c>
      <c r="X30" s="2" t="s">
        <v>2291</v>
      </c>
      <c r="Y30" s="2" t="s">
        <v>2670</v>
      </c>
      <c r="Z30" s="2" t="s">
        <v>1347</v>
      </c>
      <c r="AA30" s="2" t="s">
        <v>1731</v>
      </c>
      <c r="AB30" s="2" t="s">
        <v>2292</v>
      </c>
      <c r="AC30" s="2" t="s">
        <v>2293</v>
      </c>
      <c r="AD30" s="2" t="s">
        <v>1574</v>
      </c>
      <c r="AE30" s="2" t="s">
        <v>1231</v>
      </c>
      <c r="AF30" s="2" t="s">
        <v>1240</v>
      </c>
    </row>
    <row r="31" spans="1:32" x14ac:dyDescent="0.3">
      <c r="A31" s="2" t="s">
        <v>1341</v>
      </c>
      <c r="B31" s="2" t="s">
        <v>186</v>
      </c>
      <c r="C31" t="s">
        <v>186</v>
      </c>
      <c r="D31" s="2" t="s">
        <v>180</v>
      </c>
      <c r="E31" s="2" t="s">
        <v>1232</v>
      </c>
      <c r="F31" s="2" t="s">
        <v>38</v>
      </c>
      <c r="G31" s="2" t="s">
        <v>1288</v>
      </c>
      <c r="H31" s="2" t="s">
        <v>1243</v>
      </c>
      <c r="I31" s="2" t="s">
        <v>2294</v>
      </c>
      <c r="J31" s="2" t="s">
        <v>1356</v>
      </c>
      <c r="K31" s="2" t="s">
        <v>1806</v>
      </c>
      <c r="L31" s="2" t="s">
        <v>2295</v>
      </c>
      <c r="M31" s="2" t="s">
        <v>2296</v>
      </c>
      <c r="N31" s="2" t="s">
        <v>1279</v>
      </c>
      <c r="O31" s="2" t="s">
        <v>1317</v>
      </c>
      <c r="P31" s="2" t="s">
        <v>1282</v>
      </c>
      <c r="Q31" s="2" t="s">
        <v>1299</v>
      </c>
      <c r="R31" s="2" t="s">
        <v>1374</v>
      </c>
      <c r="S31" s="2" t="s">
        <v>1521</v>
      </c>
      <c r="T31" s="2" t="s">
        <v>1543</v>
      </c>
      <c r="U31" s="2" t="s">
        <v>1495</v>
      </c>
      <c r="V31" s="2" t="s">
        <v>1619</v>
      </c>
      <c r="W31" s="2" t="s">
        <v>2297</v>
      </c>
      <c r="X31" s="2" t="s">
        <v>1262</v>
      </c>
      <c r="Y31" s="2" t="s">
        <v>2671</v>
      </c>
      <c r="Z31" s="2" t="s">
        <v>1222</v>
      </c>
      <c r="AA31" s="2" t="s">
        <v>1617</v>
      </c>
      <c r="AB31" s="2" t="s">
        <v>2298</v>
      </c>
      <c r="AC31" s="2" t="s">
        <v>2299</v>
      </c>
      <c r="AD31" s="2" t="s">
        <v>1246</v>
      </c>
      <c r="AE31" s="2" t="s">
        <v>1220</v>
      </c>
      <c r="AF31" s="2" t="s">
        <v>1220</v>
      </c>
    </row>
    <row r="32" spans="1:32" x14ac:dyDescent="0.3">
      <c r="A32" s="2" t="s">
        <v>1347</v>
      </c>
      <c r="B32" s="2" t="s">
        <v>211</v>
      </c>
      <c r="C32" t="s">
        <v>211</v>
      </c>
      <c r="D32" s="2" t="s">
        <v>114</v>
      </c>
      <c r="E32" s="2" t="s">
        <v>1335</v>
      </c>
      <c r="F32" s="2" t="s">
        <v>2672</v>
      </c>
      <c r="G32" s="2" t="s">
        <v>1243</v>
      </c>
      <c r="H32" s="2" t="s">
        <v>1243</v>
      </c>
      <c r="I32" s="2" t="s">
        <v>2300</v>
      </c>
      <c r="J32" s="2" t="s">
        <v>1367</v>
      </c>
      <c r="K32" s="2" t="s">
        <v>1784</v>
      </c>
      <c r="L32" s="2" t="s">
        <v>2301</v>
      </c>
      <c r="M32" s="2" t="s">
        <v>2302</v>
      </c>
      <c r="N32" s="2" t="s">
        <v>1263</v>
      </c>
      <c r="O32" s="2" t="s">
        <v>1582</v>
      </c>
      <c r="P32" s="2" t="s">
        <v>1230</v>
      </c>
      <c r="Q32" s="2" t="s">
        <v>1576</v>
      </c>
      <c r="R32" s="2" t="s">
        <v>1461</v>
      </c>
      <c r="S32" s="2" t="s">
        <v>1511</v>
      </c>
      <c r="T32" s="2" t="s">
        <v>1701</v>
      </c>
      <c r="U32" s="2" t="s">
        <v>1699</v>
      </c>
      <c r="V32" s="2" t="s">
        <v>1568</v>
      </c>
      <c r="W32" s="2" t="s">
        <v>2303</v>
      </c>
      <c r="X32" s="2" t="s">
        <v>2304</v>
      </c>
      <c r="Y32" s="2" t="s">
        <v>1427</v>
      </c>
      <c r="Z32" s="2" t="s">
        <v>1290</v>
      </c>
      <c r="AA32" s="2" t="s">
        <v>1713</v>
      </c>
      <c r="AB32" s="2" t="s">
        <v>2305</v>
      </c>
      <c r="AC32" s="2" t="s">
        <v>2145</v>
      </c>
      <c r="AD32" s="2" t="s">
        <v>1719</v>
      </c>
      <c r="AE32" s="2"/>
      <c r="AF32" s="2"/>
    </row>
    <row r="33" spans="1:32" x14ac:dyDescent="0.3">
      <c r="A33" s="2" t="s">
        <v>1338</v>
      </c>
      <c r="B33" s="2" t="s">
        <v>190</v>
      </c>
      <c r="C33" t="s">
        <v>190</v>
      </c>
      <c r="D33" s="2" t="s">
        <v>135</v>
      </c>
      <c r="E33" s="2" t="s">
        <v>1347</v>
      </c>
      <c r="F33" s="2" t="s">
        <v>2672</v>
      </c>
      <c r="G33" s="2" t="s">
        <v>1288</v>
      </c>
      <c r="H33" s="2" t="s">
        <v>1243</v>
      </c>
      <c r="I33" s="2" t="s">
        <v>2306</v>
      </c>
      <c r="J33" s="2" t="s">
        <v>1664</v>
      </c>
      <c r="K33" s="2" t="s">
        <v>1283</v>
      </c>
      <c r="L33" s="2" t="s">
        <v>2307</v>
      </c>
      <c r="M33" s="2" t="s">
        <v>2308</v>
      </c>
      <c r="N33" s="2" t="s">
        <v>1293</v>
      </c>
      <c r="O33" s="2" t="s">
        <v>1238</v>
      </c>
      <c r="P33" s="2" t="s">
        <v>1230</v>
      </c>
      <c r="Q33" s="2" t="s">
        <v>1587</v>
      </c>
      <c r="R33" s="2" t="s">
        <v>1417</v>
      </c>
      <c r="S33" s="2" t="s">
        <v>1480</v>
      </c>
      <c r="T33" s="2" t="s">
        <v>1360</v>
      </c>
      <c r="U33" s="2" t="s">
        <v>1360</v>
      </c>
      <c r="V33" s="2" t="s">
        <v>1568</v>
      </c>
      <c r="W33" s="2" t="s">
        <v>2309</v>
      </c>
      <c r="X33" s="2" t="s">
        <v>2310</v>
      </c>
      <c r="Y33" s="2" t="s">
        <v>1366</v>
      </c>
      <c r="Z33" s="2" t="s">
        <v>1222</v>
      </c>
      <c r="AA33" s="2" t="s">
        <v>1559</v>
      </c>
      <c r="AB33" s="2" t="s">
        <v>2311</v>
      </c>
      <c r="AC33" s="2" t="s">
        <v>2312</v>
      </c>
      <c r="AD33" s="2" t="s">
        <v>1495</v>
      </c>
      <c r="AE33" s="2"/>
      <c r="AF33" s="2"/>
    </row>
    <row r="34" spans="1:32" x14ac:dyDescent="0.3">
      <c r="A34" s="2" t="s">
        <v>1237</v>
      </c>
      <c r="B34" s="2" t="s">
        <v>224</v>
      </c>
      <c r="C34" t="s">
        <v>224</v>
      </c>
      <c r="D34" s="2" t="s">
        <v>135</v>
      </c>
      <c r="E34" s="2" t="s">
        <v>1311</v>
      </c>
      <c r="F34" s="2" t="s">
        <v>1191</v>
      </c>
      <c r="G34" s="2" t="s">
        <v>1282</v>
      </c>
      <c r="H34" s="2" t="s">
        <v>1258</v>
      </c>
      <c r="I34" s="2" t="s">
        <v>2313</v>
      </c>
      <c r="J34" s="2" t="s">
        <v>1419</v>
      </c>
      <c r="K34" s="2" t="s">
        <v>1722</v>
      </c>
      <c r="L34" s="2" t="s">
        <v>2314</v>
      </c>
      <c r="M34" s="2" t="s">
        <v>2315</v>
      </c>
      <c r="N34" s="2" t="s">
        <v>1258</v>
      </c>
      <c r="O34" s="2" t="s">
        <v>1555</v>
      </c>
      <c r="P34" s="2" t="s">
        <v>1258</v>
      </c>
      <c r="Q34" s="2" t="s">
        <v>1555</v>
      </c>
      <c r="R34" s="2" t="s">
        <v>1353</v>
      </c>
      <c r="S34" s="2" t="s">
        <v>1259</v>
      </c>
      <c r="T34" s="2" t="s">
        <v>1692</v>
      </c>
      <c r="U34" s="2" t="s">
        <v>1678</v>
      </c>
      <c r="V34" s="2" t="s">
        <v>2224</v>
      </c>
      <c r="W34" s="2" t="s">
        <v>2316</v>
      </c>
      <c r="X34" s="2" t="s">
        <v>2317</v>
      </c>
      <c r="Y34" s="2" t="s">
        <v>2673</v>
      </c>
      <c r="Z34" s="2" t="s">
        <v>1301</v>
      </c>
      <c r="AA34" s="2" t="s">
        <v>1723</v>
      </c>
      <c r="AB34" s="2" t="s">
        <v>2318</v>
      </c>
      <c r="AC34" s="2" t="s">
        <v>2319</v>
      </c>
      <c r="AD34" s="2" t="s">
        <v>1490</v>
      </c>
      <c r="AE34" s="2" t="s">
        <v>1220</v>
      </c>
      <c r="AF34" s="2" t="s">
        <v>1220</v>
      </c>
    </row>
    <row r="35" spans="1:32" x14ac:dyDescent="0.3">
      <c r="A35" s="2" t="s">
        <v>1335</v>
      </c>
      <c r="B35" s="2" t="s">
        <v>205</v>
      </c>
      <c r="C35" t="s">
        <v>205</v>
      </c>
      <c r="D35" s="2" t="s">
        <v>48</v>
      </c>
      <c r="E35" s="2" t="s">
        <v>1294</v>
      </c>
      <c r="F35" s="2" t="s">
        <v>1191</v>
      </c>
      <c r="G35" s="2" t="s">
        <v>1282</v>
      </c>
      <c r="H35" s="2" t="s">
        <v>1230</v>
      </c>
      <c r="I35" s="2" t="s">
        <v>2320</v>
      </c>
      <c r="J35" s="2" t="s">
        <v>1404</v>
      </c>
      <c r="K35" s="2" t="s">
        <v>1715</v>
      </c>
      <c r="L35" s="2" t="s">
        <v>1344</v>
      </c>
      <c r="M35" s="2" t="s">
        <v>2321</v>
      </c>
      <c r="N35" s="2" t="s">
        <v>1282</v>
      </c>
      <c r="O35" s="2" t="s">
        <v>1317</v>
      </c>
      <c r="P35" s="2" t="s">
        <v>1231</v>
      </c>
      <c r="Q35" s="2" t="s">
        <v>1686</v>
      </c>
      <c r="R35" s="2" t="s">
        <v>1285</v>
      </c>
      <c r="S35" s="2" t="s">
        <v>1332</v>
      </c>
      <c r="T35" s="2" t="s">
        <v>1626</v>
      </c>
      <c r="U35" s="2" t="s">
        <v>1675</v>
      </c>
      <c r="V35" s="2" t="s">
        <v>2097</v>
      </c>
      <c r="W35" s="2" t="s">
        <v>2322</v>
      </c>
      <c r="X35" s="2" t="s">
        <v>2323</v>
      </c>
      <c r="Y35" s="2" t="s">
        <v>2393</v>
      </c>
      <c r="Z35" s="2" t="s">
        <v>1235</v>
      </c>
      <c r="AA35" s="2" t="s">
        <v>1458</v>
      </c>
      <c r="AB35" s="2" t="s">
        <v>2324</v>
      </c>
      <c r="AC35" s="2" t="s">
        <v>2325</v>
      </c>
      <c r="AD35" s="2" t="s">
        <v>1456</v>
      </c>
      <c r="AE35" s="2" t="s">
        <v>1220</v>
      </c>
      <c r="AF35" s="2" t="s">
        <v>1231</v>
      </c>
    </row>
    <row r="36" spans="1:32" x14ac:dyDescent="0.3">
      <c r="A36" s="2" t="s">
        <v>1409</v>
      </c>
      <c r="B36" s="2" t="s">
        <v>274</v>
      </c>
      <c r="C36" t="s">
        <v>274</v>
      </c>
      <c r="D36" s="2" t="s">
        <v>72</v>
      </c>
      <c r="E36" s="2" t="s">
        <v>1232</v>
      </c>
      <c r="F36" s="2" t="s">
        <v>1191</v>
      </c>
      <c r="G36" s="2" t="s">
        <v>1230</v>
      </c>
      <c r="H36" s="2" t="s">
        <v>1230</v>
      </c>
      <c r="I36" s="2" t="s">
        <v>2326</v>
      </c>
      <c r="J36" s="2" t="s">
        <v>1452</v>
      </c>
      <c r="K36" s="2" t="s">
        <v>1677</v>
      </c>
      <c r="L36" s="2" t="s">
        <v>2327</v>
      </c>
      <c r="M36" s="2" t="s">
        <v>2328</v>
      </c>
      <c r="N36" s="2" t="s">
        <v>1248</v>
      </c>
      <c r="O36" s="2" t="s">
        <v>1582</v>
      </c>
      <c r="P36" s="2" t="s">
        <v>1263</v>
      </c>
      <c r="Q36" s="2" t="s">
        <v>1555</v>
      </c>
      <c r="R36" s="2" t="s">
        <v>1359</v>
      </c>
      <c r="S36" s="2" t="s">
        <v>1259</v>
      </c>
      <c r="T36" s="2" t="s">
        <v>1495</v>
      </c>
      <c r="U36" s="2" t="s">
        <v>1317</v>
      </c>
      <c r="V36" s="2" t="s">
        <v>1598</v>
      </c>
      <c r="W36" s="2" t="s">
        <v>2329</v>
      </c>
      <c r="X36" s="2" t="s">
        <v>2330</v>
      </c>
      <c r="Y36" s="2" t="s">
        <v>2674</v>
      </c>
      <c r="Z36" s="2" t="s">
        <v>1276</v>
      </c>
      <c r="AA36" s="2" t="s">
        <v>1585</v>
      </c>
      <c r="AB36" s="2" t="s">
        <v>2331</v>
      </c>
      <c r="AC36" s="2" t="s">
        <v>2332</v>
      </c>
      <c r="AD36" s="2" t="s">
        <v>2060</v>
      </c>
      <c r="AE36" s="2"/>
      <c r="AF36" s="2"/>
    </row>
    <row r="37" spans="1:32" x14ac:dyDescent="0.3">
      <c r="A37" s="2" t="s">
        <v>1297</v>
      </c>
      <c r="B37" s="2" t="s">
        <v>285</v>
      </c>
      <c r="C37" t="s">
        <v>285</v>
      </c>
      <c r="D37" s="2" t="s">
        <v>180</v>
      </c>
      <c r="E37" s="2" t="s">
        <v>1249</v>
      </c>
      <c r="F37" s="2" t="s">
        <v>1191</v>
      </c>
      <c r="G37" s="2" t="s">
        <v>1243</v>
      </c>
      <c r="H37" s="2" t="s">
        <v>1263</v>
      </c>
      <c r="I37" s="2" t="s">
        <v>2333</v>
      </c>
      <c r="J37" s="2" t="s">
        <v>1449</v>
      </c>
      <c r="K37" s="2" t="s">
        <v>1664</v>
      </c>
      <c r="L37" s="2" t="s">
        <v>2334</v>
      </c>
      <c r="M37" s="2" t="s">
        <v>2335</v>
      </c>
      <c r="N37" s="2" t="s">
        <v>1230</v>
      </c>
      <c r="O37" s="2" t="s">
        <v>1385</v>
      </c>
      <c r="P37" s="2" t="s">
        <v>1243</v>
      </c>
      <c r="Q37" s="2" t="s">
        <v>1246</v>
      </c>
      <c r="R37" s="2" t="s">
        <v>1309</v>
      </c>
      <c r="S37" s="2" t="s">
        <v>1529</v>
      </c>
      <c r="T37" s="2" t="s">
        <v>1699</v>
      </c>
      <c r="U37" s="2" t="s">
        <v>1246</v>
      </c>
      <c r="V37" s="2" t="s">
        <v>1520</v>
      </c>
      <c r="W37" s="2" t="s">
        <v>2336</v>
      </c>
      <c r="X37" s="2" t="s">
        <v>2337</v>
      </c>
      <c r="Y37" s="2" t="s">
        <v>2675</v>
      </c>
      <c r="Z37" s="2" t="s">
        <v>1222</v>
      </c>
      <c r="AA37" s="2" t="s">
        <v>1581</v>
      </c>
      <c r="AB37" s="2" t="s">
        <v>2338</v>
      </c>
      <c r="AC37" s="2" t="s">
        <v>2339</v>
      </c>
      <c r="AD37" s="2" t="s">
        <v>2204</v>
      </c>
      <c r="AE37" s="2" t="s">
        <v>1269</v>
      </c>
      <c r="AF37" s="2" t="s">
        <v>1220</v>
      </c>
    </row>
    <row r="38" spans="1:32" x14ac:dyDescent="0.3">
      <c r="A38" s="2" t="s">
        <v>1392</v>
      </c>
      <c r="B38" s="2" t="s">
        <v>213</v>
      </c>
      <c r="C38" t="s">
        <v>213</v>
      </c>
      <c r="D38" s="2" t="s">
        <v>40</v>
      </c>
      <c r="E38" s="2" t="s">
        <v>1290</v>
      </c>
      <c r="F38" s="2" t="s">
        <v>1191</v>
      </c>
      <c r="G38" s="2" t="s">
        <v>1258</v>
      </c>
      <c r="H38" s="2" t="s">
        <v>1263</v>
      </c>
      <c r="I38" s="2" t="s">
        <v>2340</v>
      </c>
      <c r="J38" s="2" t="s">
        <v>1565</v>
      </c>
      <c r="K38" s="2" t="s">
        <v>1664</v>
      </c>
      <c r="L38" s="2" t="s">
        <v>2139</v>
      </c>
      <c r="M38" s="2" t="s">
        <v>2341</v>
      </c>
      <c r="N38" s="2" t="s">
        <v>1258</v>
      </c>
      <c r="O38" s="2" t="s">
        <v>1261</v>
      </c>
      <c r="P38" s="2" t="s">
        <v>1231</v>
      </c>
      <c r="Q38" s="2" t="s">
        <v>1537</v>
      </c>
      <c r="R38" s="2" t="s">
        <v>1313</v>
      </c>
      <c r="S38" s="2" t="s">
        <v>1259</v>
      </c>
      <c r="T38" s="2" t="s">
        <v>1675</v>
      </c>
      <c r="U38" s="2" t="s">
        <v>1683</v>
      </c>
      <c r="V38" s="2" t="s">
        <v>2342</v>
      </c>
      <c r="W38" s="2" t="s">
        <v>2343</v>
      </c>
      <c r="X38" s="2" t="s">
        <v>2344</v>
      </c>
      <c r="Y38" s="2" t="s">
        <v>2436</v>
      </c>
      <c r="Z38" s="2" t="s">
        <v>1221</v>
      </c>
      <c r="AA38" s="2" t="s">
        <v>1379</v>
      </c>
      <c r="AB38" s="2" t="s">
        <v>2345</v>
      </c>
      <c r="AC38" s="2" t="s">
        <v>2346</v>
      </c>
      <c r="AD38" s="2" t="s">
        <v>2347</v>
      </c>
      <c r="AE38" s="2"/>
      <c r="AF38" s="2"/>
    </row>
    <row r="39" spans="1:32" x14ac:dyDescent="0.3">
      <c r="A39" s="2" t="s">
        <v>1321</v>
      </c>
      <c r="B39" s="2" t="s">
        <v>246</v>
      </c>
      <c r="C39" t="s">
        <v>246</v>
      </c>
      <c r="D39" s="2" t="s">
        <v>114</v>
      </c>
      <c r="E39" s="2" t="s">
        <v>1249</v>
      </c>
      <c r="F39" s="2" t="s">
        <v>1191</v>
      </c>
      <c r="G39" s="2" t="s">
        <v>1230</v>
      </c>
      <c r="H39" s="2" t="s">
        <v>1230</v>
      </c>
      <c r="I39" s="2" t="s">
        <v>2348</v>
      </c>
      <c r="J39" s="2" t="s">
        <v>1449</v>
      </c>
      <c r="K39" s="2" t="s">
        <v>1596</v>
      </c>
      <c r="L39" s="2" t="s">
        <v>2349</v>
      </c>
      <c r="M39" s="2" t="s">
        <v>2350</v>
      </c>
      <c r="N39" s="2" t="s">
        <v>1258</v>
      </c>
      <c r="O39" s="2" t="s">
        <v>1238</v>
      </c>
      <c r="P39" s="2" t="s">
        <v>1240</v>
      </c>
      <c r="Q39" s="2" t="s">
        <v>1576</v>
      </c>
      <c r="R39" s="2" t="s">
        <v>1471</v>
      </c>
      <c r="S39" s="2" t="s">
        <v>1373</v>
      </c>
      <c r="T39" s="2" t="s">
        <v>2155</v>
      </c>
      <c r="U39" s="2" t="s">
        <v>1699</v>
      </c>
      <c r="V39" s="2" t="s">
        <v>2288</v>
      </c>
      <c r="W39" s="2" t="s">
        <v>2351</v>
      </c>
      <c r="X39" s="2" t="s">
        <v>2352</v>
      </c>
      <c r="Y39" s="2" t="s">
        <v>2676</v>
      </c>
      <c r="Z39" s="2" t="s">
        <v>1230</v>
      </c>
      <c r="AA39" s="2" t="s">
        <v>1290</v>
      </c>
      <c r="AB39" s="2" t="s">
        <v>2144</v>
      </c>
      <c r="AC39" s="2" t="s">
        <v>2353</v>
      </c>
      <c r="AD39" s="2" t="s">
        <v>1385</v>
      </c>
      <c r="AE39" s="2" t="s">
        <v>1220</v>
      </c>
      <c r="AF39" s="2" t="s">
        <v>1231</v>
      </c>
    </row>
    <row r="40" spans="1:32" x14ac:dyDescent="0.3">
      <c r="A40" s="2" t="s">
        <v>1381</v>
      </c>
      <c r="B40" s="2" t="s">
        <v>275</v>
      </c>
      <c r="C40" t="s">
        <v>275</v>
      </c>
      <c r="D40" s="2" t="s">
        <v>74</v>
      </c>
      <c r="E40" s="2" t="s">
        <v>1321</v>
      </c>
      <c r="F40" s="2" t="s">
        <v>2677</v>
      </c>
      <c r="G40" s="2" t="s">
        <v>1248</v>
      </c>
      <c r="H40" s="2" t="s">
        <v>1248</v>
      </c>
      <c r="I40" s="2" t="s">
        <v>2354</v>
      </c>
      <c r="J40" s="2" t="s">
        <v>1430</v>
      </c>
      <c r="K40" s="2" t="s">
        <v>1557</v>
      </c>
      <c r="L40" s="2" t="s">
        <v>2239</v>
      </c>
      <c r="M40" s="2" t="s">
        <v>2355</v>
      </c>
      <c r="N40" s="2" t="s">
        <v>1263</v>
      </c>
      <c r="O40" s="2" t="s">
        <v>1267</v>
      </c>
      <c r="P40" s="2" t="s">
        <v>1230</v>
      </c>
      <c r="Q40" s="2" t="s">
        <v>1555</v>
      </c>
      <c r="R40" s="2" t="s">
        <v>1359</v>
      </c>
      <c r="S40" s="2" t="s">
        <v>1272</v>
      </c>
      <c r="T40" s="2" t="s">
        <v>1626</v>
      </c>
      <c r="U40" s="2" t="s">
        <v>1584</v>
      </c>
      <c r="V40" s="2" t="s">
        <v>2224</v>
      </c>
      <c r="W40" s="2" t="s">
        <v>2356</v>
      </c>
      <c r="X40" s="2" t="s">
        <v>2357</v>
      </c>
      <c r="Y40" s="2" t="s">
        <v>2678</v>
      </c>
      <c r="Z40" s="2" t="s">
        <v>1230</v>
      </c>
      <c r="AA40" s="2" t="s">
        <v>1440</v>
      </c>
      <c r="AB40" s="2" t="s">
        <v>2358</v>
      </c>
      <c r="AC40" s="2" t="s">
        <v>2359</v>
      </c>
      <c r="AD40" s="2" t="s">
        <v>1499</v>
      </c>
      <c r="AE40" s="2"/>
      <c r="AF40" s="2"/>
    </row>
    <row r="41" spans="1:32" x14ac:dyDescent="0.3">
      <c r="A41" s="2" t="s">
        <v>1322</v>
      </c>
      <c r="B41" s="2" t="s">
        <v>325</v>
      </c>
      <c r="C41" t="s">
        <v>325</v>
      </c>
      <c r="D41" s="2" t="s">
        <v>88</v>
      </c>
      <c r="E41" s="2" t="s">
        <v>1341</v>
      </c>
      <c r="F41" s="2" t="s">
        <v>2677</v>
      </c>
      <c r="G41" s="2" t="s">
        <v>1248</v>
      </c>
      <c r="H41" s="2" t="s">
        <v>1248</v>
      </c>
      <c r="I41" s="2" t="s">
        <v>2360</v>
      </c>
      <c r="J41" s="2" t="s">
        <v>1524</v>
      </c>
      <c r="K41" s="2" t="s">
        <v>1607</v>
      </c>
      <c r="L41" s="2" t="s">
        <v>2361</v>
      </c>
      <c r="M41" s="2" t="s">
        <v>2362</v>
      </c>
      <c r="N41" s="2" t="s">
        <v>1240</v>
      </c>
      <c r="O41" s="2" t="s">
        <v>1637</v>
      </c>
      <c r="P41" s="2" t="s">
        <v>1231</v>
      </c>
      <c r="Q41" s="2" t="s">
        <v>1643</v>
      </c>
      <c r="R41" s="2" t="s">
        <v>1347</v>
      </c>
      <c r="S41" s="2" t="s">
        <v>1381</v>
      </c>
      <c r="T41" s="2" t="s">
        <v>1613</v>
      </c>
      <c r="U41" s="2" t="s">
        <v>1531</v>
      </c>
      <c r="V41" s="2" t="s">
        <v>2159</v>
      </c>
      <c r="W41" s="2" t="s">
        <v>2363</v>
      </c>
      <c r="X41" s="2" t="s">
        <v>2364</v>
      </c>
      <c r="Y41" s="2" t="s">
        <v>1451</v>
      </c>
      <c r="Z41" s="2" t="s">
        <v>1243</v>
      </c>
      <c r="AA41" s="2" t="s">
        <v>1280</v>
      </c>
      <c r="AB41" s="2" t="s">
        <v>2365</v>
      </c>
      <c r="AC41" s="2" t="s">
        <v>2366</v>
      </c>
      <c r="AD41" s="2" t="s">
        <v>1584</v>
      </c>
      <c r="AE41" s="2"/>
      <c r="AF41" s="2"/>
    </row>
    <row r="42" spans="1:32" x14ac:dyDescent="0.3">
      <c r="A42" s="2" t="s">
        <v>1266</v>
      </c>
      <c r="B42" s="2" t="s">
        <v>413</v>
      </c>
      <c r="C42" t="s">
        <v>413</v>
      </c>
      <c r="D42" s="2" t="s">
        <v>86</v>
      </c>
      <c r="E42" s="2" t="s">
        <v>1311</v>
      </c>
      <c r="F42" s="2"/>
      <c r="G42" s="2" t="s">
        <v>1263</v>
      </c>
      <c r="H42" s="2" t="s">
        <v>1240</v>
      </c>
      <c r="I42" s="2" t="s">
        <v>2367</v>
      </c>
      <c r="J42" s="2" t="s">
        <v>1303</v>
      </c>
      <c r="K42" s="2" t="s">
        <v>1432</v>
      </c>
      <c r="L42" s="2" t="s">
        <v>2368</v>
      </c>
      <c r="M42" s="2" t="s">
        <v>2369</v>
      </c>
      <c r="N42" s="2" t="s">
        <v>1220</v>
      </c>
      <c r="O42" s="2" t="s">
        <v>1660</v>
      </c>
      <c r="P42" s="2" t="s">
        <v>1230</v>
      </c>
      <c r="Q42" s="2" t="s">
        <v>1317</v>
      </c>
      <c r="R42" s="2" t="s">
        <v>1290</v>
      </c>
      <c r="S42" s="2" t="s">
        <v>1322</v>
      </c>
      <c r="T42" s="2" t="s">
        <v>1721</v>
      </c>
      <c r="U42" s="2" t="s">
        <v>1499</v>
      </c>
      <c r="V42" s="2" t="s">
        <v>1574</v>
      </c>
      <c r="W42" s="2" t="s">
        <v>2370</v>
      </c>
      <c r="X42" s="2" t="s">
        <v>2371</v>
      </c>
      <c r="Y42" s="2" t="s">
        <v>2679</v>
      </c>
      <c r="Z42" s="2" t="s">
        <v>1225</v>
      </c>
      <c r="AA42" s="2" t="s">
        <v>1455</v>
      </c>
      <c r="AB42" s="2" t="s">
        <v>2372</v>
      </c>
      <c r="AC42" s="2" t="s">
        <v>2373</v>
      </c>
      <c r="AD42" s="2" t="s">
        <v>1563</v>
      </c>
      <c r="AE42" s="2"/>
      <c r="AF42" s="2"/>
    </row>
    <row r="43" spans="1:32" x14ac:dyDescent="0.3">
      <c r="A43" s="2" t="s">
        <v>1431</v>
      </c>
      <c r="B43" s="2" t="s">
        <v>262</v>
      </c>
      <c r="C43" t="s">
        <v>262</v>
      </c>
      <c r="D43" s="2" t="s">
        <v>72</v>
      </c>
      <c r="E43" s="2" t="s">
        <v>1290</v>
      </c>
      <c r="F43" s="2" t="s">
        <v>2677</v>
      </c>
      <c r="G43" s="2" t="s">
        <v>1240</v>
      </c>
      <c r="H43" s="2" t="s">
        <v>1240</v>
      </c>
      <c r="I43" s="2" t="s">
        <v>2367</v>
      </c>
      <c r="J43" s="2" t="s">
        <v>1244</v>
      </c>
      <c r="K43" s="2" t="s">
        <v>1588</v>
      </c>
      <c r="L43" s="2" t="s">
        <v>2374</v>
      </c>
      <c r="M43" s="2" t="s">
        <v>2375</v>
      </c>
      <c r="N43" s="2" t="s">
        <v>1248</v>
      </c>
      <c r="O43" s="2" t="s">
        <v>1327</v>
      </c>
      <c r="P43" s="2" t="s">
        <v>1248</v>
      </c>
      <c r="Q43" s="2" t="s">
        <v>1327</v>
      </c>
      <c r="R43" s="2" t="s">
        <v>1347</v>
      </c>
      <c r="S43" s="2" t="s">
        <v>1359</v>
      </c>
      <c r="T43" s="2" t="s">
        <v>2155</v>
      </c>
      <c r="U43" s="2" t="s">
        <v>1402</v>
      </c>
      <c r="V43" s="2" t="s">
        <v>1591</v>
      </c>
      <c r="W43" s="2" t="s">
        <v>2376</v>
      </c>
      <c r="X43" s="2" t="s">
        <v>2377</v>
      </c>
      <c r="Y43" s="2" t="s">
        <v>2680</v>
      </c>
      <c r="Z43" s="2" t="s">
        <v>1293</v>
      </c>
      <c r="AA43" s="2" t="s">
        <v>1406</v>
      </c>
      <c r="AB43" s="2" t="s">
        <v>2298</v>
      </c>
      <c r="AC43" s="2" t="s">
        <v>2378</v>
      </c>
      <c r="AD43" s="2" t="s">
        <v>2379</v>
      </c>
      <c r="AE43" s="2"/>
      <c r="AF43" s="2"/>
    </row>
    <row r="44" spans="1:32" x14ac:dyDescent="0.3">
      <c r="A44" s="2" t="s">
        <v>1435</v>
      </c>
      <c r="B44" s="2" t="s">
        <v>312</v>
      </c>
      <c r="C44" t="s">
        <v>312</v>
      </c>
      <c r="D44" s="2" t="s">
        <v>51</v>
      </c>
      <c r="E44" s="2" t="s">
        <v>1409</v>
      </c>
      <c r="F44" s="2"/>
      <c r="G44" s="2" t="s">
        <v>1263</v>
      </c>
      <c r="H44" s="2" t="s">
        <v>1231</v>
      </c>
      <c r="I44" s="2" t="s">
        <v>2380</v>
      </c>
      <c r="J44" s="2" t="s">
        <v>1260</v>
      </c>
      <c r="K44" s="2" t="s">
        <v>1430</v>
      </c>
      <c r="L44" s="2" t="s">
        <v>2307</v>
      </c>
      <c r="M44" s="2" t="s">
        <v>2381</v>
      </c>
      <c r="N44" s="2" t="s">
        <v>1248</v>
      </c>
      <c r="O44" s="2" t="s">
        <v>1261</v>
      </c>
      <c r="P44" s="2" t="s">
        <v>1269</v>
      </c>
      <c r="Q44" s="2" t="s">
        <v>1776</v>
      </c>
      <c r="R44" s="2" t="s">
        <v>1409</v>
      </c>
      <c r="S44" s="2" t="s">
        <v>1252</v>
      </c>
      <c r="T44" s="2" t="s">
        <v>1606</v>
      </c>
      <c r="U44" s="2" t="s">
        <v>1624</v>
      </c>
      <c r="V44" s="2" t="s">
        <v>1504</v>
      </c>
      <c r="W44" s="2" t="s">
        <v>2382</v>
      </c>
      <c r="X44" s="2" t="s">
        <v>2383</v>
      </c>
      <c r="Y44" s="2" t="s">
        <v>2419</v>
      </c>
      <c r="Z44" s="2" t="s">
        <v>1243</v>
      </c>
      <c r="AA44" s="2" t="s">
        <v>1353</v>
      </c>
      <c r="AB44" s="2" t="s">
        <v>2384</v>
      </c>
      <c r="AC44" s="2" t="s">
        <v>2385</v>
      </c>
      <c r="AD44" s="2" t="s">
        <v>1624</v>
      </c>
      <c r="AE44" s="2" t="s">
        <v>1220</v>
      </c>
      <c r="AF44" s="2" t="s">
        <v>1220</v>
      </c>
    </row>
    <row r="45" spans="1:32" x14ac:dyDescent="0.3">
      <c r="A45" s="2" t="s">
        <v>1440</v>
      </c>
      <c r="B45" s="2" t="s">
        <v>418</v>
      </c>
      <c r="C45" t="s">
        <v>418</v>
      </c>
      <c r="D45" s="2" t="s">
        <v>33</v>
      </c>
      <c r="E45" s="2" t="s">
        <v>1341</v>
      </c>
      <c r="F45" s="2"/>
      <c r="G45" s="2" t="s">
        <v>1231</v>
      </c>
      <c r="H45" s="2" t="s">
        <v>1231</v>
      </c>
      <c r="I45" s="2" t="s">
        <v>2386</v>
      </c>
      <c r="J45" s="2" t="s">
        <v>1313</v>
      </c>
      <c r="K45" s="2" t="s">
        <v>1458</v>
      </c>
      <c r="L45" s="2" t="s">
        <v>2387</v>
      </c>
      <c r="M45" s="2" t="s">
        <v>2388</v>
      </c>
      <c r="N45" s="2" t="s">
        <v>1269</v>
      </c>
      <c r="O45" s="2" t="s">
        <v>1776</v>
      </c>
      <c r="P45" s="2" t="s">
        <v>1220</v>
      </c>
      <c r="Q45" s="2" t="s">
        <v>1594</v>
      </c>
      <c r="R45" s="2" t="s">
        <v>1301</v>
      </c>
      <c r="S45" s="2" t="s">
        <v>1440</v>
      </c>
      <c r="T45" s="2" t="s">
        <v>1584</v>
      </c>
      <c r="U45" s="2" t="s">
        <v>1678</v>
      </c>
      <c r="V45" s="2" t="s">
        <v>1540</v>
      </c>
      <c r="W45" s="2" t="s">
        <v>2389</v>
      </c>
      <c r="X45" s="2" t="s">
        <v>2390</v>
      </c>
      <c r="Y45" s="2" t="s">
        <v>1484</v>
      </c>
      <c r="Z45" s="2" t="s">
        <v>1263</v>
      </c>
      <c r="AA45" s="2" t="s">
        <v>1435</v>
      </c>
      <c r="AB45" s="2" t="s">
        <v>2391</v>
      </c>
      <c r="AC45" s="2" t="s">
        <v>2392</v>
      </c>
      <c r="AD45" s="2" t="s">
        <v>1613</v>
      </c>
      <c r="AE45" s="2"/>
      <c r="AF45" s="2"/>
    </row>
    <row r="46" spans="1:32" x14ac:dyDescent="0.3">
      <c r="A46" s="2" t="s">
        <v>1332</v>
      </c>
      <c r="B46" s="2" t="s">
        <v>373</v>
      </c>
      <c r="C46" t="s">
        <v>373</v>
      </c>
      <c r="D46" s="2" t="s">
        <v>78</v>
      </c>
      <c r="E46" s="2" t="s">
        <v>1221</v>
      </c>
      <c r="F46" s="2"/>
      <c r="G46" s="2" t="s">
        <v>1240</v>
      </c>
      <c r="H46" s="2" t="s">
        <v>1240</v>
      </c>
      <c r="I46" s="2" t="s">
        <v>2367</v>
      </c>
      <c r="J46" s="2" t="s">
        <v>1266</v>
      </c>
      <c r="K46" s="2" t="s">
        <v>1546</v>
      </c>
      <c r="L46" s="2" t="s">
        <v>2393</v>
      </c>
      <c r="M46" s="2" t="s">
        <v>2394</v>
      </c>
      <c r="N46" s="2" t="s">
        <v>1231</v>
      </c>
      <c r="O46" s="2" t="s">
        <v>1582</v>
      </c>
      <c r="P46" s="2" t="s">
        <v>1231</v>
      </c>
      <c r="Q46" s="2" t="s">
        <v>1582</v>
      </c>
      <c r="R46" s="2" t="s">
        <v>1340</v>
      </c>
      <c r="S46" s="2" t="s">
        <v>1359</v>
      </c>
      <c r="T46" s="2" t="s">
        <v>1562</v>
      </c>
      <c r="U46" s="2" t="s">
        <v>1466</v>
      </c>
      <c r="V46" s="2" t="s">
        <v>2191</v>
      </c>
      <c r="W46" s="2" t="s">
        <v>2395</v>
      </c>
      <c r="X46" s="2" t="s">
        <v>2396</v>
      </c>
      <c r="Y46" s="2" t="s">
        <v>2681</v>
      </c>
      <c r="Z46" s="2" t="s">
        <v>1293</v>
      </c>
      <c r="AA46" s="2" t="s">
        <v>1455</v>
      </c>
      <c r="AB46" s="2" t="s">
        <v>2397</v>
      </c>
      <c r="AC46" s="2" t="s">
        <v>2398</v>
      </c>
      <c r="AD46" s="2" t="s">
        <v>1504</v>
      </c>
      <c r="AE46" s="2"/>
      <c r="AF46" s="2"/>
    </row>
    <row r="47" spans="1:32" x14ac:dyDescent="0.3">
      <c r="A47" s="2" t="s">
        <v>1406</v>
      </c>
      <c r="B47" s="2" t="s">
        <v>339</v>
      </c>
      <c r="C47" t="s">
        <v>339</v>
      </c>
      <c r="D47" s="2" t="s">
        <v>114</v>
      </c>
      <c r="E47" s="2" t="s">
        <v>1294</v>
      </c>
      <c r="F47" s="2"/>
      <c r="G47" s="2" t="s">
        <v>1240</v>
      </c>
      <c r="H47" s="2" t="s">
        <v>1240</v>
      </c>
      <c r="I47" s="2" t="s">
        <v>2399</v>
      </c>
      <c r="J47" s="2" t="s">
        <v>1381</v>
      </c>
      <c r="K47" s="2" t="s">
        <v>1253</v>
      </c>
      <c r="L47" s="2" t="s">
        <v>1424</v>
      </c>
      <c r="M47" s="2" t="s">
        <v>2400</v>
      </c>
      <c r="N47" s="2" t="s">
        <v>1240</v>
      </c>
      <c r="O47" s="2" t="s">
        <v>1349</v>
      </c>
      <c r="P47" s="2" t="s">
        <v>1231</v>
      </c>
      <c r="Q47" s="2" t="s">
        <v>1638</v>
      </c>
      <c r="R47" s="2" t="s">
        <v>1340</v>
      </c>
      <c r="S47" s="2" t="s">
        <v>1259</v>
      </c>
      <c r="T47" s="2" t="s">
        <v>1629</v>
      </c>
      <c r="U47" s="2" t="s">
        <v>1456</v>
      </c>
      <c r="V47" s="2" t="s">
        <v>2401</v>
      </c>
      <c r="W47" s="2" t="s">
        <v>2402</v>
      </c>
      <c r="X47" s="2" t="s">
        <v>2403</v>
      </c>
      <c r="Y47" s="2" t="s">
        <v>2682</v>
      </c>
      <c r="Z47" s="2" t="s">
        <v>1282</v>
      </c>
      <c r="AA47" s="2" t="s">
        <v>1260</v>
      </c>
      <c r="AB47" s="2" t="s">
        <v>2404</v>
      </c>
      <c r="AC47" s="2" t="s">
        <v>2405</v>
      </c>
      <c r="AD47" s="2" t="s">
        <v>2406</v>
      </c>
      <c r="AE47" s="2"/>
      <c r="AF47" s="2"/>
    </row>
    <row r="48" spans="1:32" x14ac:dyDescent="0.3">
      <c r="A48" s="2" t="s">
        <v>1359</v>
      </c>
      <c r="B48" s="2" t="s">
        <v>469</v>
      </c>
      <c r="C48" t="s">
        <v>469</v>
      </c>
      <c r="D48" s="2" t="s">
        <v>130</v>
      </c>
      <c r="E48" s="2" t="s">
        <v>1221</v>
      </c>
      <c r="F48" s="2"/>
      <c r="G48" s="2" t="s">
        <v>1240</v>
      </c>
      <c r="H48" s="2" t="s">
        <v>1231</v>
      </c>
      <c r="I48" s="2" t="s">
        <v>2386</v>
      </c>
      <c r="J48" s="2" t="s">
        <v>1359</v>
      </c>
      <c r="K48" s="2" t="s">
        <v>1226</v>
      </c>
      <c r="L48" s="2" t="s">
        <v>2131</v>
      </c>
      <c r="M48" s="2" t="s">
        <v>2407</v>
      </c>
      <c r="N48" s="2" t="s">
        <v>1269</v>
      </c>
      <c r="O48" s="2" t="s">
        <v>1776</v>
      </c>
      <c r="P48" s="2" t="s">
        <v>1240</v>
      </c>
      <c r="Q48" s="2" t="s">
        <v>1267</v>
      </c>
      <c r="R48" s="2" t="s">
        <v>1222</v>
      </c>
      <c r="S48" s="2" t="s">
        <v>1297</v>
      </c>
      <c r="T48" s="2" t="s">
        <v>1495</v>
      </c>
      <c r="U48" s="2" t="s">
        <v>1327</v>
      </c>
      <c r="V48" s="2" t="s">
        <v>2209</v>
      </c>
      <c r="W48" s="2" t="s">
        <v>2408</v>
      </c>
      <c r="X48" s="2" t="s">
        <v>2409</v>
      </c>
      <c r="Y48" s="2" t="s">
        <v>1622</v>
      </c>
      <c r="Z48" s="2" t="s">
        <v>1225</v>
      </c>
      <c r="AA48" s="2" t="s">
        <v>1569</v>
      </c>
      <c r="AB48" s="2" t="s">
        <v>2410</v>
      </c>
      <c r="AC48" s="2" t="s">
        <v>2411</v>
      </c>
      <c r="AD48" s="2" t="s">
        <v>1849</v>
      </c>
      <c r="AE48" s="2"/>
      <c r="AF48" s="2"/>
    </row>
    <row r="49" spans="1:32" x14ac:dyDescent="0.3">
      <c r="A49" s="2" t="s">
        <v>1373</v>
      </c>
      <c r="B49" s="2" t="s">
        <v>341</v>
      </c>
      <c r="C49" t="s">
        <v>341</v>
      </c>
      <c r="D49" s="2" t="s">
        <v>84</v>
      </c>
      <c r="E49" s="2" t="s">
        <v>1321</v>
      </c>
      <c r="F49" s="2"/>
      <c r="G49" s="2" t="s">
        <v>1263</v>
      </c>
      <c r="H49" s="2" t="s">
        <v>1220</v>
      </c>
      <c r="I49" s="2" t="s">
        <v>2412</v>
      </c>
      <c r="J49" s="2" t="s">
        <v>1313</v>
      </c>
      <c r="K49" s="2" t="s">
        <v>1285</v>
      </c>
      <c r="L49" s="2" t="s">
        <v>2413</v>
      </c>
      <c r="M49" s="2" t="s">
        <v>2414</v>
      </c>
      <c r="N49" s="2" t="s">
        <v>1240</v>
      </c>
      <c r="O49" s="2" t="s">
        <v>1238</v>
      </c>
      <c r="P49" s="2" t="s">
        <v>1220</v>
      </c>
      <c r="Q49" s="2" t="s">
        <v>1648</v>
      </c>
      <c r="R49" s="2" t="s">
        <v>1341</v>
      </c>
      <c r="S49" s="2" t="s">
        <v>1409</v>
      </c>
      <c r="T49" s="2" t="s">
        <v>1684</v>
      </c>
      <c r="U49" s="2" t="s">
        <v>2209</v>
      </c>
      <c r="V49" s="2" t="s">
        <v>2191</v>
      </c>
      <c r="W49" s="2" t="s">
        <v>2415</v>
      </c>
      <c r="X49" s="2" t="s">
        <v>2416</v>
      </c>
      <c r="Y49" s="2" t="s">
        <v>2683</v>
      </c>
      <c r="Z49" s="2" t="s">
        <v>1231</v>
      </c>
      <c r="AA49" s="2" t="s">
        <v>1298</v>
      </c>
      <c r="AB49" s="2" t="s">
        <v>2417</v>
      </c>
      <c r="AC49" s="2" t="s">
        <v>2418</v>
      </c>
      <c r="AD49" s="2" t="s">
        <v>1671</v>
      </c>
      <c r="AE49" s="2"/>
      <c r="AF49" s="2"/>
    </row>
    <row r="50" spans="1:32" x14ac:dyDescent="0.3">
      <c r="A50" s="2" t="s">
        <v>1364</v>
      </c>
      <c r="B50" s="2" t="s">
        <v>398</v>
      </c>
      <c r="C50" t="s">
        <v>398</v>
      </c>
      <c r="D50" s="2" t="s">
        <v>104</v>
      </c>
      <c r="E50" s="2" t="s">
        <v>1335</v>
      </c>
      <c r="F50" s="2" t="s">
        <v>2677</v>
      </c>
      <c r="G50" s="2" t="s">
        <v>1248</v>
      </c>
      <c r="H50" s="2" t="s">
        <v>1220</v>
      </c>
      <c r="I50" s="2" t="s">
        <v>2412</v>
      </c>
      <c r="J50" s="2" t="s">
        <v>1409</v>
      </c>
      <c r="K50" s="2" t="s">
        <v>1353</v>
      </c>
      <c r="L50" s="2" t="s">
        <v>2419</v>
      </c>
      <c r="M50" s="2" t="s">
        <v>2420</v>
      </c>
      <c r="N50" s="2" t="s">
        <v>1248</v>
      </c>
      <c r="O50" s="2" t="s">
        <v>1543</v>
      </c>
      <c r="P50" s="2" t="s">
        <v>1248</v>
      </c>
      <c r="Q50" s="2" t="s">
        <v>1543</v>
      </c>
      <c r="R50" s="2" t="s">
        <v>1311</v>
      </c>
      <c r="S50" s="2" t="s">
        <v>1249</v>
      </c>
      <c r="T50" s="2" t="s">
        <v>1495</v>
      </c>
      <c r="U50" s="2" t="s">
        <v>1365</v>
      </c>
      <c r="V50" s="2" t="s">
        <v>1520</v>
      </c>
      <c r="W50" s="2" t="s">
        <v>2421</v>
      </c>
      <c r="X50" s="2" t="s">
        <v>2422</v>
      </c>
      <c r="Y50" s="2" t="s">
        <v>2684</v>
      </c>
      <c r="Z50" s="2" t="s">
        <v>1230</v>
      </c>
      <c r="AA50" s="2" t="s">
        <v>1359</v>
      </c>
      <c r="AB50" s="2" t="s">
        <v>2423</v>
      </c>
      <c r="AC50" s="2" t="s">
        <v>2424</v>
      </c>
      <c r="AD50" s="2" t="s">
        <v>1626</v>
      </c>
      <c r="AE50" s="2"/>
      <c r="AF50" s="2"/>
    </row>
    <row r="51" spans="1:32" x14ac:dyDescent="0.3">
      <c r="A51" s="2" t="s">
        <v>1313</v>
      </c>
      <c r="B51" s="2" t="s">
        <v>362</v>
      </c>
      <c r="C51" t="s">
        <v>362</v>
      </c>
      <c r="D51" s="2" t="s">
        <v>99</v>
      </c>
      <c r="E51" s="2" t="s">
        <v>1237</v>
      </c>
      <c r="F51" s="2" t="s">
        <v>2677</v>
      </c>
      <c r="G51" s="2" t="s">
        <v>1240</v>
      </c>
      <c r="H51" s="2" t="s">
        <v>1220</v>
      </c>
      <c r="I51" s="2" t="s">
        <v>2412</v>
      </c>
      <c r="J51" s="2" t="s">
        <v>1332</v>
      </c>
      <c r="K51" s="2" t="s">
        <v>1497</v>
      </c>
      <c r="L51" s="2" t="s">
        <v>2286</v>
      </c>
      <c r="M51" s="2" t="s">
        <v>2425</v>
      </c>
      <c r="N51" s="2" t="s">
        <v>1240</v>
      </c>
      <c r="O51" s="2" t="s">
        <v>1369</v>
      </c>
      <c r="P51" s="2" t="s">
        <v>1231</v>
      </c>
      <c r="Q51" s="2" t="s">
        <v>1385</v>
      </c>
      <c r="R51" s="2" t="s">
        <v>1311</v>
      </c>
      <c r="S51" s="2" t="s">
        <v>1392</v>
      </c>
      <c r="T51" s="2" t="s">
        <v>1572</v>
      </c>
      <c r="U51" s="2" t="s">
        <v>1613</v>
      </c>
      <c r="V51" s="2" t="s">
        <v>2406</v>
      </c>
      <c r="W51" s="2" t="s">
        <v>2426</v>
      </c>
      <c r="X51" s="2" t="s">
        <v>2427</v>
      </c>
      <c r="Y51" s="2" t="s">
        <v>2685</v>
      </c>
      <c r="Z51" s="2" t="s">
        <v>1258</v>
      </c>
      <c r="AA51" s="2" t="s">
        <v>1373</v>
      </c>
      <c r="AB51" s="2" t="s">
        <v>2428</v>
      </c>
      <c r="AC51" s="2" t="s">
        <v>2429</v>
      </c>
      <c r="AD51" s="2" t="s">
        <v>2430</v>
      </c>
      <c r="AE51" s="2"/>
      <c r="AF51" s="2"/>
    </row>
    <row r="52" spans="1:32" x14ac:dyDescent="0.3">
      <c r="A52" s="2" t="s">
        <v>1309</v>
      </c>
      <c r="B52" s="2" t="s">
        <v>443</v>
      </c>
      <c r="C52" t="s">
        <v>443</v>
      </c>
      <c r="D52" s="2" t="s">
        <v>180</v>
      </c>
      <c r="E52" s="2" t="s">
        <v>1392</v>
      </c>
      <c r="F52" s="2"/>
      <c r="G52" s="2" t="s">
        <v>1231</v>
      </c>
      <c r="H52" s="2" t="s">
        <v>1231</v>
      </c>
      <c r="I52" s="2" t="s">
        <v>2386</v>
      </c>
      <c r="J52" s="2" t="s">
        <v>1409</v>
      </c>
      <c r="K52" s="2" t="s">
        <v>1244</v>
      </c>
      <c r="L52" s="2" t="s">
        <v>2431</v>
      </c>
      <c r="M52" s="2" t="s">
        <v>2432</v>
      </c>
      <c r="N52" s="2" t="s">
        <v>1269</v>
      </c>
      <c r="O52" s="2" t="s">
        <v>1776</v>
      </c>
      <c r="P52" s="2" t="s">
        <v>1220</v>
      </c>
      <c r="Q52" s="2" t="s">
        <v>1704</v>
      </c>
      <c r="R52" s="2" t="s">
        <v>1276</v>
      </c>
      <c r="S52" s="2" t="s">
        <v>1332</v>
      </c>
      <c r="T52" s="2" t="s">
        <v>1495</v>
      </c>
      <c r="U52" s="2" t="s">
        <v>1466</v>
      </c>
      <c r="V52" s="2" t="s">
        <v>1619</v>
      </c>
      <c r="W52" s="2" t="s">
        <v>2433</v>
      </c>
      <c r="X52" s="2" t="s">
        <v>2114</v>
      </c>
      <c r="Y52" s="2" t="s">
        <v>2686</v>
      </c>
      <c r="Z52" s="2" t="s">
        <v>1231</v>
      </c>
      <c r="AA52" s="2" t="s">
        <v>1258</v>
      </c>
      <c r="AB52" s="2" t="s">
        <v>2244</v>
      </c>
      <c r="AC52" s="2" t="s">
        <v>2434</v>
      </c>
      <c r="AD52" s="2" t="s">
        <v>1385</v>
      </c>
      <c r="AE52" s="2"/>
      <c r="AF52" s="2"/>
    </row>
    <row r="53" spans="1:32" x14ac:dyDescent="0.3">
      <c r="A53" s="2" t="s">
        <v>1464</v>
      </c>
      <c r="B53" s="2" t="s">
        <v>576</v>
      </c>
      <c r="C53" t="s">
        <v>576</v>
      </c>
      <c r="D53" s="2" t="s">
        <v>33</v>
      </c>
      <c r="E53" s="2" t="s">
        <v>1232</v>
      </c>
      <c r="F53" s="2"/>
      <c r="G53" s="2" t="s">
        <v>1231</v>
      </c>
      <c r="H53" s="2" t="s">
        <v>1231</v>
      </c>
      <c r="I53" s="2" t="s">
        <v>2386</v>
      </c>
      <c r="J53" s="2" t="s">
        <v>1348</v>
      </c>
      <c r="K53" s="2" t="s">
        <v>1464</v>
      </c>
      <c r="L53" s="2" t="s">
        <v>2419</v>
      </c>
      <c r="M53" s="2" t="s">
        <v>1516</v>
      </c>
      <c r="N53" s="2" t="s">
        <v>1269</v>
      </c>
      <c r="O53" s="2" t="s">
        <v>1776</v>
      </c>
      <c r="P53" s="2" t="s">
        <v>1248</v>
      </c>
      <c r="Q53" s="2" t="s">
        <v>1632</v>
      </c>
      <c r="R53" s="2" t="s">
        <v>1235</v>
      </c>
      <c r="S53" s="2" t="s">
        <v>1348</v>
      </c>
      <c r="T53" s="2" t="s">
        <v>1261</v>
      </c>
      <c r="U53" s="2" t="s">
        <v>1660</v>
      </c>
      <c r="V53" s="2" t="s">
        <v>1624</v>
      </c>
      <c r="W53" s="2" t="s">
        <v>2435</v>
      </c>
      <c r="X53" s="2" t="s">
        <v>2436</v>
      </c>
      <c r="Y53" s="2" t="s">
        <v>1589</v>
      </c>
      <c r="Z53" s="2" t="s">
        <v>1263</v>
      </c>
      <c r="AA53" s="2" t="s">
        <v>1440</v>
      </c>
      <c r="AB53" s="2" t="s">
        <v>2437</v>
      </c>
      <c r="AC53" s="2" t="s">
        <v>2438</v>
      </c>
      <c r="AD53" s="2" t="s">
        <v>1732</v>
      </c>
      <c r="AE53" s="2"/>
      <c r="AF53" s="2"/>
    </row>
    <row r="54" spans="1:32" x14ac:dyDescent="0.3">
      <c r="A54" s="2" t="s">
        <v>1308</v>
      </c>
      <c r="B54" s="2" t="s">
        <v>496</v>
      </c>
      <c r="C54" t="s">
        <v>496</v>
      </c>
      <c r="D54" s="2" t="s">
        <v>107</v>
      </c>
      <c r="E54" s="2" t="s">
        <v>1301</v>
      </c>
      <c r="F54" s="2"/>
      <c r="G54" s="2" t="s">
        <v>1231</v>
      </c>
      <c r="H54" s="2" t="s">
        <v>1269</v>
      </c>
      <c r="I54" s="2"/>
      <c r="J54" s="2" t="s">
        <v>1294</v>
      </c>
      <c r="K54" s="2" t="s">
        <v>1309</v>
      </c>
      <c r="L54" s="2" t="s">
        <v>2439</v>
      </c>
      <c r="M54" s="2" t="s">
        <v>2440</v>
      </c>
      <c r="N54" s="2" t="s">
        <v>1269</v>
      </c>
      <c r="O54" s="2" t="s">
        <v>1776</v>
      </c>
      <c r="P54" s="2" t="s">
        <v>1240</v>
      </c>
      <c r="Q54" s="2" t="s">
        <v>1678</v>
      </c>
      <c r="R54" s="2" t="s">
        <v>1222</v>
      </c>
      <c r="S54" s="2" t="s">
        <v>1266</v>
      </c>
      <c r="T54" s="2" t="s">
        <v>1701</v>
      </c>
      <c r="U54" s="2" t="s">
        <v>1261</v>
      </c>
      <c r="V54" s="2" t="s">
        <v>1500</v>
      </c>
      <c r="W54" s="2" t="s">
        <v>2441</v>
      </c>
      <c r="X54" s="2" t="s">
        <v>1382</v>
      </c>
      <c r="Y54" s="2" t="s">
        <v>2430</v>
      </c>
      <c r="Z54" s="2" t="s">
        <v>1231</v>
      </c>
      <c r="AA54" s="2" t="s">
        <v>1288</v>
      </c>
      <c r="AB54" s="2" t="s">
        <v>2442</v>
      </c>
      <c r="AC54" s="2" t="s">
        <v>2443</v>
      </c>
      <c r="AD54" s="2" t="s">
        <v>1327</v>
      </c>
      <c r="AE54" s="2"/>
      <c r="AF54" s="2"/>
    </row>
    <row r="55" spans="1:32" x14ac:dyDescent="0.3">
      <c r="A55" s="2" t="s">
        <v>1471</v>
      </c>
      <c r="B55" s="2" t="s">
        <v>425</v>
      </c>
      <c r="C55" t="s">
        <v>425</v>
      </c>
      <c r="D55" s="2" t="s">
        <v>37</v>
      </c>
      <c r="E55" s="2" t="s">
        <v>1301</v>
      </c>
      <c r="F55" s="2"/>
      <c r="G55" s="2" t="s">
        <v>1258</v>
      </c>
      <c r="H55" s="2" t="s">
        <v>1220</v>
      </c>
      <c r="I55" s="2" t="s">
        <v>2444</v>
      </c>
      <c r="J55" s="2" t="s">
        <v>1249</v>
      </c>
      <c r="K55" s="2" t="s">
        <v>1321</v>
      </c>
      <c r="L55" s="2" t="s">
        <v>2445</v>
      </c>
      <c r="M55" s="2" t="s">
        <v>1513</v>
      </c>
      <c r="N55" s="2" t="s">
        <v>1220</v>
      </c>
      <c r="O55" s="2" t="s">
        <v>1637</v>
      </c>
      <c r="P55" s="2" t="s">
        <v>1231</v>
      </c>
      <c r="Q55" s="2" t="s">
        <v>1407</v>
      </c>
      <c r="R55" s="2" t="s">
        <v>1288</v>
      </c>
      <c r="S55" s="2" t="s">
        <v>1381</v>
      </c>
      <c r="T55" s="2" t="s">
        <v>1678</v>
      </c>
      <c r="U55" s="2" t="s">
        <v>1267</v>
      </c>
      <c r="V55" s="2" t="s">
        <v>1574</v>
      </c>
      <c r="W55" s="2" t="s">
        <v>2446</v>
      </c>
      <c r="X55" s="2" t="s">
        <v>2330</v>
      </c>
      <c r="Y55" s="2" t="s">
        <v>2680</v>
      </c>
      <c r="Z55" s="2" t="s">
        <v>1230</v>
      </c>
      <c r="AA55" s="2" t="s">
        <v>1298</v>
      </c>
      <c r="AB55" s="2" t="s">
        <v>2447</v>
      </c>
      <c r="AC55" s="2" t="s">
        <v>2448</v>
      </c>
      <c r="AD55" s="2" t="s">
        <v>2191</v>
      </c>
      <c r="AE55" s="2"/>
      <c r="AF55" s="2"/>
    </row>
    <row r="56" spans="1:32" x14ac:dyDescent="0.3">
      <c r="A56" s="2" t="s">
        <v>1272</v>
      </c>
      <c r="B56" s="2" t="s">
        <v>417</v>
      </c>
      <c r="C56" t="s">
        <v>417</v>
      </c>
      <c r="D56" s="2" t="s">
        <v>67</v>
      </c>
      <c r="E56" s="2" t="s">
        <v>1301</v>
      </c>
      <c r="F56" s="2"/>
      <c r="G56" s="2" t="s">
        <v>1231</v>
      </c>
      <c r="H56" s="2" t="s">
        <v>1220</v>
      </c>
      <c r="I56" s="2" t="s">
        <v>2412</v>
      </c>
      <c r="J56" s="2" t="s">
        <v>1305</v>
      </c>
      <c r="K56" s="2" t="s">
        <v>1392</v>
      </c>
      <c r="L56" s="2" t="s">
        <v>2449</v>
      </c>
      <c r="M56" s="2" t="s">
        <v>1513</v>
      </c>
      <c r="N56" s="2" t="s">
        <v>1269</v>
      </c>
      <c r="O56" s="2" t="s">
        <v>1776</v>
      </c>
      <c r="P56" s="2" t="s">
        <v>1220</v>
      </c>
      <c r="Q56" s="2" t="s">
        <v>1489</v>
      </c>
      <c r="R56" s="2" t="s">
        <v>1293</v>
      </c>
      <c r="S56" s="2" t="s">
        <v>1305</v>
      </c>
      <c r="T56" s="2" t="s">
        <v>1629</v>
      </c>
      <c r="U56" s="2" t="s">
        <v>1466</v>
      </c>
      <c r="V56" s="2" t="s">
        <v>1568</v>
      </c>
      <c r="W56" s="2" t="s">
        <v>2450</v>
      </c>
      <c r="X56" s="2" t="s">
        <v>2451</v>
      </c>
      <c r="Y56" s="2" t="s">
        <v>2687</v>
      </c>
      <c r="Z56" s="2" t="s">
        <v>1230</v>
      </c>
      <c r="AA56" s="2" t="s">
        <v>1435</v>
      </c>
      <c r="AB56" s="2" t="s">
        <v>2452</v>
      </c>
      <c r="AC56" s="2" t="s">
        <v>2453</v>
      </c>
      <c r="AD56" s="2" t="s">
        <v>2454</v>
      </c>
      <c r="AE56" s="2"/>
      <c r="AF56" s="2"/>
    </row>
    <row r="57" spans="1:32" x14ac:dyDescent="0.3">
      <c r="A57" s="2" t="s">
        <v>1265</v>
      </c>
      <c r="B57" s="2" t="s">
        <v>522</v>
      </c>
      <c r="C57" t="s">
        <v>522</v>
      </c>
      <c r="D57" s="2" t="s">
        <v>135</v>
      </c>
      <c r="E57" s="2" t="s">
        <v>1237</v>
      </c>
      <c r="F57" s="2" t="s">
        <v>2677</v>
      </c>
      <c r="G57" s="2" t="s">
        <v>1220</v>
      </c>
      <c r="H57" s="2" t="s">
        <v>1220</v>
      </c>
      <c r="I57" s="2" t="s">
        <v>2412</v>
      </c>
      <c r="J57" s="2" t="s">
        <v>1329</v>
      </c>
      <c r="K57" s="2" t="s">
        <v>1294</v>
      </c>
      <c r="L57" s="2" t="s">
        <v>2455</v>
      </c>
      <c r="M57" s="2" t="s">
        <v>1604</v>
      </c>
      <c r="N57" s="2" t="s">
        <v>1269</v>
      </c>
      <c r="O57" s="2" t="s">
        <v>1776</v>
      </c>
      <c r="P57" s="2" t="s">
        <v>1220</v>
      </c>
      <c r="Q57" s="2" t="s">
        <v>1291</v>
      </c>
      <c r="R57" s="2" t="s">
        <v>1230</v>
      </c>
      <c r="S57" s="2" t="s">
        <v>1311</v>
      </c>
      <c r="T57" s="2" t="s">
        <v>1238</v>
      </c>
      <c r="U57" s="2" t="s">
        <v>1671</v>
      </c>
      <c r="V57" s="2" t="s">
        <v>1572</v>
      </c>
      <c r="W57" s="2" t="s">
        <v>2456</v>
      </c>
      <c r="X57" s="2" t="s">
        <v>2457</v>
      </c>
      <c r="Y57" s="2" t="s">
        <v>1520</v>
      </c>
      <c r="Z57" s="2" t="s">
        <v>1263</v>
      </c>
      <c r="AA57" s="2" t="s">
        <v>1440</v>
      </c>
      <c r="AB57" s="2" t="s">
        <v>2458</v>
      </c>
      <c r="AC57" s="2" t="s">
        <v>2459</v>
      </c>
      <c r="AD57" s="2" t="s">
        <v>1482</v>
      </c>
      <c r="AE57" s="2"/>
      <c r="AF57" s="2"/>
    </row>
    <row r="58" spans="1:32" x14ac:dyDescent="0.3">
      <c r="A58" s="2" t="s">
        <v>1252</v>
      </c>
      <c r="B58" s="2" t="s">
        <v>680</v>
      </c>
      <c r="C58" t="s">
        <v>680</v>
      </c>
      <c r="D58" s="2" t="s">
        <v>46</v>
      </c>
      <c r="E58" s="2" t="s">
        <v>1294</v>
      </c>
      <c r="F58" s="2"/>
      <c r="G58" s="2" t="s">
        <v>1240</v>
      </c>
      <c r="H58" s="2" t="s">
        <v>1220</v>
      </c>
      <c r="I58" s="2" t="s">
        <v>2412</v>
      </c>
      <c r="J58" s="2" t="s">
        <v>1235</v>
      </c>
      <c r="K58" s="2" t="s">
        <v>1305</v>
      </c>
      <c r="L58" s="2" t="s">
        <v>1328</v>
      </c>
      <c r="M58" s="2" t="s">
        <v>1620</v>
      </c>
      <c r="N58" s="2" t="s">
        <v>1269</v>
      </c>
      <c r="O58" s="2" t="s">
        <v>1776</v>
      </c>
      <c r="P58" s="2" t="s">
        <v>1231</v>
      </c>
      <c r="Q58" s="2" t="s">
        <v>2379</v>
      </c>
      <c r="R58" s="2" t="s">
        <v>1263</v>
      </c>
      <c r="S58" s="2" t="s">
        <v>1409</v>
      </c>
      <c r="T58" s="2" t="s">
        <v>1531</v>
      </c>
      <c r="U58" s="2" t="s">
        <v>1643</v>
      </c>
      <c r="V58" s="2" t="s">
        <v>1598</v>
      </c>
      <c r="W58" s="2" t="s">
        <v>2460</v>
      </c>
      <c r="X58" s="2" t="s">
        <v>2461</v>
      </c>
      <c r="Y58" s="2" t="s">
        <v>2688</v>
      </c>
      <c r="Z58" s="2" t="s">
        <v>1269</v>
      </c>
      <c r="AA58" s="2" t="s">
        <v>1269</v>
      </c>
      <c r="AB58" s="2" t="s">
        <v>2384</v>
      </c>
      <c r="AC58" s="2" t="s">
        <v>2462</v>
      </c>
      <c r="AD58" s="2" t="s">
        <v>1776</v>
      </c>
      <c r="AE58" s="2"/>
      <c r="AF58" s="2"/>
    </row>
    <row r="59" spans="1:32" x14ac:dyDescent="0.3">
      <c r="A59" s="2" t="s">
        <v>1303</v>
      </c>
      <c r="B59" s="2" t="s">
        <v>498</v>
      </c>
      <c r="C59" t="s">
        <v>498</v>
      </c>
      <c r="D59" s="2" t="s">
        <v>116</v>
      </c>
      <c r="E59" s="2" t="s">
        <v>1290</v>
      </c>
      <c r="F59" s="2"/>
      <c r="G59" s="2" t="s">
        <v>1240</v>
      </c>
      <c r="H59" s="2" t="s">
        <v>1269</v>
      </c>
      <c r="I59" s="2"/>
      <c r="J59" s="2" t="s">
        <v>1230</v>
      </c>
      <c r="K59" s="2" t="s">
        <v>1293</v>
      </c>
      <c r="L59" s="2" t="s">
        <v>2463</v>
      </c>
      <c r="M59" s="2" t="s">
        <v>1364</v>
      </c>
      <c r="N59" s="2" t="s">
        <v>1269</v>
      </c>
      <c r="O59" s="2" t="s">
        <v>1776</v>
      </c>
      <c r="P59" s="2" t="s">
        <v>1269</v>
      </c>
      <c r="Q59" s="2" t="s">
        <v>1776</v>
      </c>
      <c r="R59" s="2" t="s">
        <v>1231</v>
      </c>
      <c r="S59" s="2" t="s">
        <v>1348</v>
      </c>
      <c r="T59" s="2" t="s">
        <v>1238</v>
      </c>
      <c r="U59" s="2" t="s">
        <v>1238</v>
      </c>
      <c r="V59" s="2" t="s">
        <v>1574</v>
      </c>
      <c r="W59" s="2" t="s">
        <v>2464</v>
      </c>
      <c r="X59" s="2" t="s">
        <v>2465</v>
      </c>
      <c r="Y59" s="2" t="s">
        <v>1287</v>
      </c>
      <c r="Z59" s="2" t="s">
        <v>1231</v>
      </c>
      <c r="AA59" s="2" t="s">
        <v>1293</v>
      </c>
      <c r="AB59" s="2" t="s">
        <v>2466</v>
      </c>
      <c r="AC59" s="2" t="s">
        <v>2466</v>
      </c>
      <c r="AD59" s="2" t="s">
        <v>1551</v>
      </c>
      <c r="AE59" s="2"/>
      <c r="AF59" s="2"/>
    </row>
    <row r="60" spans="1:32" x14ac:dyDescent="0.3">
      <c r="A60" s="2" t="s">
        <v>1260</v>
      </c>
      <c r="B60" s="2" t="s">
        <v>521</v>
      </c>
      <c r="C60" t="s">
        <v>521</v>
      </c>
      <c r="D60" s="2" t="s">
        <v>70</v>
      </c>
      <c r="E60" s="2" t="s">
        <v>1341</v>
      </c>
      <c r="F60" s="2"/>
      <c r="G60" s="2" t="s">
        <v>1231</v>
      </c>
      <c r="H60" s="2" t="s">
        <v>1269</v>
      </c>
      <c r="I60" s="2"/>
      <c r="J60" s="2" t="s">
        <v>1263</v>
      </c>
      <c r="K60" s="2" t="s">
        <v>1288</v>
      </c>
      <c r="L60" s="2" t="s">
        <v>2467</v>
      </c>
      <c r="M60" s="2" t="s">
        <v>1265</v>
      </c>
      <c r="N60" s="2" t="s">
        <v>1220</v>
      </c>
      <c r="O60" s="2" t="s">
        <v>1619</v>
      </c>
      <c r="P60" s="2" t="s">
        <v>1269</v>
      </c>
      <c r="Q60" s="2" t="s">
        <v>1776</v>
      </c>
      <c r="R60" s="2" t="s">
        <v>1240</v>
      </c>
      <c r="S60" s="2" t="s">
        <v>1298</v>
      </c>
      <c r="T60" s="2" t="s">
        <v>1402</v>
      </c>
      <c r="U60" s="2" t="s">
        <v>2124</v>
      </c>
      <c r="V60" s="2" t="s">
        <v>1655</v>
      </c>
      <c r="W60" s="2" t="s">
        <v>2468</v>
      </c>
      <c r="X60" s="2" t="s">
        <v>2469</v>
      </c>
      <c r="Y60" s="2" t="s">
        <v>2689</v>
      </c>
      <c r="Z60" s="2" t="s">
        <v>1269</v>
      </c>
      <c r="AA60" s="2" t="s">
        <v>1269</v>
      </c>
      <c r="AB60" s="2" t="s">
        <v>2470</v>
      </c>
      <c r="AC60" s="2" t="s">
        <v>2471</v>
      </c>
      <c r="AD60" s="2" t="s">
        <v>1776</v>
      </c>
      <c r="AE60" s="2"/>
      <c r="AF60" s="2"/>
    </row>
    <row r="61" spans="1:32" x14ac:dyDescent="0.3">
      <c r="A61" s="2" t="s">
        <v>1280</v>
      </c>
      <c r="B61" s="2" t="s">
        <v>218</v>
      </c>
      <c r="C61" t="s">
        <v>218</v>
      </c>
      <c r="D61" s="2" t="s">
        <v>48</v>
      </c>
      <c r="E61" s="2" t="s">
        <v>1301</v>
      </c>
      <c r="F61" s="2" t="s">
        <v>1172</v>
      </c>
      <c r="G61" s="2" t="s">
        <v>1225</v>
      </c>
      <c r="H61" s="2" t="s">
        <v>1230</v>
      </c>
      <c r="I61" s="2"/>
      <c r="J61" s="2" t="s">
        <v>1240</v>
      </c>
      <c r="K61" s="2" t="s">
        <v>1263</v>
      </c>
      <c r="L61" s="2" t="s">
        <v>2472</v>
      </c>
      <c r="M61" s="2" t="s">
        <v>1272</v>
      </c>
      <c r="N61" s="2" t="s">
        <v>1269</v>
      </c>
      <c r="O61" s="2" t="s">
        <v>1776</v>
      </c>
      <c r="P61" s="2" t="s">
        <v>1269</v>
      </c>
      <c r="Q61" s="2" t="s">
        <v>1776</v>
      </c>
      <c r="R61" s="2" t="s">
        <v>1240</v>
      </c>
      <c r="S61" s="2" t="s">
        <v>1340</v>
      </c>
      <c r="T61" s="2" t="s">
        <v>2473</v>
      </c>
      <c r="U61" s="2" t="s">
        <v>2473</v>
      </c>
      <c r="V61" s="2" t="s">
        <v>1720</v>
      </c>
      <c r="W61" s="2" t="s">
        <v>1555</v>
      </c>
      <c r="X61" s="2" t="s">
        <v>2474</v>
      </c>
      <c r="Y61" s="2" t="s">
        <v>2690</v>
      </c>
      <c r="Z61" s="2" t="s">
        <v>1220</v>
      </c>
      <c r="AA61" s="2" t="s">
        <v>1282</v>
      </c>
      <c r="AB61" s="2" t="s">
        <v>2358</v>
      </c>
      <c r="AC61" s="2" t="s">
        <v>2358</v>
      </c>
      <c r="AD61" s="2" t="s">
        <v>2475</v>
      </c>
      <c r="AE61" s="2"/>
      <c r="AF61" s="2"/>
    </row>
    <row r="62" spans="1:32" x14ac:dyDescent="0.3">
      <c r="A62" s="2" t="s">
        <v>1491</v>
      </c>
      <c r="B62" s="2" t="s">
        <v>663</v>
      </c>
      <c r="C62" t="s">
        <v>663</v>
      </c>
      <c r="D62" s="2" t="s">
        <v>130</v>
      </c>
      <c r="E62" s="2" t="s">
        <v>1348</v>
      </c>
      <c r="F62" s="2" t="s">
        <v>2677</v>
      </c>
      <c r="G62" s="2" t="s">
        <v>1220</v>
      </c>
      <c r="H62" s="2" t="s">
        <v>1220</v>
      </c>
      <c r="I62" s="2" t="s">
        <v>2412</v>
      </c>
      <c r="J62" s="2" t="s">
        <v>1240</v>
      </c>
      <c r="K62" s="2" t="s">
        <v>1263</v>
      </c>
      <c r="L62" s="2" t="s">
        <v>2472</v>
      </c>
      <c r="M62" s="2" t="s">
        <v>1240</v>
      </c>
      <c r="N62" s="2" t="s">
        <v>1269</v>
      </c>
      <c r="O62" s="2" t="s">
        <v>1776</v>
      </c>
      <c r="P62" s="2" t="s">
        <v>1269</v>
      </c>
      <c r="Q62" s="2" t="s">
        <v>1776</v>
      </c>
      <c r="R62" s="2" t="s">
        <v>1269</v>
      </c>
      <c r="S62" s="2" t="s">
        <v>1240</v>
      </c>
      <c r="T62" s="2" t="s">
        <v>1674</v>
      </c>
      <c r="U62" s="2" t="s">
        <v>1674</v>
      </c>
      <c r="V62" s="2" t="s">
        <v>1686</v>
      </c>
      <c r="W62" s="2" t="s">
        <v>1589</v>
      </c>
      <c r="X62" s="2" t="s">
        <v>2387</v>
      </c>
      <c r="Y62" s="2" t="s">
        <v>1657</v>
      </c>
      <c r="Z62" s="2" t="s">
        <v>1231</v>
      </c>
      <c r="AA62" s="2" t="s">
        <v>1324</v>
      </c>
      <c r="AB62" s="2" t="s">
        <v>2476</v>
      </c>
      <c r="AC62" s="2" t="s">
        <v>2476</v>
      </c>
      <c r="AD62" s="2" t="s">
        <v>2477</v>
      </c>
      <c r="AE62" s="2"/>
      <c r="AF62" s="2"/>
    </row>
    <row r="63" spans="1:32" x14ac:dyDescent="0.3">
      <c r="A63" s="2" t="s">
        <v>1244</v>
      </c>
      <c r="B63" s="2" t="s">
        <v>503</v>
      </c>
      <c r="C63" t="s">
        <v>503</v>
      </c>
      <c r="D63" s="2" t="s">
        <v>56</v>
      </c>
      <c r="E63" s="2" t="s">
        <v>1341</v>
      </c>
      <c r="F63" s="2"/>
      <c r="G63" s="2" t="s">
        <v>1243</v>
      </c>
      <c r="H63" s="2" t="s">
        <v>1269</v>
      </c>
      <c r="I63" s="2"/>
      <c r="J63" s="2" t="s">
        <v>1248</v>
      </c>
      <c r="K63" s="2" t="s">
        <v>1263</v>
      </c>
      <c r="L63" s="2" t="s">
        <v>2455</v>
      </c>
      <c r="M63" s="2" t="s">
        <v>1237</v>
      </c>
      <c r="N63" s="2" t="s">
        <v>1220</v>
      </c>
      <c r="O63" s="2" t="s">
        <v>2478</v>
      </c>
      <c r="P63" s="2" t="s">
        <v>1269</v>
      </c>
      <c r="Q63" s="2" t="s">
        <v>1776</v>
      </c>
      <c r="R63" s="2" t="s">
        <v>1240</v>
      </c>
      <c r="S63" s="2" t="s">
        <v>1276</v>
      </c>
      <c r="T63" s="2" t="s">
        <v>1788</v>
      </c>
      <c r="U63" s="2" t="s">
        <v>1595</v>
      </c>
      <c r="V63" s="2" t="s">
        <v>1622</v>
      </c>
      <c r="W63" s="2" t="s">
        <v>1267</v>
      </c>
      <c r="X63" s="2" t="s">
        <v>2479</v>
      </c>
      <c r="Y63" s="2" t="s">
        <v>1385</v>
      </c>
      <c r="Z63" s="2" t="s">
        <v>1269</v>
      </c>
      <c r="AA63" s="2" t="s">
        <v>1269</v>
      </c>
      <c r="AB63" s="2" t="s">
        <v>2243</v>
      </c>
      <c r="AC63" s="2" t="s">
        <v>2480</v>
      </c>
      <c r="AD63" s="2" t="s">
        <v>1776</v>
      </c>
      <c r="AE63" s="2"/>
      <c r="AF63" s="2"/>
    </row>
    <row r="64" spans="1:32" x14ac:dyDescent="0.3">
      <c r="A64" s="2" t="s">
        <v>1286</v>
      </c>
      <c r="B64" s="2" t="s">
        <v>587</v>
      </c>
      <c r="C64" t="s">
        <v>587</v>
      </c>
      <c r="D64" s="2" t="s">
        <v>76</v>
      </c>
      <c r="E64" s="2" t="s">
        <v>1322</v>
      </c>
      <c r="F64" s="2"/>
      <c r="G64" s="2" t="s">
        <v>1240</v>
      </c>
      <c r="H64" s="2" t="s">
        <v>1269</v>
      </c>
      <c r="I64" s="2"/>
      <c r="J64" s="2" t="s">
        <v>1240</v>
      </c>
      <c r="K64" s="2" t="s">
        <v>1230</v>
      </c>
      <c r="L64" s="2" t="s">
        <v>2467</v>
      </c>
      <c r="M64" s="2" t="s">
        <v>1232</v>
      </c>
      <c r="N64" s="2" t="s">
        <v>1269</v>
      </c>
      <c r="O64" s="2" t="s">
        <v>1776</v>
      </c>
      <c r="P64" s="2" t="s">
        <v>1269</v>
      </c>
      <c r="Q64" s="2" t="s">
        <v>1776</v>
      </c>
      <c r="R64" s="2" t="s">
        <v>1231</v>
      </c>
      <c r="S64" s="2" t="s">
        <v>1279</v>
      </c>
      <c r="T64" s="2" t="s">
        <v>1254</v>
      </c>
      <c r="U64" s="2" t="s">
        <v>1254</v>
      </c>
      <c r="V64" s="2" t="s">
        <v>1608</v>
      </c>
      <c r="W64" s="2" t="s">
        <v>1608</v>
      </c>
      <c r="X64" s="2" t="s">
        <v>2481</v>
      </c>
      <c r="Y64" s="2" t="s">
        <v>2676</v>
      </c>
      <c r="Z64" s="2" t="s">
        <v>1269</v>
      </c>
      <c r="AA64" s="2" t="s">
        <v>1269</v>
      </c>
      <c r="AB64" s="2" t="s">
        <v>2482</v>
      </c>
      <c r="AC64" s="2" t="s">
        <v>2482</v>
      </c>
      <c r="AD64" s="2" t="s">
        <v>1776</v>
      </c>
      <c r="AE64" s="2"/>
      <c r="AF64" s="2"/>
    </row>
    <row r="65" spans="1:32" x14ac:dyDescent="0.3">
      <c r="A65" s="2" t="s">
        <v>1497</v>
      </c>
      <c r="B65" s="2" t="s">
        <v>264</v>
      </c>
      <c r="C65" t="s">
        <v>264</v>
      </c>
      <c r="D65" s="2" t="s">
        <v>180</v>
      </c>
      <c r="E65" s="2" t="s">
        <v>1249</v>
      </c>
      <c r="F65" s="2"/>
      <c r="G65" s="2" t="s">
        <v>1276</v>
      </c>
      <c r="H65" s="2" t="s">
        <v>1248</v>
      </c>
      <c r="I65" s="2"/>
      <c r="J65" s="2" t="s">
        <v>1248</v>
      </c>
      <c r="K65" s="2" t="s">
        <v>1230</v>
      </c>
      <c r="L65" s="2" t="s">
        <v>2200</v>
      </c>
      <c r="M65" s="2" t="s">
        <v>1409</v>
      </c>
      <c r="N65" s="2" t="s">
        <v>1269</v>
      </c>
      <c r="O65" s="2" t="s">
        <v>1776</v>
      </c>
      <c r="P65" s="2" t="s">
        <v>1220</v>
      </c>
      <c r="Q65" s="2" t="s">
        <v>1741</v>
      </c>
      <c r="R65" s="2" t="s">
        <v>1231</v>
      </c>
      <c r="S65" s="2" t="s">
        <v>1305</v>
      </c>
      <c r="T65" s="2" t="s">
        <v>1701</v>
      </c>
      <c r="U65" s="2" t="s">
        <v>1763</v>
      </c>
      <c r="V65" s="2" t="s">
        <v>1595</v>
      </c>
      <c r="W65" s="2" t="s">
        <v>1578</v>
      </c>
      <c r="X65" s="2" t="s">
        <v>2387</v>
      </c>
      <c r="Y65" s="2" t="s">
        <v>1537</v>
      </c>
      <c r="Z65" s="2" t="s">
        <v>1269</v>
      </c>
      <c r="AA65" s="2" t="s">
        <v>1269</v>
      </c>
      <c r="AB65" s="2" t="s">
        <v>2483</v>
      </c>
      <c r="AC65" s="2" t="s">
        <v>2484</v>
      </c>
      <c r="AD65" s="2" t="s">
        <v>1776</v>
      </c>
      <c r="AE65" s="2"/>
      <c r="AF65" s="2"/>
    </row>
    <row r="66" spans="1:32" x14ac:dyDescent="0.3">
      <c r="A66" s="2" t="s">
        <v>1353</v>
      </c>
      <c r="B66" s="2" t="s">
        <v>609</v>
      </c>
      <c r="C66" t="s">
        <v>609</v>
      </c>
      <c r="D66" s="2" t="s">
        <v>42</v>
      </c>
      <c r="E66" s="2" t="s">
        <v>1221</v>
      </c>
      <c r="F66" s="2"/>
      <c r="G66" s="2" t="s">
        <v>1240</v>
      </c>
      <c r="H66" s="2" t="s">
        <v>1269</v>
      </c>
      <c r="I66" s="2"/>
      <c r="J66" s="2" t="s">
        <v>1240</v>
      </c>
      <c r="K66" s="2" t="s">
        <v>1248</v>
      </c>
      <c r="L66" s="2" t="s">
        <v>2485</v>
      </c>
      <c r="M66" s="2" t="s">
        <v>1222</v>
      </c>
      <c r="N66" s="2" t="s">
        <v>1269</v>
      </c>
      <c r="O66" s="2" t="s">
        <v>1776</v>
      </c>
      <c r="P66" s="2" t="s">
        <v>1269</v>
      </c>
      <c r="Q66" s="2" t="s">
        <v>1776</v>
      </c>
      <c r="R66" s="2" t="s">
        <v>1220</v>
      </c>
      <c r="S66" s="2" t="s">
        <v>1258</v>
      </c>
      <c r="T66" s="2" t="s">
        <v>1327</v>
      </c>
      <c r="U66" s="2" t="s">
        <v>1327</v>
      </c>
      <c r="V66" s="2" t="s">
        <v>1246</v>
      </c>
      <c r="W66" s="2" t="s">
        <v>1246</v>
      </c>
      <c r="X66" s="2" t="s">
        <v>2486</v>
      </c>
      <c r="Y66" s="2" t="s">
        <v>2691</v>
      </c>
      <c r="Z66" s="2" t="s">
        <v>1269</v>
      </c>
      <c r="AA66" s="2" t="s">
        <v>1269</v>
      </c>
      <c r="AB66" s="2" t="s">
        <v>2487</v>
      </c>
      <c r="AC66" s="2" t="s">
        <v>2487</v>
      </c>
      <c r="AD66" s="2" t="s">
        <v>1776</v>
      </c>
      <c r="AE66" s="2"/>
      <c r="AF66" s="2"/>
    </row>
    <row r="67" spans="1:32" x14ac:dyDescent="0.3">
      <c r="A67" s="2" t="s">
        <v>1487</v>
      </c>
      <c r="B67" s="2" t="s">
        <v>252</v>
      </c>
      <c r="C67" t="s">
        <v>252</v>
      </c>
      <c r="D67" s="2" t="s">
        <v>63</v>
      </c>
      <c r="E67" s="2" t="s">
        <v>1341</v>
      </c>
      <c r="F67" s="2"/>
      <c r="G67" s="2" t="s">
        <v>1231</v>
      </c>
      <c r="H67" s="2" t="s">
        <v>1269</v>
      </c>
      <c r="I67" s="2"/>
      <c r="J67" s="2" t="s">
        <v>1231</v>
      </c>
      <c r="K67" s="2" t="s">
        <v>1248</v>
      </c>
      <c r="L67" s="2" t="s">
        <v>2472</v>
      </c>
      <c r="M67" s="2" t="s">
        <v>1329</v>
      </c>
      <c r="N67" s="2" t="s">
        <v>1269</v>
      </c>
      <c r="O67" s="2" t="s">
        <v>1776</v>
      </c>
      <c r="P67" s="2" t="s">
        <v>1269</v>
      </c>
      <c r="Q67" s="2" t="s">
        <v>1776</v>
      </c>
      <c r="R67" s="2" t="s">
        <v>1220</v>
      </c>
      <c r="S67" s="2" t="s">
        <v>1279</v>
      </c>
      <c r="T67" s="2" t="s">
        <v>1238</v>
      </c>
      <c r="U67" s="2" t="s">
        <v>1238</v>
      </c>
      <c r="V67" s="2" t="s">
        <v>1719</v>
      </c>
      <c r="W67" s="2" t="s">
        <v>1719</v>
      </c>
      <c r="X67" s="2" t="s">
        <v>2334</v>
      </c>
      <c r="Y67" s="2" t="s">
        <v>2692</v>
      </c>
      <c r="Z67" s="2" t="s">
        <v>1269</v>
      </c>
      <c r="AA67" s="2" t="s">
        <v>1269</v>
      </c>
      <c r="AB67" s="2" t="s">
        <v>2488</v>
      </c>
      <c r="AC67" s="2" t="s">
        <v>2488</v>
      </c>
      <c r="AD67" s="2" t="s">
        <v>1776</v>
      </c>
      <c r="AE67" s="2"/>
      <c r="AF67" s="2"/>
    </row>
    <row r="68" spans="1:32" x14ac:dyDescent="0.3">
      <c r="A68" s="2" t="s">
        <v>1285</v>
      </c>
      <c r="B68" s="2" t="s">
        <v>685</v>
      </c>
      <c r="C68" t="s">
        <v>685</v>
      </c>
      <c r="D68" s="2" t="s">
        <v>101</v>
      </c>
      <c r="E68" s="2" t="s">
        <v>1249</v>
      </c>
      <c r="F68" s="2"/>
      <c r="G68" s="2" t="s">
        <v>1240</v>
      </c>
      <c r="H68" s="2" t="s">
        <v>1269</v>
      </c>
      <c r="I68" s="2"/>
      <c r="J68" s="2" t="s">
        <v>1231</v>
      </c>
      <c r="K68" s="2" t="s">
        <v>1248</v>
      </c>
      <c r="L68" s="2" t="s">
        <v>2472</v>
      </c>
      <c r="M68" s="2" t="s">
        <v>1276</v>
      </c>
      <c r="N68" s="2" t="s">
        <v>1269</v>
      </c>
      <c r="O68" s="2" t="s">
        <v>1776</v>
      </c>
      <c r="P68" s="2" t="s">
        <v>1220</v>
      </c>
      <c r="Q68" s="2" t="s">
        <v>2477</v>
      </c>
      <c r="R68" s="2" t="s">
        <v>1220</v>
      </c>
      <c r="S68" s="2" t="s">
        <v>1293</v>
      </c>
      <c r="T68" s="2" t="s">
        <v>1567</v>
      </c>
      <c r="U68" s="2" t="s">
        <v>2489</v>
      </c>
      <c r="V68" s="2" t="s">
        <v>1701</v>
      </c>
      <c r="W68" s="2" t="s">
        <v>1369</v>
      </c>
      <c r="X68" s="2" t="s">
        <v>2490</v>
      </c>
      <c r="Y68" s="2" t="s">
        <v>1795</v>
      </c>
      <c r="Z68" s="2" t="s">
        <v>1220</v>
      </c>
      <c r="AA68" s="2" t="s">
        <v>1258</v>
      </c>
      <c r="AB68" s="2" t="s">
        <v>2491</v>
      </c>
      <c r="AC68" s="2" t="s">
        <v>2492</v>
      </c>
      <c r="AD68" s="2" t="s">
        <v>1741</v>
      </c>
      <c r="AE68" s="2"/>
      <c r="AF68" s="2"/>
    </row>
    <row r="69" spans="1:32" x14ac:dyDescent="0.3">
      <c r="A69" s="2" t="s">
        <v>1333</v>
      </c>
      <c r="B69" s="2" t="s">
        <v>630</v>
      </c>
      <c r="C69" t="s">
        <v>630</v>
      </c>
      <c r="D69" s="2" t="s">
        <v>54</v>
      </c>
      <c r="E69" s="2" t="s">
        <v>1348</v>
      </c>
      <c r="F69" s="2"/>
      <c r="G69" s="2" t="s">
        <v>1230</v>
      </c>
      <c r="H69" s="2" t="s">
        <v>1269</v>
      </c>
      <c r="I69" s="2"/>
      <c r="J69" s="2" t="s">
        <v>1269</v>
      </c>
      <c r="K69" s="2" t="s">
        <v>1240</v>
      </c>
      <c r="L69" s="2" t="s">
        <v>1776</v>
      </c>
      <c r="M69" s="2" t="s">
        <v>1269</v>
      </c>
      <c r="N69" s="2" t="s">
        <v>1269</v>
      </c>
      <c r="O69" s="2" t="s">
        <v>1776</v>
      </c>
      <c r="P69" s="2" t="s">
        <v>1269</v>
      </c>
      <c r="Q69" s="2" t="s">
        <v>1776</v>
      </c>
      <c r="R69" s="2" t="s">
        <v>1269</v>
      </c>
      <c r="S69" s="2" t="s">
        <v>1269</v>
      </c>
      <c r="T69" s="2" t="s">
        <v>1776</v>
      </c>
      <c r="U69" s="2" t="s">
        <v>1776</v>
      </c>
      <c r="V69" s="2"/>
      <c r="W69" s="2" t="s">
        <v>1776</v>
      </c>
      <c r="X69" s="2" t="s">
        <v>2493</v>
      </c>
      <c r="Y69" s="2" t="s">
        <v>2347</v>
      </c>
      <c r="Z69" s="2" t="s">
        <v>1269</v>
      </c>
      <c r="AA69" s="2" t="s">
        <v>1269</v>
      </c>
      <c r="AB69" s="2" t="s">
        <v>2494</v>
      </c>
      <c r="AC69" s="2" t="s">
        <v>2494</v>
      </c>
      <c r="AD69" s="2" t="s">
        <v>1776</v>
      </c>
      <c r="AE69" s="2"/>
      <c r="AF69" s="2"/>
    </row>
    <row r="70" spans="1:32" x14ac:dyDescent="0.3">
      <c r="A70" s="2" t="s">
        <v>1480</v>
      </c>
      <c r="B70" s="2" t="s">
        <v>2495</v>
      </c>
      <c r="C70" t="s">
        <v>2495</v>
      </c>
      <c r="D70" s="2" t="s">
        <v>80</v>
      </c>
      <c r="E70" s="2" t="s">
        <v>1301</v>
      </c>
      <c r="F70" s="2"/>
      <c r="G70" s="2" t="s">
        <v>1225</v>
      </c>
      <c r="H70" s="2" t="s">
        <v>1269</v>
      </c>
      <c r="I70" s="2"/>
      <c r="J70" s="2" t="s">
        <v>1231</v>
      </c>
      <c r="K70" s="2" t="s">
        <v>1240</v>
      </c>
      <c r="L70" s="2" t="s">
        <v>2455</v>
      </c>
      <c r="M70" s="2" t="s">
        <v>1348</v>
      </c>
      <c r="N70" s="2" t="s">
        <v>1269</v>
      </c>
      <c r="O70" s="2" t="s">
        <v>1776</v>
      </c>
      <c r="P70" s="2" t="s">
        <v>1220</v>
      </c>
      <c r="Q70" s="2" t="s">
        <v>2496</v>
      </c>
      <c r="R70" s="2" t="s">
        <v>1231</v>
      </c>
      <c r="S70" s="2" t="s">
        <v>1249</v>
      </c>
      <c r="T70" s="2" t="s">
        <v>1655</v>
      </c>
      <c r="U70" s="2" t="s">
        <v>2497</v>
      </c>
      <c r="V70" s="2" t="s">
        <v>1787</v>
      </c>
      <c r="W70" s="2" t="s">
        <v>1478</v>
      </c>
      <c r="X70" s="2" t="s">
        <v>1370</v>
      </c>
      <c r="Y70" s="2" t="s">
        <v>1369</v>
      </c>
      <c r="Z70" s="2" t="s">
        <v>1269</v>
      </c>
      <c r="AA70" s="2" t="s">
        <v>1269</v>
      </c>
      <c r="AB70" s="2" t="s">
        <v>2498</v>
      </c>
      <c r="AC70" s="2" t="s">
        <v>2499</v>
      </c>
      <c r="AD70" s="2" t="s">
        <v>1776</v>
      </c>
      <c r="AE70" s="2"/>
      <c r="AF70" s="2"/>
    </row>
    <row r="71" spans="1:32" x14ac:dyDescent="0.3">
      <c r="A71" s="2" t="s">
        <v>1511</v>
      </c>
      <c r="B71" s="2" t="s">
        <v>170</v>
      </c>
      <c r="C71" t="s">
        <v>170</v>
      </c>
      <c r="D71" s="2" t="s">
        <v>54</v>
      </c>
      <c r="E71" s="2" t="s">
        <v>1294</v>
      </c>
      <c r="F71" s="2" t="s">
        <v>49</v>
      </c>
      <c r="G71" s="2" t="s">
        <v>1225</v>
      </c>
      <c r="H71" s="2" t="s">
        <v>1222</v>
      </c>
      <c r="I71" s="2"/>
      <c r="J71" s="2" t="s">
        <v>1220</v>
      </c>
      <c r="K71" s="2" t="s">
        <v>1231</v>
      </c>
      <c r="L71" s="2" t="s">
        <v>2472</v>
      </c>
      <c r="M71" s="2" t="s">
        <v>1340</v>
      </c>
      <c r="N71" s="2" t="s">
        <v>1269</v>
      </c>
      <c r="O71" s="2" t="s">
        <v>1776</v>
      </c>
      <c r="P71" s="2" t="s">
        <v>1269</v>
      </c>
      <c r="Q71" s="2" t="s">
        <v>1776</v>
      </c>
      <c r="R71" s="2" t="s">
        <v>1220</v>
      </c>
      <c r="S71" s="2" t="s">
        <v>1340</v>
      </c>
      <c r="T71" s="2" t="s">
        <v>1619</v>
      </c>
      <c r="U71" s="2" t="s">
        <v>1619</v>
      </c>
      <c r="V71" s="2" t="s">
        <v>1741</v>
      </c>
      <c r="W71" s="2" t="s">
        <v>1537</v>
      </c>
      <c r="X71" s="2" t="s">
        <v>2500</v>
      </c>
      <c r="Y71" s="2" t="s">
        <v>2693</v>
      </c>
      <c r="Z71" s="2" t="s">
        <v>1269</v>
      </c>
      <c r="AA71" s="2" t="s">
        <v>1269</v>
      </c>
      <c r="AB71" s="2" t="s">
        <v>2501</v>
      </c>
      <c r="AC71" s="2" t="s">
        <v>2501</v>
      </c>
      <c r="AD71" s="2" t="s">
        <v>1776</v>
      </c>
      <c r="AE71" s="2"/>
      <c r="AF71" s="2"/>
    </row>
    <row r="72" spans="1:32" x14ac:dyDescent="0.3">
      <c r="A72" s="2" t="s">
        <v>1358</v>
      </c>
      <c r="B72" s="2" t="s">
        <v>679</v>
      </c>
      <c r="C72" t="s">
        <v>679</v>
      </c>
      <c r="D72" s="2" t="s">
        <v>80</v>
      </c>
      <c r="E72" s="2" t="s">
        <v>1294</v>
      </c>
      <c r="F72" s="2"/>
      <c r="G72" s="2" t="s">
        <v>1240</v>
      </c>
      <c r="H72" s="2" t="s">
        <v>1269</v>
      </c>
      <c r="I72" s="2"/>
      <c r="J72" s="2" t="s">
        <v>1220</v>
      </c>
      <c r="K72" s="2" t="s">
        <v>1231</v>
      </c>
      <c r="L72" s="2" t="s">
        <v>2472</v>
      </c>
      <c r="M72" s="2" t="s">
        <v>1240</v>
      </c>
      <c r="N72" s="2" t="s">
        <v>1269</v>
      </c>
      <c r="O72" s="2" t="s">
        <v>1776</v>
      </c>
      <c r="P72" s="2" t="s">
        <v>1269</v>
      </c>
      <c r="Q72" s="2" t="s">
        <v>1776</v>
      </c>
      <c r="R72" s="2" t="s">
        <v>1269</v>
      </c>
      <c r="S72" s="2" t="s">
        <v>1240</v>
      </c>
      <c r="T72" s="2" t="s">
        <v>1648</v>
      </c>
      <c r="U72" s="2" t="s">
        <v>1648</v>
      </c>
      <c r="V72" s="2" t="s">
        <v>1589</v>
      </c>
      <c r="W72" s="2" t="s">
        <v>1686</v>
      </c>
      <c r="X72" s="2" t="s">
        <v>2387</v>
      </c>
      <c r="Y72" s="2" t="s">
        <v>1795</v>
      </c>
      <c r="Z72" s="2" t="s">
        <v>1269</v>
      </c>
      <c r="AA72" s="2" t="s">
        <v>1269</v>
      </c>
      <c r="AB72" s="2" t="s">
        <v>2502</v>
      </c>
      <c r="AC72" s="2" t="s">
        <v>2502</v>
      </c>
      <c r="AD72" s="2" t="s">
        <v>1776</v>
      </c>
      <c r="AE72" s="2"/>
      <c r="AF72" s="2"/>
    </row>
    <row r="73" spans="1:32" x14ac:dyDescent="0.3">
      <c r="A73" s="2" t="s">
        <v>1515</v>
      </c>
      <c r="B73" s="2" t="s">
        <v>2503</v>
      </c>
      <c r="C73" t="s">
        <v>2503</v>
      </c>
      <c r="D73" s="2" t="s">
        <v>88</v>
      </c>
      <c r="E73" s="2" t="s">
        <v>1232</v>
      </c>
      <c r="F73" s="2"/>
      <c r="G73" s="2" t="s">
        <v>1225</v>
      </c>
      <c r="H73" s="2" t="s">
        <v>1269</v>
      </c>
      <c r="I73" s="2"/>
      <c r="J73" s="2" t="s">
        <v>1231</v>
      </c>
      <c r="K73" s="2" t="s">
        <v>1231</v>
      </c>
      <c r="L73" s="2" t="s">
        <v>2504</v>
      </c>
      <c r="M73" s="2" t="s">
        <v>1225</v>
      </c>
      <c r="N73" s="2" t="s">
        <v>1269</v>
      </c>
      <c r="O73" s="2" t="s">
        <v>1776</v>
      </c>
      <c r="P73" s="2" t="s">
        <v>1269</v>
      </c>
      <c r="Q73" s="2" t="s">
        <v>1776</v>
      </c>
      <c r="R73" s="2" t="s">
        <v>1231</v>
      </c>
      <c r="S73" s="2" t="s">
        <v>1282</v>
      </c>
      <c r="T73" s="2" t="s">
        <v>1608</v>
      </c>
      <c r="U73" s="2" t="s">
        <v>1608</v>
      </c>
      <c r="V73" s="2" t="s">
        <v>1608</v>
      </c>
      <c r="W73" s="2" t="s">
        <v>1686</v>
      </c>
      <c r="X73" s="2" t="s">
        <v>2504</v>
      </c>
      <c r="Y73" s="2"/>
      <c r="Z73" s="2" t="s">
        <v>1220</v>
      </c>
      <c r="AA73" s="2" t="s">
        <v>1298</v>
      </c>
      <c r="AB73" s="2" t="s">
        <v>2505</v>
      </c>
      <c r="AC73" s="2" t="s">
        <v>2505</v>
      </c>
      <c r="AD73" s="2" t="s">
        <v>2496</v>
      </c>
      <c r="AE73" s="2"/>
      <c r="AF73" s="2"/>
    </row>
    <row r="74" spans="1:32" x14ac:dyDescent="0.3">
      <c r="A74" s="2" t="s">
        <v>1226</v>
      </c>
      <c r="B74" s="2" t="s">
        <v>100</v>
      </c>
      <c r="C74" t="s">
        <v>100</v>
      </c>
      <c r="D74" s="2" t="s">
        <v>101</v>
      </c>
      <c r="E74" s="2" t="s">
        <v>1237</v>
      </c>
      <c r="F74" s="2" t="s">
        <v>49</v>
      </c>
      <c r="G74" s="2" t="s">
        <v>1225</v>
      </c>
      <c r="H74" s="2" t="s">
        <v>1279</v>
      </c>
      <c r="I74" s="2"/>
      <c r="J74" s="2" t="s">
        <v>1231</v>
      </c>
      <c r="K74" s="2" t="s">
        <v>1231</v>
      </c>
      <c r="L74" s="2" t="s">
        <v>2504</v>
      </c>
      <c r="M74" s="2" t="s">
        <v>1359</v>
      </c>
      <c r="N74" s="2" t="s">
        <v>1220</v>
      </c>
      <c r="O74" s="2" t="s">
        <v>2472</v>
      </c>
      <c r="P74" s="2" t="s">
        <v>1269</v>
      </c>
      <c r="Q74" s="2" t="s">
        <v>1776</v>
      </c>
      <c r="R74" s="2" t="s">
        <v>1231</v>
      </c>
      <c r="S74" s="2" t="s">
        <v>1338</v>
      </c>
      <c r="T74" s="2" t="s">
        <v>2506</v>
      </c>
      <c r="U74" s="2" t="s">
        <v>2507</v>
      </c>
      <c r="V74" s="2" t="s">
        <v>2506</v>
      </c>
      <c r="W74" s="2" t="s">
        <v>1671</v>
      </c>
      <c r="X74" s="2" t="s">
        <v>2508</v>
      </c>
      <c r="Y74" s="2" t="s">
        <v>2504</v>
      </c>
      <c r="Z74" s="2" t="s">
        <v>1269</v>
      </c>
      <c r="AA74" s="2" t="s">
        <v>1269</v>
      </c>
      <c r="AB74" s="2" t="s">
        <v>2509</v>
      </c>
      <c r="AC74" s="2" t="s">
        <v>2510</v>
      </c>
      <c r="AD74" s="2" t="s">
        <v>1776</v>
      </c>
      <c r="AE74" s="2"/>
      <c r="AF74" s="2"/>
    </row>
    <row r="75" spans="1:32" x14ac:dyDescent="0.3">
      <c r="A75" s="2" t="s">
        <v>1227</v>
      </c>
      <c r="B75" s="2" t="s">
        <v>1822</v>
      </c>
      <c r="C75" t="s">
        <v>1822</v>
      </c>
      <c r="D75" s="2" t="s">
        <v>86</v>
      </c>
      <c r="E75" s="2" t="s">
        <v>1221</v>
      </c>
      <c r="F75" s="2"/>
      <c r="G75" s="2" t="s">
        <v>1225</v>
      </c>
      <c r="H75" s="2" t="s">
        <v>1269</v>
      </c>
      <c r="I75" s="2"/>
      <c r="J75" s="2" t="s">
        <v>1220</v>
      </c>
      <c r="K75" s="2" t="s">
        <v>1231</v>
      </c>
      <c r="L75" s="2" t="s">
        <v>2472</v>
      </c>
      <c r="M75" s="2" t="s">
        <v>1220</v>
      </c>
      <c r="N75" s="2" t="s">
        <v>1220</v>
      </c>
      <c r="O75" s="2" t="s">
        <v>2472</v>
      </c>
      <c r="P75" s="2" t="s">
        <v>1269</v>
      </c>
      <c r="Q75" s="2" t="s">
        <v>1776</v>
      </c>
      <c r="R75" s="2" t="s">
        <v>1220</v>
      </c>
      <c r="S75" s="2" t="s">
        <v>1220</v>
      </c>
      <c r="T75" s="2" t="s">
        <v>1674</v>
      </c>
      <c r="U75" s="2" t="s">
        <v>1598</v>
      </c>
      <c r="V75" s="2" t="s">
        <v>1686</v>
      </c>
      <c r="W75" s="2" t="s">
        <v>1795</v>
      </c>
      <c r="X75" s="2" t="s">
        <v>2511</v>
      </c>
      <c r="Y75" s="2" t="s">
        <v>1776</v>
      </c>
      <c r="Z75" s="2" t="s">
        <v>1269</v>
      </c>
      <c r="AA75" s="2" t="s">
        <v>1269</v>
      </c>
      <c r="AB75" s="2" t="s">
        <v>2512</v>
      </c>
      <c r="AC75" s="2" t="s">
        <v>2513</v>
      </c>
      <c r="AD75" s="2" t="s">
        <v>1776</v>
      </c>
      <c r="AE75" s="2"/>
      <c r="AF75" s="2"/>
    </row>
    <row r="76" spans="1:32" x14ac:dyDescent="0.3">
      <c r="A76" s="2" t="s">
        <v>1259</v>
      </c>
      <c r="B76" s="2" t="s">
        <v>1154</v>
      </c>
      <c r="C76" t="s">
        <v>94</v>
      </c>
      <c r="D76" s="2" t="s">
        <v>67</v>
      </c>
      <c r="E76" s="2" t="s">
        <v>1294</v>
      </c>
      <c r="F76" s="2" t="s">
        <v>49</v>
      </c>
      <c r="G76" s="2" t="s">
        <v>1222</v>
      </c>
      <c r="H76" s="2" t="s">
        <v>1222</v>
      </c>
      <c r="I76" s="2"/>
      <c r="J76" s="2" t="s">
        <v>1220</v>
      </c>
      <c r="K76" s="2" t="s">
        <v>1231</v>
      </c>
      <c r="L76" s="2" t="s">
        <v>2472</v>
      </c>
      <c r="M76" s="2" t="s">
        <v>1263</v>
      </c>
      <c r="N76" s="2" t="s">
        <v>1220</v>
      </c>
      <c r="O76" s="2" t="s">
        <v>2472</v>
      </c>
      <c r="P76" s="2" t="s">
        <v>1220</v>
      </c>
      <c r="Q76" s="2" t="s">
        <v>2472</v>
      </c>
      <c r="R76" s="2" t="s">
        <v>1220</v>
      </c>
      <c r="S76" s="2" t="s">
        <v>1263</v>
      </c>
      <c r="T76" s="2" t="s">
        <v>1589</v>
      </c>
      <c r="U76" s="2" t="s">
        <v>2514</v>
      </c>
      <c r="V76" s="2" t="s">
        <v>1531</v>
      </c>
      <c r="W76" s="2" t="s">
        <v>1742</v>
      </c>
      <c r="X76" s="2" t="s">
        <v>2387</v>
      </c>
      <c r="Y76" s="2" t="s">
        <v>1776</v>
      </c>
      <c r="Z76" s="2" t="s">
        <v>1269</v>
      </c>
      <c r="AA76" s="2" t="s">
        <v>1269</v>
      </c>
      <c r="AB76" s="2" t="s">
        <v>2515</v>
      </c>
      <c r="AC76" s="2" t="s">
        <v>2516</v>
      </c>
      <c r="AD76" s="2" t="s">
        <v>1776</v>
      </c>
      <c r="AE76" s="2"/>
      <c r="AF76" s="2"/>
    </row>
    <row r="77" spans="1:32" x14ac:dyDescent="0.3">
      <c r="A77" s="2" t="s">
        <v>1521</v>
      </c>
      <c r="B77" s="2" t="s">
        <v>1832</v>
      </c>
      <c r="C77" t="s">
        <v>2033</v>
      </c>
      <c r="D77" s="2" t="s">
        <v>40</v>
      </c>
      <c r="E77" s="2" t="s">
        <v>1237</v>
      </c>
      <c r="F77" s="2"/>
      <c r="G77" s="2" t="s">
        <v>1225</v>
      </c>
      <c r="H77" s="2" t="s">
        <v>1269</v>
      </c>
      <c r="I77" s="2"/>
      <c r="J77" s="2" t="s">
        <v>1220</v>
      </c>
      <c r="K77" s="2" t="s">
        <v>1231</v>
      </c>
      <c r="L77" s="2" t="s">
        <v>2472</v>
      </c>
      <c r="M77" s="2" t="s">
        <v>1293</v>
      </c>
      <c r="N77" s="2" t="s">
        <v>1269</v>
      </c>
      <c r="O77" s="2" t="s">
        <v>1776</v>
      </c>
      <c r="P77" s="2" t="s">
        <v>1269</v>
      </c>
      <c r="Q77" s="2" t="s">
        <v>1776</v>
      </c>
      <c r="R77" s="2" t="s">
        <v>1220</v>
      </c>
      <c r="S77" s="2" t="s">
        <v>1293</v>
      </c>
      <c r="T77" s="2" t="s">
        <v>1788</v>
      </c>
      <c r="U77" s="2" t="s">
        <v>1788</v>
      </c>
      <c r="V77" s="2" t="s">
        <v>1591</v>
      </c>
      <c r="W77" s="2" t="s">
        <v>1659</v>
      </c>
      <c r="X77" s="2" t="s">
        <v>2455</v>
      </c>
      <c r="Y77" s="2"/>
      <c r="Z77" s="2" t="s">
        <v>1269</v>
      </c>
      <c r="AA77" s="2" t="s">
        <v>1269</v>
      </c>
      <c r="AB77" s="2" t="s">
        <v>2243</v>
      </c>
      <c r="AC77" s="2" t="s">
        <v>2243</v>
      </c>
      <c r="AD77" s="2" t="s">
        <v>1776</v>
      </c>
      <c r="AE77" s="2"/>
      <c r="AF77" s="2"/>
    </row>
    <row r="78" spans="1:32" x14ac:dyDescent="0.3">
      <c r="A78" s="2" t="s">
        <v>1524</v>
      </c>
      <c r="B78" s="2" t="s">
        <v>1152</v>
      </c>
      <c r="C78" t="s">
        <v>32</v>
      </c>
      <c r="D78" s="2" t="s">
        <v>33</v>
      </c>
      <c r="E78" s="2" t="s">
        <v>1249</v>
      </c>
      <c r="F78" s="2" t="s">
        <v>34</v>
      </c>
      <c r="G78" s="2" t="s">
        <v>1225</v>
      </c>
      <c r="H78" s="2" t="s">
        <v>1225</v>
      </c>
      <c r="I78" s="2"/>
      <c r="J78" s="2" t="s">
        <v>1269</v>
      </c>
      <c r="K78" s="2" t="s">
        <v>1231</v>
      </c>
      <c r="L78" s="2" t="s">
        <v>1776</v>
      </c>
      <c r="M78" s="2" t="s">
        <v>1269</v>
      </c>
      <c r="N78" s="2" t="s">
        <v>1269</v>
      </c>
      <c r="O78" s="2" t="s">
        <v>1776</v>
      </c>
      <c r="P78" s="2" t="s">
        <v>1269</v>
      </c>
      <c r="Q78" s="2" t="s">
        <v>1776</v>
      </c>
      <c r="R78" s="2" t="s">
        <v>1269</v>
      </c>
      <c r="S78" s="2" t="s">
        <v>1269</v>
      </c>
      <c r="T78" s="2" t="s">
        <v>1776</v>
      </c>
      <c r="U78" s="2" t="s">
        <v>1776</v>
      </c>
      <c r="V78" s="2"/>
      <c r="W78" s="2" t="s">
        <v>1776</v>
      </c>
      <c r="X78" s="2" t="s">
        <v>2493</v>
      </c>
      <c r="Y78" s="2" t="s">
        <v>1804</v>
      </c>
      <c r="Z78" s="2" t="s">
        <v>1269</v>
      </c>
      <c r="AA78" s="2" t="s">
        <v>1269</v>
      </c>
      <c r="AB78" s="2" t="s">
        <v>2494</v>
      </c>
      <c r="AC78" s="2" t="s">
        <v>2494</v>
      </c>
      <c r="AD78" s="2" t="s">
        <v>1776</v>
      </c>
      <c r="AE78" s="2"/>
      <c r="AF78" s="2"/>
    </row>
    <row r="79" spans="1:32" x14ac:dyDescent="0.3">
      <c r="A79" s="2" t="s">
        <v>1236</v>
      </c>
      <c r="B79" s="2" t="s">
        <v>301</v>
      </c>
      <c r="C79" t="s">
        <v>301</v>
      </c>
      <c r="D79" s="2" t="s">
        <v>86</v>
      </c>
      <c r="E79" s="2" t="s">
        <v>1294</v>
      </c>
      <c r="F79" s="2"/>
      <c r="G79" s="2" t="s">
        <v>1279</v>
      </c>
      <c r="H79" s="2" t="s">
        <v>1248</v>
      </c>
      <c r="I79" s="2"/>
      <c r="J79" s="2" t="s">
        <v>1220</v>
      </c>
      <c r="K79" s="2" t="s">
        <v>1231</v>
      </c>
      <c r="L79" s="2" t="s">
        <v>2472</v>
      </c>
      <c r="M79" s="2" t="s">
        <v>1340</v>
      </c>
      <c r="N79" s="2" t="s">
        <v>1269</v>
      </c>
      <c r="O79" s="2" t="s">
        <v>1776</v>
      </c>
      <c r="P79" s="2" t="s">
        <v>1269</v>
      </c>
      <c r="Q79" s="2" t="s">
        <v>1776</v>
      </c>
      <c r="R79" s="2" t="s">
        <v>1220</v>
      </c>
      <c r="S79" s="2" t="s">
        <v>1340</v>
      </c>
      <c r="T79" s="2" t="s">
        <v>1619</v>
      </c>
      <c r="U79" s="2" t="s">
        <v>1619</v>
      </c>
      <c r="V79" s="2" t="s">
        <v>1741</v>
      </c>
      <c r="W79" s="2" t="s">
        <v>1648</v>
      </c>
      <c r="X79" s="2" t="s">
        <v>2500</v>
      </c>
      <c r="Y79" s="2" t="s">
        <v>2079</v>
      </c>
      <c r="Z79" s="2" t="s">
        <v>1220</v>
      </c>
      <c r="AA79" s="2" t="s">
        <v>1288</v>
      </c>
      <c r="AB79" s="2" t="s">
        <v>2517</v>
      </c>
      <c r="AC79" s="2" t="s">
        <v>2517</v>
      </c>
      <c r="AD79" s="2" t="s">
        <v>2496</v>
      </c>
      <c r="AE79" s="2"/>
      <c r="AF79" s="2"/>
    </row>
    <row r="80" spans="1:32" x14ac:dyDescent="0.3">
      <c r="A80" s="2" t="s">
        <v>1529</v>
      </c>
      <c r="B80" s="2" t="s">
        <v>222</v>
      </c>
      <c r="C80" t="s">
        <v>222</v>
      </c>
      <c r="D80" s="2" t="s">
        <v>72</v>
      </c>
      <c r="E80" s="2" t="s">
        <v>1335</v>
      </c>
      <c r="F80" s="2" t="s">
        <v>49</v>
      </c>
      <c r="G80" s="2" t="s">
        <v>1222</v>
      </c>
      <c r="H80" s="2" t="s">
        <v>1288</v>
      </c>
      <c r="I80" s="2"/>
      <c r="J80" s="2" t="s">
        <v>1220</v>
      </c>
      <c r="K80" s="2" t="s">
        <v>1220</v>
      </c>
      <c r="L80" s="2" t="s">
        <v>2504</v>
      </c>
      <c r="M80" s="2" t="s">
        <v>1298</v>
      </c>
      <c r="N80" s="2" t="s">
        <v>1220</v>
      </c>
      <c r="O80" s="2" t="s">
        <v>2504</v>
      </c>
      <c r="P80" s="2" t="s">
        <v>1269</v>
      </c>
      <c r="Q80" s="2" t="s">
        <v>1776</v>
      </c>
      <c r="R80" s="2" t="s">
        <v>1220</v>
      </c>
      <c r="S80" s="2" t="s">
        <v>1298</v>
      </c>
      <c r="T80" s="2" t="s">
        <v>1570</v>
      </c>
      <c r="U80" s="2" t="s">
        <v>2518</v>
      </c>
      <c r="V80" s="2" t="s">
        <v>1570</v>
      </c>
      <c r="W80" s="2" t="s">
        <v>1537</v>
      </c>
      <c r="X80" s="2" t="s">
        <v>2508</v>
      </c>
      <c r="Y80" s="2" t="s">
        <v>2504</v>
      </c>
      <c r="Z80" s="2" t="s">
        <v>1269</v>
      </c>
      <c r="AA80" s="2" t="s">
        <v>1269</v>
      </c>
      <c r="AB80" s="2" t="s">
        <v>2519</v>
      </c>
      <c r="AC80" s="2" t="s">
        <v>2520</v>
      </c>
      <c r="AD80" s="2" t="s">
        <v>1776</v>
      </c>
      <c r="AE80" s="2"/>
      <c r="AF80" s="2"/>
    </row>
    <row r="81" spans="1:32" x14ac:dyDescent="0.3">
      <c r="A81" s="2" t="s">
        <v>1374</v>
      </c>
      <c r="B81" s="2" t="s">
        <v>466</v>
      </c>
      <c r="C81" t="s">
        <v>466</v>
      </c>
      <c r="D81" s="2" t="s">
        <v>84</v>
      </c>
      <c r="E81" s="2" t="s">
        <v>1341</v>
      </c>
      <c r="F81" s="2"/>
      <c r="G81" s="2" t="s">
        <v>1276</v>
      </c>
      <c r="H81" s="2" t="s">
        <v>1269</v>
      </c>
      <c r="I81" s="2"/>
      <c r="J81" s="2" t="s">
        <v>1220</v>
      </c>
      <c r="K81" s="2" t="s">
        <v>1220</v>
      </c>
      <c r="L81" s="2" t="s">
        <v>2504</v>
      </c>
      <c r="M81" s="2" t="s">
        <v>1240</v>
      </c>
      <c r="N81" s="2" t="s">
        <v>1269</v>
      </c>
      <c r="O81" s="2" t="s">
        <v>1776</v>
      </c>
      <c r="P81" s="2" t="s">
        <v>1269</v>
      </c>
      <c r="Q81" s="2" t="s">
        <v>1776</v>
      </c>
      <c r="R81" s="2" t="s">
        <v>1269</v>
      </c>
      <c r="S81" s="2" t="s">
        <v>1240</v>
      </c>
      <c r="T81" s="2" t="s">
        <v>1589</v>
      </c>
      <c r="U81" s="2" t="s">
        <v>1589</v>
      </c>
      <c r="V81" s="2" t="s">
        <v>1589</v>
      </c>
      <c r="W81" s="2" t="s">
        <v>1804</v>
      </c>
      <c r="X81" s="2" t="s">
        <v>2521</v>
      </c>
      <c r="Y81" s="2" t="s">
        <v>2694</v>
      </c>
      <c r="Z81" s="2" t="s">
        <v>1269</v>
      </c>
      <c r="AA81" s="2" t="s">
        <v>1269</v>
      </c>
      <c r="AB81" s="2" t="s">
        <v>2515</v>
      </c>
      <c r="AC81" s="2" t="s">
        <v>2515</v>
      </c>
      <c r="AD81" s="2" t="s">
        <v>1776</v>
      </c>
      <c r="AE81" s="2"/>
      <c r="AF81" s="2"/>
    </row>
    <row r="82" spans="1:32" x14ac:dyDescent="0.3">
      <c r="A82" s="2" t="s">
        <v>1273</v>
      </c>
      <c r="B82" s="2" t="s">
        <v>424</v>
      </c>
      <c r="C82" t="s">
        <v>424</v>
      </c>
      <c r="D82" s="2" t="s">
        <v>114</v>
      </c>
      <c r="E82" s="2" t="s">
        <v>1249</v>
      </c>
      <c r="F82" s="2" t="s">
        <v>1175</v>
      </c>
      <c r="G82" s="2" t="s">
        <v>1225</v>
      </c>
      <c r="H82" s="2" t="s">
        <v>1263</v>
      </c>
      <c r="I82" s="2"/>
      <c r="J82" s="2" t="s">
        <v>1220</v>
      </c>
      <c r="K82" s="2" t="s">
        <v>1220</v>
      </c>
      <c r="L82" s="2" t="s">
        <v>2504</v>
      </c>
      <c r="M82" s="2" t="s">
        <v>1263</v>
      </c>
      <c r="N82" s="2" t="s">
        <v>1269</v>
      </c>
      <c r="O82" s="2" t="s">
        <v>1776</v>
      </c>
      <c r="P82" s="2" t="s">
        <v>1269</v>
      </c>
      <c r="Q82" s="2" t="s">
        <v>1776</v>
      </c>
      <c r="R82" s="2" t="s">
        <v>1220</v>
      </c>
      <c r="S82" s="2" t="s">
        <v>1263</v>
      </c>
      <c r="T82" s="2" t="s">
        <v>1531</v>
      </c>
      <c r="U82" s="2" t="s">
        <v>1531</v>
      </c>
      <c r="V82" s="2" t="s">
        <v>1531</v>
      </c>
      <c r="W82" s="2" t="s">
        <v>1742</v>
      </c>
      <c r="X82" s="2" t="s">
        <v>2522</v>
      </c>
      <c r="Y82" s="2" t="s">
        <v>2504</v>
      </c>
      <c r="Z82" s="2" t="s">
        <v>1269</v>
      </c>
      <c r="AA82" s="2" t="s">
        <v>1269</v>
      </c>
      <c r="AB82" s="2" t="s">
        <v>2384</v>
      </c>
      <c r="AC82" s="2" t="s">
        <v>2384</v>
      </c>
      <c r="AD82" s="2" t="s">
        <v>1776</v>
      </c>
      <c r="AE82" s="2"/>
      <c r="AF82" s="2"/>
    </row>
    <row r="83" spans="1:32" x14ac:dyDescent="0.3">
      <c r="A83" s="2" t="s">
        <v>1468</v>
      </c>
      <c r="B83" s="2" t="s">
        <v>119</v>
      </c>
      <c r="C83" t="s">
        <v>119</v>
      </c>
      <c r="D83" s="2" t="s">
        <v>107</v>
      </c>
      <c r="E83" s="2" t="s">
        <v>1301</v>
      </c>
      <c r="F83" s="2" t="s">
        <v>49</v>
      </c>
      <c r="G83" s="2" t="s">
        <v>1222</v>
      </c>
      <c r="H83" s="2" t="s">
        <v>1222</v>
      </c>
      <c r="I83" s="2"/>
      <c r="J83" s="2" t="s">
        <v>1220</v>
      </c>
      <c r="K83" s="2" t="s">
        <v>1220</v>
      </c>
      <c r="L83" s="2" t="s">
        <v>2504</v>
      </c>
      <c r="M83" s="2" t="s">
        <v>1348</v>
      </c>
      <c r="N83" s="2" t="s">
        <v>1220</v>
      </c>
      <c r="O83" s="2" t="s">
        <v>2504</v>
      </c>
      <c r="P83" s="2" t="s">
        <v>1269</v>
      </c>
      <c r="Q83" s="2" t="s">
        <v>1776</v>
      </c>
      <c r="R83" s="2" t="s">
        <v>1220</v>
      </c>
      <c r="S83" s="2" t="s">
        <v>1348</v>
      </c>
      <c r="T83" s="2" t="s">
        <v>2468</v>
      </c>
      <c r="U83" s="2" t="s">
        <v>2523</v>
      </c>
      <c r="V83" s="2" t="s">
        <v>2468</v>
      </c>
      <c r="W83" s="2" t="s">
        <v>1576</v>
      </c>
      <c r="X83" s="2" t="s">
        <v>2508</v>
      </c>
      <c r="Y83" s="2" t="s">
        <v>2504</v>
      </c>
      <c r="Z83" s="2" t="s">
        <v>1269</v>
      </c>
      <c r="AA83" s="2" t="s">
        <v>1269</v>
      </c>
      <c r="AB83" s="2" t="s">
        <v>2524</v>
      </c>
      <c r="AC83" s="2" t="s">
        <v>2525</v>
      </c>
      <c r="AD83" s="2" t="s">
        <v>1776</v>
      </c>
      <c r="AE83" s="2"/>
      <c r="AF83" s="2"/>
    </row>
    <row r="84" spans="1:32" x14ac:dyDescent="0.3">
      <c r="A84" s="2" t="s">
        <v>1417</v>
      </c>
      <c r="B84" s="2" t="s">
        <v>198</v>
      </c>
      <c r="C84" t="s">
        <v>198</v>
      </c>
      <c r="D84" s="2" t="s">
        <v>44</v>
      </c>
      <c r="E84" s="2" t="s">
        <v>1301</v>
      </c>
      <c r="F84" s="2" t="s">
        <v>1172</v>
      </c>
      <c r="G84" s="2" t="s">
        <v>1222</v>
      </c>
      <c r="H84" s="2" t="s">
        <v>1263</v>
      </c>
      <c r="I84" s="2"/>
      <c r="J84" s="2" t="s">
        <v>1269</v>
      </c>
      <c r="K84" s="2" t="s">
        <v>1220</v>
      </c>
      <c r="L84" s="2" t="s">
        <v>1776</v>
      </c>
      <c r="M84" s="2" t="s">
        <v>1269</v>
      </c>
      <c r="N84" s="2" t="s">
        <v>1269</v>
      </c>
      <c r="O84" s="2" t="s">
        <v>1776</v>
      </c>
      <c r="P84" s="2" t="s">
        <v>1269</v>
      </c>
      <c r="Q84" s="2" t="s">
        <v>1776</v>
      </c>
      <c r="R84" s="2" t="s">
        <v>1269</v>
      </c>
      <c r="S84" s="2" t="s">
        <v>1269</v>
      </c>
      <c r="T84" s="2" t="s">
        <v>1776</v>
      </c>
      <c r="U84" s="2" t="s">
        <v>1776</v>
      </c>
      <c r="V84" s="2"/>
      <c r="W84" s="2" t="s">
        <v>1776</v>
      </c>
      <c r="X84" s="2" t="s">
        <v>2493</v>
      </c>
      <c r="Y84" s="2" t="s">
        <v>1584</v>
      </c>
      <c r="Z84" s="2" t="s">
        <v>1269</v>
      </c>
      <c r="AA84" s="2" t="s">
        <v>1269</v>
      </c>
      <c r="AB84" s="2" t="s">
        <v>2494</v>
      </c>
      <c r="AC84" s="2" t="s">
        <v>2494</v>
      </c>
      <c r="AD84" s="2" t="s">
        <v>1776</v>
      </c>
      <c r="AE84" s="2"/>
      <c r="AF84" s="2"/>
    </row>
    <row r="85" spans="1:32" x14ac:dyDescent="0.3">
      <c r="A85" s="2" t="s">
        <v>1253</v>
      </c>
      <c r="B85" s="2" t="s">
        <v>2526</v>
      </c>
      <c r="C85" t="s">
        <v>2526</v>
      </c>
      <c r="D85" s="2" t="s">
        <v>51</v>
      </c>
      <c r="E85" s="2" t="s">
        <v>1392</v>
      </c>
      <c r="F85" s="2"/>
      <c r="G85" s="2" t="s">
        <v>1225</v>
      </c>
      <c r="H85" s="2" t="s">
        <v>1269</v>
      </c>
      <c r="I85" s="2"/>
      <c r="J85" s="2" t="s">
        <v>1269</v>
      </c>
      <c r="K85" s="2" t="s">
        <v>1220</v>
      </c>
      <c r="L85" s="2" t="s">
        <v>1776</v>
      </c>
      <c r="M85" s="2" t="s">
        <v>1269</v>
      </c>
      <c r="N85" s="2" t="s">
        <v>1269</v>
      </c>
      <c r="O85" s="2" t="s">
        <v>1776</v>
      </c>
      <c r="P85" s="2" t="s">
        <v>1269</v>
      </c>
      <c r="Q85" s="2" t="s">
        <v>1776</v>
      </c>
      <c r="R85" s="2" t="s">
        <v>1269</v>
      </c>
      <c r="S85" s="2" t="s">
        <v>1269</v>
      </c>
      <c r="T85" s="2" t="s">
        <v>1776</v>
      </c>
      <c r="U85" s="2" t="s">
        <v>1776</v>
      </c>
      <c r="V85" s="2"/>
      <c r="W85" s="2" t="s">
        <v>1776</v>
      </c>
      <c r="X85" s="2" t="s">
        <v>2493</v>
      </c>
      <c r="Y85" s="2" t="s">
        <v>1776</v>
      </c>
      <c r="Z85" s="2" t="s">
        <v>1269</v>
      </c>
      <c r="AA85" s="2" t="s">
        <v>1269</v>
      </c>
      <c r="AB85" s="2" t="s">
        <v>2494</v>
      </c>
      <c r="AC85" s="2" t="s">
        <v>2494</v>
      </c>
      <c r="AD85" s="2" t="s">
        <v>1776</v>
      </c>
      <c r="AE85" s="2"/>
      <c r="AF85" s="2"/>
    </row>
    <row r="86" spans="1:32" x14ac:dyDescent="0.3">
      <c r="A86" s="2" t="s">
        <v>1541</v>
      </c>
      <c r="B86" s="2" t="s">
        <v>118</v>
      </c>
      <c r="C86" t="s">
        <v>118</v>
      </c>
      <c r="D86" s="2" t="s">
        <v>46</v>
      </c>
      <c r="E86" s="2" t="s">
        <v>1290</v>
      </c>
      <c r="F86" s="2" t="s">
        <v>49</v>
      </c>
      <c r="G86" s="2" t="s">
        <v>1222</v>
      </c>
      <c r="H86" s="2" t="s">
        <v>1222</v>
      </c>
      <c r="I86" s="2"/>
      <c r="J86" s="2" t="s">
        <v>1269</v>
      </c>
      <c r="K86" s="2" t="s">
        <v>1220</v>
      </c>
      <c r="L86" s="2" t="s">
        <v>1776</v>
      </c>
      <c r="M86" s="2" t="s">
        <v>1269</v>
      </c>
      <c r="N86" s="2" t="s">
        <v>1269</v>
      </c>
      <c r="O86" s="2" t="s">
        <v>1776</v>
      </c>
      <c r="P86" s="2" t="s">
        <v>1269</v>
      </c>
      <c r="Q86" s="2" t="s">
        <v>1776</v>
      </c>
      <c r="R86" s="2" t="s">
        <v>1269</v>
      </c>
      <c r="S86" s="2" t="s">
        <v>1269</v>
      </c>
      <c r="T86" s="2" t="s">
        <v>1776</v>
      </c>
      <c r="U86" s="2" t="s">
        <v>1776</v>
      </c>
      <c r="V86" s="2"/>
      <c r="W86" s="2" t="s">
        <v>1776</v>
      </c>
      <c r="X86" s="2" t="s">
        <v>2493</v>
      </c>
      <c r="Y86" s="2" t="s">
        <v>1795</v>
      </c>
      <c r="Z86" s="2" t="s">
        <v>1269</v>
      </c>
      <c r="AA86" s="2" t="s">
        <v>1269</v>
      </c>
      <c r="AB86" s="2" t="s">
        <v>2494</v>
      </c>
      <c r="AC86" s="2" t="s">
        <v>2494</v>
      </c>
      <c r="AD86" s="2" t="s">
        <v>1776</v>
      </c>
      <c r="AE86" s="2"/>
      <c r="AF86" s="2"/>
    </row>
    <row r="87" spans="1:32" x14ac:dyDescent="0.3">
      <c r="A87" s="2" t="s">
        <v>1461</v>
      </c>
      <c r="B87" s="2" t="s">
        <v>2527</v>
      </c>
      <c r="C87" t="s">
        <v>2527</v>
      </c>
      <c r="D87" s="2" t="s">
        <v>76</v>
      </c>
      <c r="E87" s="2" t="s">
        <v>1232</v>
      </c>
      <c r="F87" s="2"/>
      <c r="G87" s="2" t="s">
        <v>1225</v>
      </c>
      <c r="H87" s="2" t="s">
        <v>1269</v>
      </c>
      <c r="I87" s="2"/>
      <c r="J87" s="2" t="s">
        <v>1269</v>
      </c>
      <c r="K87" s="2" t="s">
        <v>1220</v>
      </c>
      <c r="L87" s="2" t="s">
        <v>1776</v>
      </c>
      <c r="M87" s="2" t="s">
        <v>1269</v>
      </c>
      <c r="N87" s="2" t="s">
        <v>1269</v>
      </c>
      <c r="O87" s="2" t="s">
        <v>1776</v>
      </c>
      <c r="P87" s="2" t="s">
        <v>1220</v>
      </c>
      <c r="Q87" s="2" t="s">
        <v>2504</v>
      </c>
      <c r="R87" s="2" t="s">
        <v>1269</v>
      </c>
      <c r="S87" s="2" t="s">
        <v>1269</v>
      </c>
      <c r="T87" s="2" t="s">
        <v>1776</v>
      </c>
      <c r="U87" s="2" t="s">
        <v>2528</v>
      </c>
      <c r="V87" s="2"/>
      <c r="W87" s="2" t="s">
        <v>1776</v>
      </c>
      <c r="X87" s="2" t="s">
        <v>1776</v>
      </c>
      <c r="Y87" s="2"/>
      <c r="Z87" s="2" t="s">
        <v>1269</v>
      </c>
      <c r="AA87" s="2" t="s">
        <v>1269</v>
      </c>
      <c r="AB87" s="2" t="s">
        <v>2494</v>
      </c>
      <c r="AC87" s="2" t="s">
        <v>2529</v>
      </c>
      <c r="AD87" s="2" t="s">
        <v>1776</v>
      </c>
      <c r="AE87" s="2"/>
      <c r="AF87" s="2"/>
    </row>
    <row r="88" spans="1:32" x14ac:dyDescent="0.3">
      <c r="A88" s="2" t="s">
        <v>1546</v>
      </c>
      <c r="B88" s="2" t="s">
        <v>276</v>
      </c>
      <c r="C88" t="s">
        <v>276</v>
      </c>
      <c r="D88" s="2" t="s">
        <v>78</v>
      </c>
      <c r="E88" s="2" t="s">
        <v>1294</v>
      </c>
      <c r="F88" s="2" t="s">
        <v>1172</v>
      </c>
      <c r="G88" s="2" t="s">
        <v>1225</v>
      </c>
      <c r="H88" s="2" t="s">
        <v>1263</v>
      </c>
      <c r="I88" s="2"/>
      <c r="J88" s="2" t="s">
        <v>1220</v>
      </c>
      <c r="K88" s="2" t="s">
        <v>1220</v>
      </c>
      <c r="L88" s="2" t="s">
        <v>2504</v>
      </c>
      <c r="M88" s="2" t="s">
        <v>1290</v>
      </c>
      <c r="N88" s="2" t="s">
        <v>1269</v>
      </c>
      <c r="O88" s="2" t="s">
        <v>1776</v>
      </c>
      <c r="P88" s="2" t="s">
        <v>1269</v>
      </c>
      <c r="Q88" s="2" t="s">
        <v>1776</v>
      </c>
      <c r="R88" s="2" t="s">
        <v>1220</v>
      </c>
      <c r="S88" s="2" t="s">
        <v>1290</v>
      </c>
      <c r="T88" s="2" t="s">
        <v>2530</v>
      </c>
      <c r="U88" s="2" t="s">
        <v>2530</v>
      </c>
      <c r="V88" s="2" t="s">
        <v>2530</v>
      </c>
      <c r="W88" s="2" t="s">
        <v>1704</v>
      </c>
      <c r="X88" s="2" t="s">
        <v>2531</v>
      </c>
      <c r="Y88" s="2" t="s">
        <v>2622</v>
      </c>
      <c r="Z88" s="2" t="s">
        <v>1269</v>
      </c>
      <c r="AA88" s="2" t="s">
        <v>1269</v>
      </c>
      <c r="AB88" s="2" t="s">
        <v>2532</v>
      </c>
      <c r="AC88" s="2" t="s">
        <v>2532</v>
      </c>
      <c r="AD88" s="2" t="s">
        <v>1776</v>
      </c>
      <c r="AE88" s="2"/>
      <c r="AF88" s="2"/>
    </row>
    <row r="89" spans="1:32" x14ac:dyDescent="0.3">
      <c r="A89" s="2" t="s">
        <v>1245</v>
      </c>
      <c r="B89" s="2" t="s">
        <v>295</v>
      </c>
      <c r="C89" t="s">
        <v>295</v>
      </c>
      <c r="D89" s="2" t="s">
        <v>111</v>
      </c>
      <c r="E89" s="2" t="s">
        <v>1348</v>
      </c>
      <c r="F89" s="2"/>
      <c r="G89" s="2" t="s">
        <v>1293</v>
      </c>
      <c r="H89" s="2" t="s">
        <v>1258</v>
      </c>
      <c r="I89" s="2"/>
      <c r="J89" s="2" t="s">
        <v>1269</v>
      </c>
      <c r="K89" s="2" t="s">
        <v>1220</v>
      </c>
      <c r="L89" s="2" t="s">
        <v>1776</v>
      </c>
      <c r="M89" s="2" t="s">
        <v>1269</v>
      </c>
      <c r="N89" s="2" t="s">
        <v>1269</v>
      </c>
      <c r="O89" s="2" t="s">
        <v>1776</v>
      </c>
      <c r="P89" s="2" t="s">
        <v>1220</v>
      </c>
      <c r="Q89" s="2" t="s">
        <v>2504</v>
      </c>
      <c r="R89" s="2" t="s">
        <v>1269</v>
      </c>
      <c r="S89" s="2" t="s">
        <v>1269</v>
      </c>
      <c r="T89" s="2" t="s">
        <v>1776</v>
      </c>
      <c r="U89" s="2" t="s">
        <v>2528</v>
      </c>
      <c r="V89" s="2"/>
      <c r="W89" s="2" t="s">
        <v>1776</v>
      </c>
      <c r="X89" s="2" t="s">
        <v>1776</v>
      </c>
      <c r="Y89" s="2"/>
      <c r="Z89" s="2" t="s">
        <v>1269</v>
      </c>
      <c r="AA89" s="2" t="s">
        <v>1269</v>
      </c>
      <c r="AB89" s="2" t="s">
        <v>2494</v>
      </c>
      <c r="AC89" s="2" t="s">
        <v>2529</v>
      </c>
      <c r="AD89" s="2" t="s">
        <v>1776</v>
      </c>
      <c r="AE89" s="2"/>
      <c r="AF89" s="2"/>
    </row>
    <row r="90" spans="1:32" x14ac:dyDescent="0.3">
      <c r="A90" s="2" t="s">
        <v>1458</v>
      </c>
      <c r="B90" s="2" t="s">
        <v>328</v>
      </c>
      <c r="C90" t="s">
        <v>328</v>
      </c>
      <c r="D90" s="2" t="s">
        <v>135</v>
      </c>
      <c r="E90" s="2" t="s">
        <v>1249</v>
      </c>
      <c r="F90" s="2" t="s">
        <v>49</v>
      </c>
      <c r="G90" s="2" t="s">
        <v>1225</v>
      </c>
      <c r="H90" s="2" t="s">
        <v>1243</v>
      </c>
      <c r="I90" s="2"/>
      <c r="J90" s="2" t="s">
        <v>1220</v>
      </c>
      <c r="K90" s="2" t="s">
        <v>1220</v>
      </c>
      <c r="L90" s="2" t="s">
        <v>2504</v>
      </c>
      <c r="M90" s="2" t="s">
        <v>1293</v>
      </c>
      <c r="N90" s="2" t="s">
        <v>1269</v>
      </c>
      <c r="O90" s="2" t="s">
        <v>1776</v>
      </c>
      <c r="P90" s="2" t="s">
        <v>1269</v>
      </c>
      <c r="Q90" s="2" t="s">
        <v>1776</v>
      </c>
      <c r="R90" s="2" t="s">
        <v>1220</v>
      </c>
      <c r="S90" s="2" t="s">
        <v>1293</v>
      </c>
      <c r="T90" s="2" t="s">
        <v>1591</v>
      </c>
      <c r="U90" s="2" t="s">
        <v>1591</v>
      </c>
      <c r="V90" s="2" t="s">
        <v>1591</v>
      </c>
      <c r="W90" s="2" t="s">
        <v>1659</v>
      </c>
      <c r="X90" s="2" t="s">
        <v>2450</v>
      </c>
      <c r="Y90" s="2" t="s">
        <v>2504</v>
      </c>
      <c r="Z90" s="2" t="s">
        <v>1269</v>
      </c>
      <c r="AA90" s="2" t="s">
        <v>1269</v>
      </c>
      <c r="AB90" s="2" t="s">
        <v>2533</v>
      </c>
      <c r="AC90" s="2" t="s">
        <v>2533</v>
      </c>
      <c r="AD90" s="2" t="s">
        <v>1776</v>
      </c>
      <c r="AE90" s="2"/>
      <c r="AF90" s="2"/>
    </row>
    <row r="91" spans="1:32" x14ac:dyDescent="0.3">
      <c r="A91" s="2" t="s">
        <v>1553</v>
      </c>
      <c r="B91" s="2" t="s">
        <v>1163</v>
      </c>
      <c r="C91" t="s">
        <v>102</v>
      </c>
      <c r="D91" s="2" t="s">
        <v>48</v>
      </c>
      <c r="E91" s="2" t="s">
        <v>1232</v>
      </c>
      <c r="F91" s="2" t="s">
        <v>34</v>
      </c>
      <c r="G91" s="2" t="s">
        <v>1276</v>
      </c>
      <c r="H91" s="2" t="s">
        <v>1282</v>
      </c>
      <c r="I91" s="2"/>
      <c r="J91" s="2" t="s">
        <v>1220</v>
      </c>
      <c r="K91" s="2" t="s">
        <v>1220</v>
      </c>
      <c r="L91" s="2" t="s">
        <v>2504</v>
      </c>
      <c r="M91" s="2" t="s">
        <v>1279</v>
      </c>
      <c r="N91" s="2" t="s">
        <v>1269</v>
      </c>
      <c r="O91" s="2" t="s">
        <v>1776</v>
      </c>
      <c r="P91" s="2" t="s">
        <v>1269</v>
      </c>
      <c r="Q91" s="2" t="s">
        <v>1776</v>
      </c>
      <c r="R91" s="2" t="s">
        <v>1220</v>
      </c>
      <c r="S91" s="2" t="s">
        <v>1279</v>
      </c>
      <c r="T91" s="2" t="s">
        <v>1646</v>
      </c>
      <c r="U91" s="2" t="s">
        <v>1646</v>
      </c>
      <c r="V91" s="2" t="s">
        <v>1646</v>
      </c>
      <c r="W91" s="2" t="s">
        <v>1660</v>
      </c>
      <c r="X91" s="2" t="s">
        <v>2531</v>
      </c>
      <c r="Y91" s="2" t="s">
        <v>2301</v>
      </c>
      <c r="Z91" s="2" t="s">
        <v>1269</v>
      </c>
      <c r="AA91" s="2" t="s">
        <v>1269</v>
      </c>
      <c r="AB91" s="2" t="s">
        <v>2534</v>
      </c>
      <c r="AC91" s="2" t="s">
        <v>2534</v>
      </c>
      <c r="AD91" s="2" t="s">
        <v>1776</v>
      </c>
      <c r="AE91" s="2"/>
      <c r="AF91" s="2"/>
    </row>
    <row r="92" spans="1:32" x14ac:dyDescent="0.3">
      <c r="A92" s="2" t="s">
        <v>1430</v>
      </c>
      <c r="B92" s="2" t="s">
        <v>2535</v>
      </c>
      <c r="C92" t="s">
        <v>2535</v>
      </c>
      <c r="D92" s="2" t="s">
        <v>37</v>
      </c>
      <c r="E92" s="2" t="s">
        <v>1392</v>
      </c>
      <c r="F92" s="2"/>
      <c r="G92" s="2" t="s">
        <v>1225</v>
      </c>
      <c r="H92" s="2" t="s">
        <v>1269</v>
      </c>
      <c r="I92" s="2"/>
      <c r="J92" s="2" t="s">
        <v>1220</v>
      </c>
      <c r="K92" s="2" t="s">
        <v>1220</v>
      </c>
      <c r="L92" s="2" t="s">
        <v>2504</v>
      </c>
      <c r="M92" s="2" t="s">
        <v>1711</v>
      </c>
      <c r="N92" s="2" t="s">
        <v>1269</v>
      </c>
      <c r="O92" s="2" t="s">
        <v>1776</v>
      </c>
      <c r="P92" s="2" t="s">
        <v>1269</v>
      </c>
      <c r="Q92" s="2" t="s">
        <v>1776</v>
      </c>
      <c r="R92" s="2" t="s">
        <v>1269</v>
      </c>
      <c r="S92" s="2" t="s">
        <v>1711</v>
      </c>
      <c r="T92" s="2" t="s">
        <v>1763</v>
      </c>
      <c r="U92" s="2" t="s">
        <v>1763</v>
      </c>
      <c r="V92" s="2" t="s">
        <v>1763</v>
      </c>
      <c r="W92" s="2" t="s">
        <v>1779</v>
      </c>
      <c r="X92" s="2" t="s">
        <v>2521</v>
      </c>
      <c r="Y92" s="2" t="s">
        <v>2504</v>
      </c>
      <c r="Z92" s="2" t="s">
        <v>1269</v>
      </c>
      <c r="AA92" s="2" t="s">
        <v>1269</v>
      </c>
      <c r="AB92" s="2" t="s">
        <v>2484</v>
      </c>
      <c r="AC92" s="2" t="s">
        <v>2484</v>
      </c>
      <c r="AD92" s="2" t="s">
        <v>1776</v>
      </c>
      <c r="AE92" s="2"/>
      <c r="AF92" s="2"/>
    </row>
    <row r="93" spans="1:32" x14ac:dyDescent="0.3">
      <c r="A93" s="2" t="s">
        <v>1558</v>
      </c>
      <c r="B93" s="2" t="s">
        <v>82</v>
      </c>
      <c r="C93" t="s">
        <v>82</v>
      </c>
      <c r="D93" s="2" t="s">
        <v>80</v>
      </c>
      <c r="E93" s="2" t="s">
        <v>1290</v>
      </c>
      <c r="F93" s="2" t="s">
        <v>49</v>
      </c>
      <c r="G93" s="2" t="s">
        <v>1225</v>
      </c>
      <c r="H93" s="2" t="s">
        <v>1276</v>
      </c>
      <c r="I93" s="2"/>
      <c r="J93" s="2" t="s">
        <v>1269</v>
      </c>
      <c r="K93" s="2" t="s">
        <v>1220</v>
      </c>
      <c r="L93" s="2" t="s">
        <v>1776</v>
      </c>
      <c r="M93" s="2" t="s">
        <v>1269</v>
      </c>
      <c r="N93" s="2" t="s">
        <v>1269</v>
      </c>
      <c r="O93" s="2" t="s">
        <v>1776</v>
      </c>
      <c r="P93" s="2" t="s">
        <v>1269</v>
      </c>
      <c r="Q93" s="2" t="s">
        <v>1776</v>
      </c>
      <c r="R93" s="2" t="s">
        <v>1269</v>
      </c>
      <c r="S93" s="2" t="s">
        <v>1269</v>
      </c>
      <c r="T93" s="2" t="s">
        <v>1776</v>
      </c>
      <c r="U93" s="2" t="s">
        <v>1776</v>
      </c>
      <c r="V93" s="2"/>
      <c r="W93" s="2" t="s">
        <v>1776</v>
      </c>
      <c r="X93" s="2" t="s">
        <v>2493</v>
      </c>
      <c r="Y93" s="2" t="s">
        <v>1776</v>
      </c>
      <c r="Z93" s="2" t="s">
        <v>1269</v>
      </c>
      <c r="AA93" s="2" t="s">
        <v>1269</v>
      </c>
      <c r="AB93" s="2" t="s">
        <v>2494</v>
      </c>
      <c r="AC93" s="2" t="s">
        <v>2494</v>
      </c>
      <c r="AD93" s="2" t="s">
        <v>1776</v>
      </c>
      <c r="AE93" s="2"/>
      <c r="AF93" s="2"/>
    </row>
    <row r="94" spans="1:32" x14ac:dyDescent="0.3">
      <c r="A94" s="2" t="s">
        <v>1455</v>
      </c>
      <c r="B94" s="2" t="s">
        <v>2536</v>
      </c>
      <c r="C94" t="s">
        <v>2536</v>
      </c>
      <c r="D94" s="2" t="s">
        <v>116</v>
      </c>
      <c r="E94" s="2" t="s">
        <v>1392</v>
      </c>
      <c r="F94" s="2"/>
      <c r="G94" s="2" t="s">
        <v>1222</v>
      </c>
      <c r="H94" s="2" t="s">
        <v>1269</v>
      </c>
      <c r="I94" s="2"/>
      <c r="J94" s="2" t="s">
        <v>1220</v>
      </c>
      <c r="K94" s="2" t="s">
        <v>1220</v>
      </c>
      <c r="L94" s="2" t="s">
        <v>2504</v>
      </c>
      <c r="M94" s="2" t="s">
        <v>1290</v>
      </c>
      <c r="N94" s="2" t="s">
        <v>1269</v>
      </c>
      <c r="O94" s="2" t="s">
        <v>1776</v>
      </c>
      <c r="P94" s="2" t="s">
        <v>1269</v>
      </c>
      <c r="Q94" s="2" t="s">
        <v>1776</v>
      </c>
      <c r="R94" s="2" t="s">
        <v>1220</v>
      </c>
      <c r="S94" s="2" t="s">
        <v>1290</v>
      </c>
      <c r="T94" s="2" t="s">
        <v>2530</v>
      </c>
      <c r="U94" s="2" t="s">
        <v>2530</v>
      </c>
      <c r="V94" s="2" t="s">
        <v>2530</v>
      </c>
      <c r="W94" s="2" t="s">
        <v>1643</v>
      </c>
      <c r="X94" s="2" t="s">
        <v>2531</v>
      </c>
      <c r="Y94" s="2"/>
      <c r="Z94" s="2" t="s">
        <v>1269</v>
      </c>
      <c r="AA94" s="2" t="s">
        <v>1269</v>
      </c>
      <c r="AB94" s="2" t="s">
        <v>2532</v>
      </c>
      <c r="AC94" s="2" t="s">
        <v>2532</v>
      </c>
      <c r="AD94" s="2" t="s">
        <v>1776</v>
      </c>
      <c r="AE94" s="2"/>
      <c r="AF94" s="2"/>
    </row>
    <row r="95" spans="1:32" x14ac:dyDescent="0.3">
      <c r="A95" s="2" t="s">
        <v>1452</v>
      </c>
      <c r="B95" s="2" t="s">
        <v>2537</v>
      </c>
      <c r="C95" t="s">
        <v>2537</v>
      </c>
      <c r="D95" s="2" t="s">
        <v>33</v>
      </c>
      <c r="E95" s="2" t="s">
        <v>1294</v>
      </c>
      <c r="F95" s="2"/>
      <c r="G95" s="2" t="s">
        <v>1225</v>
      </c>
      <c r="H95" s="2" t="s">
        <v>1269</v>
      </c>
      <c r="I95" s="2"/>
      <c r="J95" s="2" t="s">
        <v>1220</v>
      </c>
      <c r="K95" s="2" t="s">
        <v>1220</v>
      </c>
      <c r="L95" s="2" t="s">
        <v>2504</v>
      </c>
      <c r="M95" s="2" t="s">
        <v>1235</v>
      </c>
      <c r="N95" s="2" t="s">
        <v>1269</v>
      </c>
      <c r="O95" s="2" t="s">
        <v>1776</v>
      </c>
      <c r="P95" s="2" t="s">
        <v>1269</v>
      </c>
      <c r="Q95" s="2" t="s">
        <v>1776</v>
      </c>
      <c r="R95" s="2" t="s">
        <v>1220</v>
      </c>
      <c r="S95" s="2" t="s">
        <v>1235</v>
      </c>
      <c r="T95" s="2" t="s">
        <v>1693</v>
      </c>
      <c r="U95" s="2" t="s">
        <v>1693</v>
      </c>
      <c r="V95" s="2" t="s">
        <v>1693</v>
      </c>
      <c r="W95" s="2" t="s">
        <v>1724</v>
      </c>
      <c r="X95" s="2" t="s">
        <v>2538</v>
      </c>
      <c r="Y95" s="2"/>
      <c r="Z95" s="2" t="s">
        <v>1269</v>
      </c>
      <c r="AA95" s="2" t="s">
        <v>1269</v>
      </c>
      <c r="AB95" s="2" t="s">
        <v>2539</v>
      </c>
      <c r="AC95" s="2" t="s">
        <v>2539</v>
      </c>
      <c r="AD95" s="2" t="s">
        <v>1776</v>
      </c>
      <c r="AE95" s="2"/>
      <c r="AF95" s="2"/>
    </row>
    <row r="96" spans="1:32" x14ac:dyDescent="0.3">
      <c r="A96" s="2" t="s">
        <v>1565</v>
      </c>
      <c r="B96" s="2" t="s">
        <v>202</v>
      </c>
      <c r="C96" t="s">
        <v>202</v>
      </c>
      <c r="D96" s="2" t="s">
        <v>104</v>
      </c>
      <c r="E96" s="2" t="s">
        <v>1221</v>
      </c>
      <c r="F96" s="2" t="s">
        <v>49</v>
      </c>
      <c r="G96" s="2" t="s">
        <v>1225</v>
      </c>
      <c r="H96" s="2" t="s">
        <v>1279</v>
      </c>
      <c r="I96" s="2"/>
      <c r="J96" s="2" t="s">
        <v>1269</v>
      </c>
      <c r="K96" s="2" t="s">
        <v>1220</v>
      </c>
      <c r="L96" s="2" t="s">
        <v>1776</v>
      </c>
      <c r="M96" s="2" t="s">
        <v>1269</v>
      </c>
      <c r="N96" s="2" t="s">
        <v>1269</v>
      </c>
      <c r="O96" s="2" t="s">
        <v>1776</v>
      </c>
      <c r="P96" s="2" t="s">
        <v>1269</v>
      </c>
      <c r="Q96" s="2" t="s">
        <v>1776</v>
      </c>
      <c r="R96" s="2" t="s">
        <v>1269</v>
      </c>
      <c r="S96" s="2" t="s">
        <v>1269</v>
      </c>
      <c r="T96" s="2" t="s">
        <v>1776</v>
      </c>
      <c r="U96" s="2" t="s">
        <v>1776</v>
      </c>
      <c r="V96" s="2"/>
      <c r="W96" s="2" t="s">
        <v>1776</v>
      </c>
      <c r="X96" s="2" t="s">
        <v>2493</v>
      </c>
      <c r="Y96" s="2" t="s">
        <v>1594</v>
      </c>
      <c r="Z96" s="2" t="s">
        <v>1269</v>
      </c>
      <c r="AA96" s="2" t="s">
        <v>1269</v>
      </c>
      <c r="AB96" s="2" t="s">
        <v>2494</v>
      </c>
      <c r="AC96" s="2" t="s">
        <v>2494</v>
      </c>
      <c r="AD96" s="2" t="s">
        <v>1776</v>
      </c>
      <c r="AE96" s="2"/>
      <c r="AF96" s="2"/>
    </row>
    <row r="97" spans="1:32" x14ac:dyDescent="0.3">
      <c r="A97" s="2" t="s">
        <v>1569</v>
      </c>
      <c r="B97" s="2" t="s">
        <v>380</v>
      </c>
      <c r="C97" t="s">
        <v>380</v>
      </c>
      <c r="D97" s="2" t="s">
        <v>65</v>
      </c>
      <c r="E97" s="2" t="s">
        <v>1232</v>
      </c>
      <c r="F97" s="2"/>
      <c r="G97" s="2" t="s">
        <v>1293</v>
      </c>
      <c r="H97" s="2" t="s">
        <v>1248</v>
      </c>
      <c r="I97" s="2"/>
      <c r="J97" s="2" t="s">
        <v>1220</v>
      </c>
      <c r="K97" s="2" t="s">
        <v>1220</v>
      </c>
      <c r="L97" s="2" t="s">
        <v>2504</v>
      </c>
      <c r="M97" s="2" t="s">
        <v>1225</v>
      </c>
      <c r="N97" s="2" t="s">
        <v>1269</v>
      </c>
      <c r="O97" s="2" t="s">
        <v>1776</v>
      </c>
      <c r="P97" s="2" t="s">
        <v>1269</v>
      </c>
      <c r="Q97" s="2" t="s">
        <v>1776</v>
      </c>
      <c r="R97" s="2" t="s">
        <v>1220</v>
      </c>
      <c r="S97" s="2" t="s">
        <v>1225</v>
      </c>
      <c r="T97" s="2" t="s">
        <v>1625</v>
      </c>
      <c r="U97" s="2" t="s">
        <v>1625</v>
      </c>
      <c r="V97" s="2" t="s">
        <v>1625</v>
      </c>
      <c r="W97" s="2" t="s">
        <v>1648</v>
      </c>
      <c r="X97" s="2" t="s">
        <v>2531</v>
      </c>
      <c r="Y97" s="2" t="s">
        <v>2665</v>
      </c>
      <c r="Z97" s="2" t="s">
        <v>1269</v>
      </c>
      <c r="AA97" s="2" t="s">
        <v>1269</v>
      </c>
      <c r="AB97" s="2" t="s">
        <v>2540</v>
      </c>
      <c r="AC97" s="2" t="s">
        <v>2540</v>
      </c>
      <c r="AD97" s="2" t="s">
        <v>1776</v>
      </c>
      <c r="AE97" s="2"/>
      <c r="AF97" s="2"/>
    </row>
    <row r="98" spans="1:32" x14ac:dyDescent="0.3">
      <c r="A98" s="2" t="s">
        <v>1571</v>
      </c>
      <c r="B98" s="2" t="s">
        <v>368</v>
      </c>
      <c r="C98" t="s">
        <v>368</v>
      </c>
      <c r="D98" s="2" t="s">
        <v>130</v>
      </c>
      <c r="E98" s="2" t="s">
        <v>1347</v>
      </c>
      <c r="F98" s="2" t="s">
        <v>2695</v>
      </c>
      <c r="G98" s="2" t="s">
        <v>1279</v>
      </c>
      <c r="H98" s="2" t="s">
        <v>1220</v>
      </c>
      <c r="I98" s="2"/>
      <c r="J98" s="2" t="s">
        <v>1269</v>
      </c>
      <c r="K98" s="2" t="s">
        <v>1220</v>
      </c>
      <c r="L98" s="2" t="s">
        <v>1776</v>
      </c>
      <c r="M98" s="2" t="s">
        <v>1269</v>
      </c>
      <c r="N98" s="2" t="s">
        <v>1269</v>
      </c>
      <c r="O98" s="2" t="s">
        <v>1776</v>
      </c>
      <c r="P98" s="2" t="s">
        <v>1269</v>
      </c>
      <c r="Q98" s="2" t="s">
        <v>1776</v>
      </c>
      <c r="R98" s="2" t="s">
        <v>1269</v>
      </c>
      <c r="S98" s="2" t="s">
        <v>1269</v>
      </c>
      <c r="T98" s="2" t="s">
        <v>1776</v>
      </c>
      <c r="U98" s="2" t="s">
        <v>1776</v>
      </c>
      <c r="V98" s="2"/>
      <c r="W98" s="2" t="s">
        <v>1776</v>
      </c>
      <c r="X98" s="2" t="s">
        <v>2493</v>
      </c>
      <c r="Y98" s="2" t="s">
        <v>1576</v>
      </c>
      <c r="Z98" s="2" t="s">
        <v>1269</v>
      </c>
      <c r="AA98" s="2" t="s">
        <v>1269</v>
      </c>
      <c r="AB98" s="2" t="s">
        <v>2494</v>
      </c>
      <c r="AC98" s="2" t="s">
        <v>2494</v>
      </c>
      <c r="AD98" s="2" t="s">
        <v>1776</v>
      </c>
      <c r="AE98" s="2"/>
      <c r="AF98" s="2"/>
    </row>
    <row r="99" spans="1:32" x14ac:dyDescent="0.3">
      <c r="A99" s="2" t="s">
        <v>1573</v>
      </c>
      <c r="B99" s="2" t="s">
        <v>171</v>
      </c>
      <c r="C99" t="s">
        <v>171</v>
      </c>
      <c r="D99" s="2" t="s">
        <v>111</v>
      </c>
      <c r="E99" s="2" t="s">
        <v>1338</v>
      </c>
      <c r="F99" s="2"/>
      <c r="G99" s="2" t="s">
        <v>1324</v>
      </c>
      <c r="H99" s="2" t="s">
        <v>1225</v>
      </c>
      <c r="I99" s="2"/>
      <c r="J99" s="2" t="s">
        <v>1220</v>
      </c>
      <c r="K99" s="2" t="s">
        <v>1220</v>
      </c>
      <c r="L99" s="2" t="s">
        <v>2504</v>
      </c>
      <c r="M99" s="2" t="s">
        <v>1409</v>
      </c>
      <c r="N99" s="2" t="s">
        <v>1220</v>
      </c>
      <c r="O99" s="2" t="s">
        <v>2504</v>
      </c>
      <c r="P99" s="2" t="s">
        <v>1269</v>
      </c>
      <c r="Q99" s="2" t="s">
        <v>1776</v>
      </c>
      <c r="R99" s="2" t="s">
        <v>1220</v>
      </c>
      <c r="S99" s="2" t="s">
        <v>1409</v>
      </c>
      <c r="T99" s="2" t="s">
        <v>2541</v>
      </c>
      <c r="U99" s="2" t="s">
        <v>2542</v>
      </c>
      <c r="V99" s="2" t="s">
        <v>2541</v>
      </c>
      <c r="W99" s="2" t="s">
        <v>1599</v>
      </c>
      <c r="X99" s="2" t="s">
        <v>2508</v>
      </c>
      <c r="Y99" s="2"/>
      <c r="Z99" s="2" t="s">
        <v>1269</v>
      </c>
      <c r="AA99" s="2" t="s">
        <v>1269</v>
      </c>
      <c r="AB99" s="2" t="s">
        <v>2543</v>
      </c>
      <c r="AC99" s="2" t="s">
        <v>2544</v>
      </c>
      <c r="AD99" s="2" t="s">
        <v>1776</v>
      </c>
      <c r="AE99" s="2"/>
      <c r="AF99" s="2"/>
    </row>
    <row r="100" spans="1:32" x14ac:dyDescent="0.3">
      <c r="A100" s="2" t="s">
        <v>1575</v>
      </c>
      <c r="B100" s="2" t="s">
        <v>228</v>
      </c>
      <c r="C100" t="s">
        <v>228</v>
      </c>
      <c r="D100" s="2" t="s">
        <v>135</v>
      </c>
      <c r="E100" s="2" t="s">
        <v>1311</v>
      </c>
      <c r="F100" s="2"/>
      <c r="G100" s="2" t="s">
        <v>1225</v>
      </c>
      <c r="H100" s="2" t="s">
        <v>1231</v>
      </c>
      <c r="I100" s="2"/>
      <c r="J100" s="2" t="s">
        <v>1269</v>
      </c>
      <c r="K100" s="2" t="s">
        <v>1220</v>
      </c>
      <c r="L100" s="2" t="s">
        <v>1776</v>
      </c>
      <c r="M100" s="2" t="s">
        <v>1269</v>
      </c>
      <c r="N100" s="2" t="s">
        <v>1269</v>
      </c>
      <c r="O100" s="2" t="s">
        <v>1776</v>
      </c>
      <c r="P100" s="2" t="s">
        <v>1269</v>
      </c>
      <c r="Q100" s="2" t="s">
        <v>1776</v>
      </c>
      <c r="R100" s="2" t="s">
        <v>1269</v>
      </c>
      <c r="S100" s="2" t="s">
        <v>1269</v>
      </c>
      <c r="T100" s="2" t="s">
        <v>1776</v>
      </c>
      <c r="U100" s="2" t="s">
        <v>1776</v>
      </c>
      <c r="V100" s="2"/>
      <c r="W100" s="2" t="s">
        <v>1776</v>
      </c>
      <c r="X100" s="2" t="s">
        <v>2493</v>
      </c>
      <c r="Y100" s="2"/>
      <c r="Z100" s="2" t="s">
        <v>1269</v>
      </c>
      <c r="AA100" s="2" t="s">
        <v>1269</v>
      </c>
      <c r="AB100" s="2" t="s">
        <v>2494</v>
      </c>
      <c r="AC100" s="2" t="s">
        <v>2494</v>
      </c>
      <c r="AD100" s="2" t="s">
        <v>1776</v>
      </c>
      <c r="AE100" s="2"/>
      <c r="AF100" s="2"/>
    </row>
    <row r="101" spans="1:32" x14ac:dyDescent="0.3">
      <c r="A101" s="2" t="s">
        <v>1449</v>
      </c>
      <c r="B101" s="2" t="s">
        <v>1167</v>
      </c>
      <c r="C101" t="s">
        <v>117</v>
      </c>
      <c r="D101" s="2" t="s">
        <v>114</v>
      </c>
      <c r="E101" s="2" t="s">
        <v>1232</v>
      </c>
      <c r="F101" s="2" t="s">
        <v>49</v>
      </c>
      <c r="G101" s="2" t="s">
        <v>1225</v>
      </c>
      <c r="H101" s="2" t="s">
        <v>1276</v>
      </c>
      <c r="I101" s="2"/>
      <c r="J101" s="2" t="s">
        <v>1220</v>
      </c>
      <c r="K101" s="2" t="s">
        <v>1220</v>
      </c>
      <c r="L101" s="2" t="s">
        <v>2504</v>
      </c>
      <c r="M101" s="2" t="s">
        <v>1321</v>
      </c>
      <c r="N101" s="2" t="s">
        <v>1269</v>
      </c>
      <c r="O101" s="2" t="s">
        <v>1776</v>
      </c>
      <c r="P101" s="2" t="s">
        <v>1269</v>
      </c>
      <c r="Q101" s="2" t="s">
        <v>1776</v>
      </c>
      <c r="R101" s="2" t="s">
        <v>1220</v>
      </c>
      <c r="S101" s="2" t="s">
        <v>1321</v>
      </c>
      <c r="T101" s="2" t="s">
        <v>2545</v>
      </c>
      <c r="U101" s="2" t="s">
        <v>2545</v>
      </c>
      <c r="V101" s="2" t="s">
        <v>2545</v>
      </c>
      <c r="W101" s="2" t="s">
        <v>1638</v>
      </c>
      <c r="X101" s="2" t="s">
        <v>2531</v>
      </c>
      <c r="Y101" s="2" t="s">
        <v>2504</v>
      </c>
      <c r="Z101" s="2" t="s">
        <v>1269</v>
      </c>
      <c r="AA101" s="2" t="s">
        <v>1269</v>
      </c>
      <c r="AB101" s="2" t="s">
        <v>2546</v>
      </c>
      <c r="AC101" s="2" t="s">
        <v>2546</v>
      </c>
      <c r="AD101" s="2" t="s">
        <v>1776</v>
      </c>
      <c r="AE101" s="2"/>
      <c r="AF101" s="2"/>
    </row>
    <row r="102" spans="1:32" x14ac:dyDescent="0.3">
      <c r="A102" s="2" t="s">
        <v>1446</v>
      </c>
      <c r="B102" s="2" t="s">
        <v>668</v>
      </c>
      <c r="C102" t="s">
        <v>668</v>
      </c>
      <c r="D102" s="2" t="s">
        <v>74</v>
      </c>
      <c r="E102" s="2" t="s">
        <v>1338</v>
      </c>
      <c r="F102" s="2"/>
      <c r="G102" s="2" t="s">
        <v>1220</v>
      </c>
      <c r="H102" s="2" t="s">
        <v>1269</v>
      </c>
      <c r="I102" s="2"/>
      <c r="J102" s="2" t="s">
        <v>1220</v>
      </c>
      <c r="K102" s="2" t="s">
        <v>1220</v>
      </c>
      <c r="L102" s="2" t="s">
        <v>2504</v>
      </c>
      <c r="M102" s="2" t="s">
        <v>1220</v>
      </c>
      <c r="N102" s="2" t="s">
        <v>1269</v>
      </c>
      <c r="O102" s="2" t="s">
        <v>1776</v>
      </c>
      <c r="P102" s="2" t="s">
        <v>1269</v>
      </c>
      <c r="Q102" s="2" t="s">
        <v>1776</v>
      </c>
      <c r="R102" s="2" t="s">
        <v>1269</v>
      </c>
      <c r="S102" s="2" t="s">
        <v>1220</v>
      </c>
      <c r="T102" s="2" t="s">
        <v>1686</v>
      </c>
      <c r="U102" s="2" t="s">
        <v>1686</v>
      </c>
      <c r="V102" s="2" t="s">
        <v>1686</v>
      </c>
      <c r="W102" s="2" t="s">
        <v>1686</v>
      </c>
      <c r="X102" s="2" t="s">
        <v>2521</v>
      </c>
      <c r="Y102" s="2" t="s">
        <v>1704</v>
      </c>
      <c r="Z102" s="2" t="s">
        <v>1269</v>
      </c>
      <c r="AA102" s="2" t="s">
        <v>1269</v>
      </c>
      <c r="AB102" s="2" t="s">
        <v>2459</v>
      </c>
      <c r="AC102" s="2" t="s">
        <v>2459</v>
      </c>
      <c r="AD102" s="2" t="s">
        <v>1776</v>
      </c>
      <c r="AE102" s="2"/>
      <c r="AF102" s="2"/>
    </row>
    <row r="103" spans="1:32" x14ac:dyDescent="0.3">
      <c r="A103" s="2" t="s">
        <v>1581</v>
      </c>
      <c r="B103" s="2" t="s">
        <v>169</v>
      </c>
      <c r="C103" t="s">
        <v>169</v>
      </c>
      <c r="D103" s="2" t="s">
        <v>101</v>
      </c>
      <c r="E103" s="2" t="s">
        <v>1294</v>
      </c>
      <c r="F103" s="2"/>
      <c r="G103" s="2" t="s">
        <v>1222</v>
      </c>
      <c r="H103" s="2" t="s">
        <v>1220</v>
      </c>
      <c r="I103" s="2"/>
      <c r="J103" s="2" t="s">
        <v>1220</v>
      </c>
      <c r="K103" s="2" t="s">
        <v>1220</v>
      </c>
      <c r="L103" s="2" t="s">
        <v>2504</v>
      </c>
      <c r="M103" s="2" t="s">
        <v>1409</v>
      </c>
      <c r="N103" s="2" t="s">
        <v>1269</v>
      </c>
      <c r="O103" s="2" t="s">
        <v>1776</v>
      </c>
      <c r="P103" s="2" t="s">
        <v>1269</v>
      </c>
      <c r="Q103" s="2" t="s">
        <v>1776</v>
      </c>
      <c r="R103" s="2" t="s">
        <v>1220</v>
      </c>
      <c r="S103" s="2" t="s">
        <v>1409</v>
      </c>
      <c r="T103" s="2" t="s">
        <v>2541</v>
      </c>
      <c r="U103" s="2" t="s">
        <v>2541</v>
      </c>
      <c r="V103" s="2" t="s">
        <v>2541</v>
      </c>
      <c r="W103" s="2" t="s">
        <v>1582</v>
      </c>
      <c r="X103" s="2" t="s">
        <v>2531</v>
      </c>
      <c r="Y103" s="2" t="s">
        <v>2622</v>
      </c>
      <c r="Z103" s="2" t="s">
        <v>1269</v>
      </c>
      <c r="AA103" s="2" t="s">
        <v>1269</v>
      </c>
      <c r="AB103" s="2" t="s">
        <v>2543</v>
      </c>
      <c r="AC103" s="2" t="s">
        <v>2543</v>
      </c>
      <c r="AD103" s="2" t="s">
        <v>1776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93"/>
  <sheetViews>
    <sheetView workbookViewId="0">
      <selection activeCell="B44" sqref="B44"/>
    </sheetView>
  </sheetViews>
  <sheetFormatPr defaultRowHeight="14.4" x14ac:dyDescent="0.3"/>
  <cols>
    <col min="1" max="1" width="5.33203125" bestFit="1" customWidth="1"/>
    <col min="2" max="3" width="17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2032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2035</v>
      </c>
      <c r="J1" t="s">
        <v>2036</v>
      </c>
      <c r="K1" t="s">
        <v>1118</v>
      </c>
      <c r="L1" t="s">
        <v>2037</v>
      </c>
      <c r="M1" t="s">
        <v>1037</v>
      </c>
      <c r="N1" t="s">
        <v>1144</v>
      </c>
      <c r="O1" t="s">
        <v>2038</v>
      </c>
      <c r="P1" t="s">
        <v>2039</v>
      </c>
      <c r="Q1" t="s">
        <v>2040</v>
      </c>
      <c r="R1" t="s">
        <v>2041</v>
      </c>
      <c r="S1" t="s">
        <v>1146</v>
      </c>
      <c r="T1" t="s">
        <v>2042</v>
      </c>
      <c r="U1" t="s">
        <v>2043</v>
      </c>
      <c r="V1" t="s">
        <v>2044</v>
      </c>
      <c r="W1" t="s">
        <v>2045</v>
      </c>
      <c r="X1" t="s">
        <v>2046</v>
      </c>
      <c r="Y1" t="s">
        <v>2047</v>
      </c>
      <c r="Z1" t="s">
        <v>2048</v>
      </c>
      <c r="AA1" t="s">
        <v>2049</v>
      </c>
      <c r="AB1" t="s">
        <v>2050</v>
      </c>
      <c r="AC1" t="s">
        <v>2051</v>
      </c>
      <c r="AD1" t="s">
        <v>2052</v>
      </c>
      <c r="AE1" t="s">
        <v>2053</v>
      </c>
      <c r="AF1" t="s">
        <v>2054</v>
      </c>
    </row>
    <row r="2" spans="1:32" x14ac:dyDescent="0.3">
      <c r="A2" s="2" t="s">
        <v>1220</v>
      </c>
      <c r="B2" s="2" t="s">
        <v>144</v>
      </c>
      <c r="C2" t="s">
        <v>144</v>
      </c>
      <c r="D2" s="2" t="s">
        <v>63</v>
      </c>
      <c r="E2" s="2" t="s">
        <v>1435</v>
      </c>
      <c r="F2" s="2" t="s">
        <v>38</v>
      </c>
      <c r="G2" s="2" t="s">
        <v>1235</v>
      </c>
      <c r="H2" s="2" t="s">
        <v>1235</v>
      </c>
      <c r="I2" s="2" t="s">
        <v>3406</v>
      </c>
      <c r="J2" s="2" t="s">
        <v>1530</v>
      </c>
      <c r="K2" s="2" t="s">
        <v>2394</v>
      </c>
      <c r="L2" s="2" t="s">
        <v>2307</v>
      </c>
      <c r="M2" s="2" t="s">
        <v>3407</v>
      </c>
      <c r="N2" s="2" t="s">
        <v>1348</v>
      </c>
      <c r="O2" s="2" t="s">
        <v>1678</v>
      </c>
      <c r="P2" s="2" t="s">
        <v>1293</v>
      </c>
      <c r="Q2" s="2" t="s">
        <v>1582</v>
      </c>
      <c r="R2" s="2" t="s">
        <v>1672</v>
      </c>
      <c r="S2" s="2" t="s">
        <v>1313</v>
      </c>
      <c r="T2" s="2" t="s">
        <v>1701</v>
      </c>
      <c r="U2" s="2" t="s">
        <v>1626</v>
      </c>
      <c r="V2" s="2" t="s">
        <v>1568</v>
      </c>
      <c r="W2" s="2" t="s">
        <v>3408</v>
      </c>
      <c r="X2" s="2" t="s">
        <v>3409</v>
      </c>
      <c r="Y2" s="2" t="s">
        <v>3410</v>
      </c>
      <c r="Z2" s="2" t="s">
        <v>1225</v>
      </c>
      <c r="AA2" s="2" t="s">
        <v>1583</v>
      </c>
      <c r="AB2" s="2" t="s">
        <v>3411</v>
      </c>
      <c r="AC2" s="2" t="s">
        <v>2325</v>
      </c>
      <c r="AD2" s="2" t="s">
        <v>1499</v>
      </c>
      <c r="AE2" s="2" t="s">
        <v>1231</v>
      </c>
      <c r="AF2" s="2" t="s">
        <v>1231</v>
      </c>
    </row>
    <row r="3" spans="1:32" x14ac:dyDescent="0.3">
      <c r="A3" s="2" t="s">
        <v>1231</v>
      </c>
      <c r="B3" s="2" t="s">
        <v>443</v>
      </c>
      <c r="C3" t="s">
        <v>443</v>
      </c>
      <c r="D3" s="2" t="s">
        <v>180</v>
      </c>
      <c r="E3" s="2" t="s">
        <v>1321</v>
      </c>
      <c r="F3" s="2" t="s">
        <v>38</v>
      </c>
      <c r="G3" s="2" t="s">
        <v>1293</v>
      </c>
      <c r="H3" s="2" t="s">
        <v>1293</v>
      </c>
      <c r="I3" s="2" t="s">
        <v>3412</v>
      </c>
      <c r="J3" s="2" t="s">
        <v>1814</v>
      </c>
      <c r="K3" s="2" t="s">
        <v>3413</v>
      </c>
      <c r="L3" s="2" t="s">
        <v>2764</v>
      </c>
      <c r="M3" s="2" t="s">
        <v>3414</v>
      </c>
      <c r="N3" s="2" t="s">
        <v>1221</v>
      </c>
      <c r="O3" s="2" t="s">
        <v>1456</v>
      </c>
      <c r="P3" s="2" t="s">
        <v>1263</v>
      </c>
      <c r="Q3" s="2" t="s">
        <v>1657</v>
      </c>
      <c r="R3" s="2" t="s">
        <v>1394</v>
      </c>
      <c r="S3" s="2" t="s">
        <v>1253</v>
      </c>
      <c r="T3" s="2" t="s">
        <v>2155</v>
      </c>
      <c r="U3" s="2" t="s">
        <v>1701</v>
      </c>
      <c r="V3" s="2" t="s">
        <v>2159</v>
      </c>
      <c r="W3" s="2" t="s">
        <v>3415</v>
      </c>
      <c r="X3" s="2" t="s">
        <v>3416</v>
      </c>
      <c r="Y3" s="2" t="s">
        <v>2422</v>
      </c>
      <c r="Z3" s="2" t="s">
        <v>1288</v>
      </c>
      <c r="AA3" s="2" t="s">
        <v>1546</v>
      </c>
      <c r="AB3" s="2" t="s">
        <v>2073</v>
      </c>
      <c r="AC3" s="2" t="s">
        <v>2194</v>
      </c>
      <c r="AD3" s="2" t="s">
        <v>1582</v>
      </c>
      <c r="AE3" s="2" t="s">
        <v>1240</v>
      </c>
      <c r="AF3" s="2" t="s">
        <v>1240</v>
      </c>
    </row>
    <row r="4" spans="1:32" x14ac:dyDescent="0.3">
      <c r="A4" s="2" t="s">
        <v>1240</v>
      </c>
      <c r="B4" s="2" t="s">
        <v>137</v>
      </c>
      <c r="C4" t="s">
        <v>137</v>
      </c>
      <c r="D4" s="2" t="s">
        <v>84</v>
      </c>
      <c r="E4" s="2" t="s">
        <v>1409</v>
      </c>
      <c r="F4" s="2" t="s">
        <v>38</v>
      </c>
      <c r="G4" s="2" t="s">
        <v>1293</v>
      </c>
      <c r="H4" s="2" t="s">
        <v>1293</v>
      </c>
      <c r="I4" s="2" t="s">
        <v>3253</v>
      </c>
      <c r="J4" s="2" t="s">
        <v>1527</v>
      </c>
      <c r="K4" s="2" t="s">
        <v>3239</v>
      </c>
      <c r="L4" s="2" t="s">
        <v>3417</v>
      </c>
      <c r="M4" s="2" t="s">
        <v>3418</v>
      </c>
      <c r="N4" s="2" t="s">
        <v>1324</v>
      </c>
      <c r="O4" s="2" t="s">
        <v>1399</v>
      </c>
      <c r="P4" s="2" t="s">
        <v>1243</v>
      </c>
      <c r="Q4" s="2" t="s">
        <v>1576</v>
      </c>
      <c r="R4" s="2" t="s">
        <v>1669</v>
      </c>
      <c r="S4" s="2" t="s">
        <v>1286</v>
      </c>
      <c r="T4" s="2" t="s">
        <v>2060</v>
      </c>
      <c r="U4" s="2" t="s">
        <v>2060</v>
      </c>
      <c r="V4" s="2" t="s">
        <v>1540</v>
      </c>
      <c r="W4" s="2" t="s">
        <v>3419</v>
      </c>
      <c r="X4" s="2" t="s">
        <v>3420</v>
      </c>
      <c r="Y4" s="2" t="s">
        <v>3421</v>
      </c>
      <c r="Z4" s="2" t="s">
        <v>1348</v>
      </c>
      <c r="AA4" s="2" t="s">
        <v>1682</v>
      </c>
      <c r="AB4" s="2" t="s">
        <v>3422</v>
      </c>
      <c r="AC4" s="2" t="s">
        <v>3411</v>
      </c>
      <c r="AD4" s="2" t="s">
        <v>1543</v>
      </c>
      <c r="AE4" s="2"/>
      <c r="AF4" s="2"/>
    </row>
    <row r="5" spans="1:32" x14ac:dyDescent="0.3">
      <c r="A5" s="2" t="s">
        <v>1248</v>
      </c>
      <c r="B5" s="2" t="s">
        <v>112</v>
      </c>
      <c r="C5" t="s">
        <v>112</v>
      </c>
      <c r="D5" s="2" t="s">
        <v>51</v>
      </c>
      <c r="E5" s="2" t="s">
        <v>1221</v>
      </c>
      <c r="F5" s="2" t="s">
        <v>38</v>
      </c>
      <c r="G5" s="2" t="s">
        <v>1293</v>
      </c>
      <c r="H5" s="2" t="s">
        <v>1293</v>
      </c>
      <c r="I5" s="2" t="s">
        <v>3423</v>
      </c>
      <c r="J5" s="2" t="s">
        <v>1814</v>
      </c>
      <c r="K5" s="2" t="s">
        <v>3424</v>
      </c>
      <c r="L5" s="2" t="s">
        <v>3425</v>
      </c>
      <c r="M5" s="2" t="s">
        <v>3426</v>
      </c>
      <c r="N5" s="2" t="s">
        <v>1341</v>
      </c>
      <c r="O5" s="2" t="s">
        <v>1626</v>
      </c>
      <c r="P5" s="2" t="s">
        <v>1231</v>
      </c>
      <c r="Q5" s="2" t="s">
        <v>1674</v>
      </c>
      <c r="R5" s="2" t="s">
        <v>1488</v>
      </c>
      <c r="S5" s="2" t="s">
        <v>1259</v>
      </c>
      <c r="T5" s="2" t="s">
        <v>1622</v>
      </c>
      <c r="U5" s="2" t="s">
        <v>2379</v>
      </c>
      <c r="V5" s="2" t="s">
        <v>1693</v>
      </c>
      <c r="W5" s="2" t="s">
        <v>3427</v>
      </c>
      <c r="X5" s="2" t="s">
        <v>3428</v>
      </c>
      <c r="Y5" s="2" t="s">
        <v>3429</v>
      </c>
      <c r="Z5" s="2" t="s">
        <v>1276</v>
      </c>
      <c r="AA5" s="2" t="s">
        <v>1273</v>
      </c>
      <c r="AB5" s="2" t="s">
        <v>3430</v>
      </c>
      <c r="AC5" s="2" t="s">
        <v>3431</v>
      </c>
      <c r="AD5" s="2" t="s">
        <v>1299</v>
      </c>
      <c r="AE5" s="2" t="s">
        <v>1231</v>
      </c>
      <c r="AF5" s="2" t="s">
        <v>1231</v>
      </c>
    </row>
    <row r="6" spans="1:32" x14ac:dyDescent="0.3">
      <c r="A6" s="2" t="s">
        <v>1230</v>
      </c>
      <c r="B6" s="2" t="s">
        <v>126</v>
      </c>
      <c r="C6" t="s">
        <v>126</v>
      </c>
      <c r="D6" s="2" t="s">
        <v>76</v>
      </c>
      <c r="E6" s="2" t="s">
        <v>1348</v>
      </c>
      <c r="F6" s="2" t="s">
        <v>38</v>
      </c>
      <c r="G6" s="2" t="s">
        <v>1293</v>
      </c>
      <c r="H6" s="2" t="s">
        <v>1293</v>
      </c>
      <c r="I6" s="2" t="s">
        <v>3432</v>
      </c>
      <c r="J6" s="2" t="s">
        <v>1295</v>
      </c>
      <c r="K6" s="2" t="s">
        <v>3433</v>
      </c>
      <c r="L6" s="2" t="s">
        <v>3107</v>
      </c>
      <c r="M6" s="2" t="s">
        <v>3434</v>
      </c>
      <c r="N6" s="2" t="s">
        <v>1225</v>
      </c>
      <c r="O6" s="2" t="s">
        <v>1327</v>
      </c>
      <c r="P6" s="2" t="s">
        <v>1222</v>
      </c>
      <c r="Q6" s="2" t="s">
        <v>1349</v>
      </c>
      <c r="R6" s="2" t="s">
        <v>1620</v>
      </c>
      <c r="S6" s="2" t="s">
        <v>1260</v>
      </c>
      <c r="T6" s="2" t="s">
        <v>1531</v>
      </c>
      <c r="U6" s="2" t="s">
        <v>1721</v>
      </c>
      <c r="V6" s="2" t="s">
        <v>2097</v>
      </c>
      <c r="W6" s="2" t="s">
        <v>3435</v>
      </c>
      <c r="X6" s="2" t="s">
        <v>3098</v>
      </c>
      <c r="Y6" s="2" t="s">
        <v>2947</v>
      </c>
      <c r="Z6" s="2" t="s">
        <v>1406</v>
      </c>
      <c r="AA6" s="2" t="s">
        <v>1826</v>
      </c>
      <c r="AB6" s="2" t="s">
        <v>3212</v>
      </c>
      <c r="AC6" s="2" t="s">
        <v>3436</v>
      </c>
      <c r="AD6" s="2" t="s">
        <v>1574</v>
      </c>
      <c r="AE6" s="2" t="s">
        <v>1240</v>
      </c>
      <c r="AF6" s="2" t="s">
        <v>1231</v>
      </c>
    </row>
    <row r="7" spans="1:32" x14ac:dyDescent="0.3">
      <c r="A7" s="2" t="s">
        <v>1263</v>
      </c>
      <c r="B7" s="2" t="s">
        <v>1886</v>
      </c>
      <c r="C7" t="s">
        <v>1886</v>
      </c>
      <c r="D7" s="2" t="s">
        <v>78</v>
      </c>
      <c r="E7" s="2" t="s">
        <v>1232</v>
      </c>
      <c r="F7" s="2" t="s">
        <v>38</v>
      </c>
      <c r="G7" s="2" t="s">
        <v>1288</v>
      </c>
      <c r="H7" s="2" t="s">
        <v>1288</v>
      </c>
      <c r="I7" s="2" t="s">
        <v>3196</v>
      </c>
      <c r="J7" s="2" t="s">
        <v>1786</v>
      </c>
      <c r="K7" s="2" t="s">
        <v>3197</v>
      </c>
      <c r="L7" s="2" t="s">
        <v>2301</v>
      </c>
      <c r="M7" s="2" t="s">
        <v>3198</v>
      </c>
      <c r="N7" s="2" t="s">
        <v>1279</v>
      </c>
      <c r="O7" s="2" t="s">
        <v>1299</v>
      </c>
      <c r="P7" s="2" t="s">
        <v>1230</v>
      </c>
      <c r="Q7" s="2" t="s">
        <v>1577</v>
      </c>
      <c r="R7" s="2" t="s">
        <v>1649</v>
      </c>
      <c r="S7" s="2" t="s">
        <v>1285</v>
      </c>
      <c r="T7" s="2" t="s">
        <v>1692</v>
      </c>
      <c r="U7" s="2" t="s">
        <v>1692</v>
      </c>
      <c r="V7" s="2" t="s">
        <v>2288</v>
      </c>
      <c r="W7" s="2" t="s">
        <v>2151</v>
      </c>
      <c r="X7" s="2" t="s">
        <v>3094</v>
      </c>
      <c r="Y7" s="2" t="s">
        <v>2766</v>
      </c>
      <c r="Z7" s="2" t="s">
        <v>1338</v>
      </c>
      <c r="AA7" s="2" t="s">
        <v>1750</v>
      </c>
      <c r="AB7" s="2" t="s">
        <v>3095</v>
      </c>
      <c r="AC7" s="2" t="s">
        <v>2235</v>
      </c>
      <c r="AD7" s="2" t="s">
        <v>1634</v>
      </c>
      <c r="AE7" s="2"/>
      <c r="AF7" s="2"/>
    </row>
    <row r="8" spans="1:32" x14ac:dyDescent="0.3">
      <c r="A8" s="2" t="s">
        <v>1258</v>
      </c>
      <c r="B8" s="2" t="s">
        <v>147</v>
      </c>
      <c r="C8" t="s">
        <v>147</v>
      </c>
      <c r="D8" s="2" t="s">
        <v>80</v>
      </c>
      <c r="E8" s="2" t="s">
        <v>1290</v>
      </c>
      <c r="F8" s="2" t="s">
        <v>38</v>
      </c>
      <c r="G8" s="2" t="s">
        <v>1293</v>
      </c>
      <c r="H8" s="2" t="s">
        <v>1293</v>
      </c>
      <c r="I8" s="2" t="s">
        <v>3195</v>
      </c>
      <c r="J8" s="2" t="s">
        <v>1794</v>
      </c>
      <c r="K8" s="2" t="s">
        <v>1426</v>
      </c>
      <c r="L8" s="2" t="s">
        <v>2670</v>
      </c>
      <c r="M8" s="2" t="s">
        <v>3437</v>
      </c>
      <c r="N8" s="2" t="s">
        <v>1225</v>
      </c>
      <c r="O8" s="2" t="s">
        <v>1399</v>
      </c>
      <c r="P8" s="2" t="s">
        <v>1288</v>
      </c>
      <c r="Q8" s="2" t="s">
        <v>1578</v>
      </c>
      <c r="R8" s="2" t="s">
        <v>1559</v>
      </c>
      <c r="S8" s="2" t="s">
        <v>1265</v>
      </c>
      <c r="T8" s="2" t="s">
        <v>1675</v>
      </c>
      <c r="U8" s="2" t="s">
        <v>1606</v>
      </c>
      <c r="V8" s="2" t="s">
        <v>2150</v>
      </c>
      <c r="W8" s="2" t="s">
        <v>3438</v>
      </c>
      <c r="X8" s="2" t="s">
        <v>2344</v>
      </c>
      <c r="Y8" s="2" t="s">
        <v>3439</v>
      </c>
      <c r="Z8" s="2" t="s">
        <v>1222</v>
      </c>
      <c r="AA8" s="2" t="s">
        <v>1428</v>
      </c>
      <c r="AB8" s="2" t="s">
        <v>3440</v>
      </c>
      <c r="AC8" s="2" t="s">
        <v>3441</v>
      </c>
      <c r="AD8" s="2" t="s">
        <v>1349</v>
      </c>
      <c r="AE8" s="2" t="s">
        <v>1269</v>
      </c>
      <c r="AF8" s="2" t="s">
        <v>1220</v>
      </c>
    </row>
    <row r="9" spans="1:32" x14ac:dyDescent="0.3">
      <c r="A9" s="2" t="s">
        <v>1243</v>
      </c>
      <c r="B9" s="2" t="s">
        <v>1892</v>
      </c>
      <c r="C9" t="s">
        <v>1892</v>
      </c>
      <c r="D9" s="2" t="s">
        <v>56</v>
      </c>
      <c r="E9" s="2" t="s">
        <v>1311</v>
      </c>
      <c r="F9" s="2" t="s">
        <v>38</v>
      </c>
      <c r="G9" s="2" t="s">
        <v>1288</v>
      </c>
      <c r="H9" s="2" t="s">
        <v>1288</v>
      </c>
      <c r="I9" s="2" t="s">
        <v>3442</v>
      </c>
      <c r="J9" s="2" t="s">
        <v>1792</v>
      </c>
      <c r="K9" s="2" t="s">
        <v>3443</v>
      </c>
      <c r="L9" s="2" t="s">
        <v>1304</v>
      </c>
      <c r="M9" s="2" t="s">
        <v>3444</v>
      </c>
      <c r="N9" s="2" t="s">
        <v>1249</v>
      </c>
      <c r="O9" s="2" t="s">
        <v>1495</v>
      </c>
      <c r="P9" s="2" t="s">
        <v>1258</v>
      </c>
      <c r="Q9" s="2" t="s">
        <v>1643</v>
      </c>
      <c r="R9" s="2" t="s">
        <v>1394</v>
      </c>
      <c r="S9" s="2" t="s">
        <v>1515</v>
      </c>
      <c r="T9" s="2" t="s">
        <v>1675</v>
      </c>
      <c r="U9" s="2" t="s">
        <v>2176</v>
      </c>
      <c r="V9" s="2" t="s">
        <v>1504</v>
      </c>
      <c r="W9" s="2" t="s">
        <v>3445</v>
      </c>
      <c r="X9" s="2" t="s">
        <v>2383</v>
      </c>
      <c r="Y9" s="2" t="s">
        <v>2931</v>
      </c>
      <c r="Z9" s="2" t="s">
        <v>1311</v>
      </c>
      <c r="AA9" s="2" t="s">
        <v>1635</v>
      </c>
      <c r="AB9" s="2" t="s">
        <v>3446</v>
      </c>
      <c r="AC9" s="2" t="s">
        <v>2268</v>
      </c>
      <c r="AD9" s="2" t="s">
        <v>1721</v>
      </c>
      <c r="AE9" s="2"/>
      <c r="AF9" s="2"/>
    </row>
    <row r="10" spans="1:32" x14ac:dyDescent="0.3">
      <c r="A10" s="2" t="s">
        <v>1282</v>
      </c>
      <c r="B10" s="2" t="s">
        <v>60</v>
      </c>
      <c r="C10" t="s">
        <v>60</v>
      </c>
      <c r="D10" s="2" t="s">
        <v>61</v>
      </c>
      <c r="E10" s="2" t="s">
        <v>1338</v>
      </c>
      <c r="F10" s="2" t="s">
        <v>38</v>
      </c>
      <c r="G10" s="2" t="s">
        <v>1293</v>
      </c>
      <c r="H10" s="2" t="s">
        <v>1293</v>
      </c>
      <c r="I10" s="2" t="s">
        <v>2270</v>
      </c>
      <c r="J10" s="2" t="s">
        <v>1256</v>
      </c>
      <c r="K10" s="2" t="s">
        <v>3447</v>
      </c>
      <c r="L10" s="2" t="s">
        <v>3097</v>
      </c>
      <c r="M10" s="2" t="s">
        <v>3448</v>
      </c>
      <c r="N10" s="2" t="s">
        <v>1347</v>
      </c>
      <c r="O10" s="2" t="s">
        <v>2176</v>
      </c>
      <c r="P10" s="2" t="s">
        <v>1288</v>
      </c>
      <c r="Q10" s="2" t="s">
        <v>1578</v>
      </c>
      <c r="R10" s="2" t="s">
        <v>1658</v>
      </c>
      <c r="S10" s="2" t="s">
        <v>1244</v>
      </c>
      <c r="T10" s="2" t="s">
        <v>1580</v>
      </c>
      <c r="U10" s="2" t="s">
        <v>2204</v>
      </c>
      <c r="V10" s="2" t="s">
        <v>2191</v>
      </c>
      <c r="W10" s="2" t="s">
        <v>3449</v>
      </c>
      <c r="X10" s="2" t="s">
        <v>3450</v>
      </c>
      <c r="Y10" s="2" t="s">
        <v>3451</v>
      </c>
      <c r="Z10" s="2" t="s">
        <v>1409</v>
      </c>
      <c r="AA10" s="2" t="s">
        <v>1723</v>
      </c>
      <c r="AB10" s="2" t="s">
        <v>3452</v>
      </c>
      <c r="AC10" s="2" t="s">
        <v>3453</v>
      </c>
      <c r="AD10" s="2" t="s">
        <v>1580</v>
      </c>
      <c r="AE10" s="2" t="s">
        <v>1231</v>
      </c>
      <c r="AF10" s="2" t="s">
        <v>1231</v>
      </c>
    </row>
    <row r="11" spans="1:32" x14ac:dyDescent="0.3">
      <c r="A11" s="2" t="s">
        <v>1288</v>
      </c>
      <c r="B11" s="2" t="s">
        <v>152</v>
      </c>
      <c r="C11" t="s">
        <v>152</v>
      </c>
      <c r="D11" s="2" t="s">
        <v>104</v>
      </c>
      <c r="E11" s="2" t="s">
        <v>1381</v>
      </c>
      <c r="F11" s="2" t="s">
        <v>38</v>
      </c>
      <c r="G11" s="2" t="s">
        <v>1293</v>
      </c>
      <c r="H11" s="2" t="s">
        <v>1293</v>
      </c>
      <c r="I11" s="2" t="s">
        <v>3195</v>
      </c>
      <c r="J11" s="2" t="s">
        <v>1485</v>
      </c>
      <c r="K11" s="2" t="s">
        <v>3454</v>
      </c>
      <c r="L11" s="2" t="s">
        <v>2189</v>
      </c>
      <c r="M11" s="2" t="s">
        <v>3199</v>
      </c>
      <c r="N11" s="2" t="s">
        <v>1225</v>
      </c>
      <c r="O11" s="2" t="s">
        <v>1267</v>
      </c>
      <c r="P11" s="2" t="s">
        <v>1282</v>
      </c>
      <c r="Q11" s="2" t="s">
        <v>1582</v>
      </c>
      <c r="R11" s="2" t="s">
        <v>1394</v>
      </c>
      <c r="S11" s="2" t="s">
        <v>1272</v>
      </c>
      <c r="T11" s="2" t="s">
        <v>2124</v>
      </c>
      <c r="U11" s="2" t="s">
        <v>2060</v>
      </c>
      <c r="V11" s="2" t="s">
        <v>1479</v>
      </c>
      <c r="W11" s="2" t="s">
        <v>3455</v>
      </c>
      <c r="X11" s="2" t="s">
        <v>3456</v>
      </c>
      <c r="Y11" s="2" t="s">
        <v>2334</v>
      </c>
      <c r="Z11" s="2" t="s">
        <v>1288</v>
      </c>
      <c r="AA11" s="2" t="s">
        <v>1303</v>
      </c>
      <c r="AB11" s="2" t="s">
        <v>3457</v>
      </c>
      <c r="AC11" s="2" t="s">
        <v>3458</v>
      </c>
      <c r="AD11" s="2" t="s">
        <v>1578</v>
      </c>
      <c r="AE11" s="2" t="s">
        <v>1231</v>
      </c>
      <c r="AF11" s="2" t="s">
        <v>1231</v>
      </c>
    </row>
    <row r="12" spans="1:32" x14ac:dyDescent="0.3">
      <c r="A12" s="2" t="s">
        <v>1293</v>
      </c>
      <c r="B12" s="2" t="s">
        <v>106</v>
      </c>
      <c r="C12" t="s">
        <v>106</v>
      </c>
      <c r="D12" s="2" t="s">
        <v>107</v>
      </c>
      <c r="E12" s="2" t="s">
        <v>1232</v>
      </c>
      <c r="F12" s="2" t="s">
        <v>38</v>
      </c>
      <c r="G12" s="2" t="s">
        <v>1293</v>
      </c>
      <c r="H12" s="2" t="s">
        <v>1293</v>
      </c>
      <c r="I12" s="2" t="s">
        <v>2270</v>
      </c>
      <c r="J12" s="2" t="s">
        <v>1790</v>
      </c>
      <c r="K12" s="2" t="s">
        <v>2093</v>
      </c>
      <c r="L12" s="2" t="s">
        <v>3425</v>
      </c>
      <c r="M12" s="2" t="s">
        <v>3459</v>
      </c>
      <c r="N12" s="2" t="s">
        <v>1311</v>
      </c>
      <c r="O12" s="2" t="s">
        <v>1495</v>
      </c>
      <c r="P12" s="2" t="s">
        <v>1243</v>
      </c>
      <c r="Q12" s="2" t="s">
        <v>1599</v>
      </c>
      <c r="R12" s="2" t="s">
        <v>1642</v>
      </c>
      <c r="S12" s="2" t="s">
        <v>1364</v>
      </c>
      <c r="T12" s="2" t="s">
        <v>1683</v>
      </c>
      <c r="U12" s="2" t="s">
        <v>1608</v>
      </c>
      <c r="V12" s="2" t="s">
        <v>1479</v>
      </c>
      <c r="W12" s="2" t="s">
        <v>3460</v>
      </c>
      <c r="X12" s="2" t="s">
        <v>3461</v>
      </c>
      <c r="Y12" s="2" t="s">
        <v>2650</v>
      </c>
      <c r="Z12" s="2" t="s">
        <v>1311</v>
      </c>
      <c r="AA12" s="2" t="s">
        <v>1620</v>
      </c>
      <c r="AB12" s="2" t="s">
        <v>3462</v>
      </c>
      <c r="AC12" s="2" t="s">
        <v>3463</v>
      </c>
      <c r="AD12" s="2" t="s">
        <v>1562</v>
      </c>
      <c r="AE12" s="2" t="s">
        <v>1231</v>
      </c>
      <c r="AF12" s="2" t="s">
        <v>1240</v>
      </c>
    </row>
    <row r="13" spans="1:32" x14ac:dyDescent="0.3">
      <c r="A13" s="2" t="s">
        <v>1235</v>
      </c>
      <c r="B13" s="2" t="s">
        <v>115</v>
      </c>
      <c r="C13" t="s">
        <v>115</v>
      </c>
      <c r="D13" s="2" t="s">
        <v>116</v>
      </c>
      <c r="E13" s="2" t="s">
        <v>1249</v>
      </c>
      <c r="F13" s="2" t="s">
        <v>38</v>
      </c>
      <c r="G13" s="2" t="s">
        <v>1293</v>
      </c>
      <c r="H13" s="2" t="s">
        <v>1293</v>
      </c>
      <c r="I13" s="2" t="s">
        <v>3464</v>
      </c>
      <c r="J13" s="2" t="s">
        <v>1786</v>
      </c>
      <c r="K13" s="2" t="s">
        <v>1441</v>
      </c>
      <c r="L13" s="2" t="s">
        <v>3204</v>
      </c>
      <c r="M13" s="2" t="s">
        <v>3465</v>
      </c>
      <c r="N13" s="2" t="s">
        <v>1298</v>
      </c>
      <c r="O13" s="2" t="s">
        <v>1466</v>
      </c>
      <c r="P13" s="2" t="s">
        <v>1282</v>
      </c>
      <c r="Q13" s="2" t="s">
        <v>1582</v>
      </c>
      <c r="R13" s="2" t="s">
        <v>1649</v>
      </c>
      <c r="S13" s="2" t="s">
        <v>1374</v>
      </c>
      <c r="T13" s="2" t="s">
        <v>1634</v>
      </c>
      <c r="U13" s="2" t="s">
        <v>1606</v>
      </c>
      <c r="V13" s="2" t="s">
        <v>1568</v>
      </c>
      <c r="W13" s="2" t="s">
        <v>3466</v>
      </c>
      <c r="X13" s="2" t="s">
        <v>3467</v>
      </c>
      <c r="Y13" s="2" t="s">
        <v>3468</v>
      </c>
      <c r="Z13" s="2" t="s">
        <v>1329</v>
      </c>
      <c r="AA13" s="2" t="s">
        <v>1245</v>
      </c>
      <c r="AB13" s="2" t="s">
        <v>3200</v>
      </c>
      <c r="AC13" s="2" t="s">
        <v>2194</v>
      </c>
      <c r="AD13" s="2" t="s">
        <v>1261</v>
      </c>
      <c r="AE13" s="2" t="s">
        <v>1240</v>
      </c>
      <c r="AF13" s="2" t="s">
        <v>1240</v>
      </c>
    </row>
    <row r="14" spans="1:32" x14ac:dyDescent="0.3">
      <c r="A14" s="2" t="s">
        <v>1279</v>
      </c>
      <c r="B14" s="2" t="s">
        <v>163</v>
      </c>
      <c r="C14" t="s">
        <v>163</v>
      </c>
      <c r="D14" s="2" t="s">
        <v>72</v>
      </c>
      <c r="E14" s="2" t="s">
        <v>1338</v>
      </c>
      <c r="F14" s="2" t="s">
        <v>38</v>
      </c>
      <c r="G14" s="2" t="s">
        <v>1293</v>
      </c>
      <c r="H14" s="2" t="s">
        <v>1293</v>
      </c>
      <c r="I14" s="2" t="s">
        <v>3253</v>
      </c>
      <c r="J14" s="2" t="s">
        <v>1760</v>
      </c>
      <c r="K14" s="2" t="s">
        <v>2953</v>
      </c>
      <c r="L14" s="2" t="s">
        <v>1323</v>
      </c>
      <c r="M14" s="2" t="s">
        <v>3254</v>
      </c>
      <c r="N14" s="2" t="s">
        <v>1329</v>
      </c>
      <c r="O14" s="2" t="s">
        <v>1369</v>
      </c>
      <c r="P14" s="2" t="s">
        <v>1243</v>
      </c>
      <c r="Q14" s="2" t="s">
        <v>1599</v>
      </c>
      <c r="R14" s="2" t="s">
        <v>1642</v>
      </c>
      <c r="S14" s="2" t="s">
        <v>1226</v>
      </c>
      <c r="T14" s="2" t="s">
        <v>1675</v>
      </c>
      <c r="U14" s="2" t="s">
        <v>1675</v>
      </c>
      <c r="V14" s="2" t="s">
        <v>1556</v>
      </c>
      <c r="W14" s="2" t="s">
        <v>3255</v>
      </c>
      <c r="X14" s="2" t="s">
        <v>3256</v>
      </c>
      <c r="Y14" s="2" t="s">
        <v>3469</v>
      </c>
      <c r="Z14" s="2" t="s">
        <v>1347</v>
      </c>
      <c r="AA14" s="2" t="s">
        <v>1736</v>
      </c>
      <c r="AB14" s="2" t="s">
        <v>3257</v>
      </c>
      <c r="AC14" s="2" t="s">
        <v>3257</v>
      </c>
      <c r="AD14" s="2" t="s">
        <v>2060</v>
      </c>
      <c r="AE14" s="2" t="s">
        <v>1231</v>
      </c>
      <c r="AF14" s="2" t="s">
        <v>1240</v>
      </c>
    </row>
    <row r="15" spans="1:32" x14ac:dyDescent="0.3">
      <c r="A15" s="2" t="s">
        <v>1276</v>
      </c>
      <c r="B15" s="2" t="s">
        <v>122</v>
      </c>
      <c r="C15" t="s">
        <v>122</v>
      </c>
      <c r="D15" s="2" t="s">
        <v>42</v>
      </c>
      <c r="E15" s="2" t="s">
        <v>1392</v>
      </c>
      <c r="F15" s="2" t="s">
        <v>38</v>
      </c>
      <c r="G15" s="2" t="s">
        <v>1293</v>
      </c>
      <c r="H15" s="2" t="s">
        <v>1293</v>
      </c>
      <c r="I15" s="2" t="s">
        <v>2270</v>
      </c>
      <c r="J15" s="2" t="s">
        <v>1783</v>
      </c>
      <c r="K15" s="2" t="s">
        <v>3470</v>
      </c>
      <c r="L15" s="2" t="s">
        <v>3205</v>
      </c>
      <c r="M15" s="2" t="s">
        <v>3471</v>
      </c>
      <c r="N15" s="2" t="s">
        <v>1237</v>
      </c>
      <c r="O15" s="2" t="s">
        <v>1684</v>
      </c>
      <c r="P15" s="2" t="s">
        <v>1248</v>
      </c>
      <c r="Q15" s="2" t="s">
        <v>1686</v>
      </c>
      <c r="R15" s="2" t="s">
        <v>1650</v>
      </c>
      <c r="S15" s="2" t="s">
        <v>1236</v>
      </c>
      <c r="T15" s="2" t="s">
        <v>1624</v>
      </c>
      <c r="U15" s="2" t="s">
        <v>1667</v>
      </c>
      <c r="V15" s="2" t="s">
        <v>2454</v>
      </c>
      <c r="W15" s="2" t="s">
        <v>3472</v>
      </c>
      <c r="X15" s="2" t="s">
        <v>3473</v>
      </c>
      <c r="Y15" s="2" t="s">
        <v>2304</v>
      </c>
      <c r="Z15" s="2" t="s">
        <v>1293</v>
      </c>
      <c r="AA15" s="2" t="s">
        <v>1436</v>
      </c>
      <c r="AB15" s="2" t="s">
        <v>3106</v>
      </c>
      <c r="AC15" s="2" t="s">
        <v>3474</v>
      </c>
      <c r="AD15" s="2" t="s">
        <v>1644</v>
      </c>
      <c r="AE15" s="2" t="s">
        <v>1220</v>
      </c>
      <c r="AF15" s="2" t="s">
        <v>1231</v>
      </c>
    </row>
    <row r="16" spans="1:32" x14ac:dyDescent="0.3">
      <c r="A16" s="2" t="s">
        <v>1222</v>
      </c>
      <c r="B16" s="2" t="s">
        <v>205</v>
      </c>
      <c r="C16" t="s">
        <v>205</v>
      </c>
      <c r="D16" s="2" t="s">
        <v>33</v>
      </c>
      <c r="E16" s="2" t="s">
        <v>1348</v>
      </c>
      <c r="F16" s="2" t="s">
        <v>38</v>
      </c>
      <c r="G16" s="2" t="s">
        <v>1293</v>
      </c>
      <c r="H16" s="2" t="s">
        <v>1293</v>
      </c>
      <c r="I16" s="2" t="s">
        <v>3475</v>
      </c>
      <c r="J16" s="2" t="s">
        <v>1777</v>
      </c>
      <c r="K16" s="2" t="s">
        <v>3476</v>
      </c>
      <c r="L16" s="2" t="s">
        <v>3477</v>
      </c>
      <c r="M16" s="2" t="s">
        <v>3478</v>
      </c>
      <c r="N16" s="2" t="s">
        <v>1276</v>
      </c>
      <c r="O16" s="2" t="s">
        <v>1327</v>
      </c>
      <c r="P16" s="2" t="s">
        <v>1243</v>
      </c>
      <c r="Q16" s="2" t="s">
        <v>1717</v>
      </c>
      <c r="R16" s="2" t="s">
        <v>1397</v>
      </c>
      <c r="S16" s="2" t="s">
        <v>1259</v>
      </c>
      <c r="T16" s="2" t="s">
        <v>1632</v>
      </c>
      <c r="U16" s="2" t="s">
        <v>1675</v>
      </c>
      <c r="V16" s="2" t="s">
        <v>1591</v>
      </c>
      <c r="W16" s="2" t="s">
        <v>3479</v>
      </c>
      <c r="X16" s="2" t="s">
        <v>3480</v>
      </c>
      <c r="Y16" s="2" t="s">
        <v>2390</v>
      </c>
      <c r="Z16" s="2" t="s">
        <v>1298</v>
      </c>
      <c r="AA16" s="2" t="s">
        <v>1609</v>
      </c>
      <c r="AB16" s="2" t="s">
        <v>3481</v>
      </c>
      <c r="AC16" s="2" t="s">
        <v>2385</v>
      </c>
      <c r="AD16" s="2" t="s">
        <v>1466</v>
      </c>
      <c r="AE16" s="2"/>
      <c r="AF16" s="2"/>
    </row>
    <row r="17" spans="1:32" x14ac:dyDescent="0.3">
      <c r="A17" s="2" t="s">
        <v>1225</v>
      </c>
      <c r="B17" s="2" t="s">
        <v>66</v>
      </c>
      <c r="C17" t="s">
        <v>66</v>
      </c>
      <c r="D17" s="2" t="s">
        <v>67</v>
      </c>
      <c r="E17" s="2" t="s">
        <v>1221</v>
      </c>
      <c r="F17" s="2" t="s">
        <v>38</v>
      </c>
      <c r="G17" s="2" t="s">
        <v>1293</v>
      </c>
      <c r="H17" s="2" t="s">
        <v>1293</v>
      </c>
      <c r="I17" s="2" t="s">
        <v>3253</v>
      </c>
      <c r="J17" s="2" t="s">
        <v>1277</v>
      </c>
      <c r="K17" s="2" t="s">
        <v>3258</v>
      </c>
      <c r="L17" s="2" t="s">
        <v>2931</v>
      </c>
      <c r="M17" s="2" t="s">
        <v>3259</v>
      </c>
      <c r="N17" s="2" t="s">
        <v>1232</v>
      </c>
      <c r="O17" s="2" t="s">
        <v>1699</v>
      </c>
      <c r="P17" s="2" t="s">
        <v>1230</v>
      </c>
      <c r="Q17" s="2" t="s">
        <v>1657</v>
      </c>
      <c r="R17" s="2" t="s">
        <v>1647</v>
      </c>
      <c r="S17" s="2" t="s">
        <v>1524</v>
      </c>
      <c r="T17" s="2" t="s">
        <v>1595</v>
      </c>
      <c r="U17" s="2" t="s">
        <v>2379</v>
      </c>
      <c r="V17" s="2" t="s">
        <v>1563</v>
      </c>
      <c r="W17" s="2" t="s">
        <v>3260</v>
      </c>
      <c r="X17" s="2" t="s">
        <v>2450</v>
      </c>
      <c r="Y17" s="2" t="s">
        <v>3482</v>
      </c>
      <c r="Z17" s="2" t="s">
        <v>1348</v>
      </c>
      <c r="AA17" s="2" t="s">
        <v>1390</v>
      </c>
      <c r="AB17" s="2" t="s">
        <v>3261</v>
      </c>
      <c r="AC17" s="2" t="s">
        <v>3262</v>
      </c>
      <c r="AD17" s="2" t="s">
        <v>1606</v>
      </c>
      <c r="AE17" s="2"/>
      <c r="AF17" s="2"/>
    </row>
    <row r="18" spans="1:32" x14ac:dyDescent="0.3">
      <c r="A18" s="2" t="s">
        <v>1324</v>
      </c>
      <c r="B18" s="2" t="s">
        <v>158</v>
      </c>
      <c r="C18" t="s">
        <v>158</v>
      </c>
      <c r="D18" s="2" t="s">
        <v>74</v>
      </c>
      <c r="E18" s="2" t="s">
        <v>1249</v>
      </c>
      <c r="F18" s="2" t="s">
        <v>38</v>
      </c>
      <c r="G18" s="2" t="s">
        <v>1293</v>
      </c>
      <c r="H18" s="2" t="s">
        <v>1293</v>
      </c>
      <c r="I18" s="2" t="s">
        <v>3253</v>
      </c>
      <c r="J18" s="2" t="s">
        <v>1516</v>
      </c>
      <c r="K18" s="2" t="s">
        <v>2172</v>
      </c>
      <c r="L18" s="2" t="s">
        <v>1323</v>
      </c>
      <c r="M18" s="2" t="s">
        <v>3483</v>
      </c>
      <c r="N18" s="2" t="s">
        <v>1243</v>
      </c>
      <c r="O18" s="2" t="s">
        <v>1717</v>
      </c>
      <c r="P18" s="2" t="s">
        <v>1282</v>
      </c>
      <c r="Q18" s="2" t="s">
        <v>1578</v>
      </c>
      <c r="R18" s="2" t="s">
        <v>1415</v>
      </c>
      <c r="S18" s="2" t="s">
        <v>1308</v>
      </c>
      <c r="T18" s="2" t="s">
        <v>2155</v>
      </c>
      <c r="U18" s="2" t="s">
        <v>1456</v>
      </c>
      <c r="V18" s="2" t="s">
        <v>2288</v>
      </c>
      <c r="W18" s="2" t="s">
        <v>3484</v>
      </c>
      <c r="X18" s="2" t="s">
        <v>3485</v>
      </c>
      <c r="Y18" s="2" t="s">
        <v>1304</v>
      </c>
      <c r="Z18" s="2" t="s">
        <v>1347</v>
      </c>
      <c r="AA18" s="2" t="s">
        <v>1351</v>
      </c>
      <c r="AB18" s="2" t="s">
        <v>2243</v>
      </c>
      <c r="AC18" s="2" t="s">
        <v>2884</v>
      </c>
      <c r="AD18" s="2" t="s">
        <v>2176</v>
      </c>
      <c r="AE18" s="2" t="s">
        <v>1269</v>
      </c>
      <c r="AF18" s="2" t="s">
        <v>1269</v>
      </c>
    </row>
    <row r="19" spans="1:32" x14ac:dyDescent="0.3">
      <c r="A19" s="2" t="s">
        <v>1329</v>
      </c>
      <c r="B19" s="2" t="s">
        <v>149</v>
      </c>
      <c r="C19" t="s">
        <v>149</v>
      </c>
      <c r="D19" s="2" t="s">
        <v>2648</v>
      </c>
      <c r="E19" s="2" t="s">
        <v>1301</v>
      </c>
      <c r="F19" s="2" t="s">
        <v>38</v>
      </c>
      <c r="G19" s="2" t="s">
        <v>1293</v>
      </c>
      <c r="H19" s="2" t="s">
        <v>1293</v>
      </c>
      <c r="I19" s="2" t="s">
        <v>3464</v>
      </c>
      <c r="J19" s="2" t="s">
        <v>1759</v>
      </c>
      <c r="K19" s="2" t="s">
        <v>3486</v>
      </c>
      <c r="L19" s="2" t="s">
        <v>3487</v>
      </c>
      <c r="M19" s="2" t="s">
        <v>3488</v>
      </c>
      <c r="N19" s="2" t="s">
        <v>1298</v>
      </c>
      <c r="O19" s="2" t="s">
        <v>1788</v>
      </c>
      <c r="P19" s="2" t="s">
        <v>1248</v>
      </c>
      <c r="Q19" s="2" t="s">
        <v>1594</v>
      </c>
      <c r="R19" s="2" t="s">
        <v>1623</v>
      </c>
      <c r="S19" s="2" t="s">
        <v>1515</v>
      </c>
      <c r="T19" s="2" t="s">
        <v>2124</v>
      </c>
      <c r="U19" s="2" t="s">
        <v>1580</v>
      </c>
      <c r="V19" s="2" t="s">
        <v>1591</v>
      </c>
      <c r="W19" s="2" t="s">
        <v>3489</v>
      </c>
      <c r="X19" s="2" t="s">
        <v>3490</v>
      </c>
      <c r="Y19" s="2" t="s">
        <v>3491</v>
      </c>
      <c r="Z19" s="2" t="s">
        <v>1324</v>
      </c>
      <c r="AA19" s="2" t="s">
        <v>1449</v>
      </c>
      <c r="AB19" s="2" t="s">
        <v>3203</v>
      </c>
      <c r="AC19" s="2" t="s">
        <v>3492</v>
      </c>
      <c r="AD19" s="2" t="s">
        <v>1369</v>
      </c>
      <c r="AE19" s="2" t="s">
        <v>1220</v>
      </c>
      <c r="AF19" s="2" t="s">
        <v>1240</v>
      </c>
    </row>
    <row r="20" spans="1:32" x14ac:dyDescent="0.3">
      <c r="A20" s="2" t="s">
        <v>1298</v>
      </c>
      <c r="B20" s="2" t="s">
        <v>156</v>
      </c>
      <c r="C20" t="s">
        <v>156</v>
      </c>
      <c r="D20" s="2" t="s">
        <v>40</v>
      </c>
      <c r="E20" s="2" t="s">
        <v>1338</v>
      </c>
      <c r="F20" s="2" t="s">
        <v>38</v>
      </c>
      <c r="G20" s="2" t="s">
        <v>1293</v>
      </c>
      <c r="H20" s="2" t="s">
        <v>1293</v>
      </c>
      <c r="I20" s="2" t="s">
        <v>2270</v>
      </c>
      <c r="J20" s="2" t="s">
        <v>1330</v>
      </c>
      <c r="K20" s="2" t="s">
        <v>1859</v>
      </c>
      <c r="L20" s="2" t="s">
        <v>2952</v>
      </c>
      <c r="M20" s="2" t="s">
        <v>3493</v>
      </c>
      <c r="N20" s="2" t="s">
        <v>1249</v>
      </c>
      <c r="O20" s="2" t="s">
        <v>1360</v>
      </c>
      <c r="P20" s="2" t="s">
        <v>1248</v>
      </c>
      <c r="Q20" s="2" t="s">
        <v>1577</v>
      </c>
      <c r="R20" s="2" t="s">
        <v>1397</v>
      </c>
      <c r="S20" s="2" t="s">
        <v>1226</v>
      </c>
      <c r="T20" s="2" t="s">
        <v>1683</v>
      </c>
      <c r="U20" s="2" t="s">
        <v>2204</v>
      </c>
      <c r="V20" s="2" t="s">
        <v>1693</v>
      </c>
      <c r="W20" s="2" t="s">
        <v>3494</v>
      </c>
      <c r="X20" s="2" t="s">
        <v>3495</v>
      </c>
      <c r="Y20" s="2" t="s">
        <v>3496</v>
      </c>
      <c r="Z20" s="2" t="s">
        <v>1222</v>
      </c>
      <c r="AA20" s="2" t="s">
        <v>1597</v>
      </c>
      <c r="AB20" s="2" t="s">
        <v>3497</v>
      </c>
      <c r="AC20" s="2" t="s">
        <v>3498</v>
      </c>
      <c r="AD20" s="2" t="s">
        <v>1274</v>
      </c>
      <c r="AE20" s="2" t="s">
        <v>1248</v>
      </c>
      <c r="AF20" s="2" t="s">
        <v>1230</v>
      </c>
    </row>
    <row r="21" spans="1:32" x14ac:dyDescent="0.3">
      <c r="A21" s="2" t="s">
        <v>1340</v>
      </c>
      <c r="B21" s="2" t="s">
        <v>150</v>
      </c>
      <c r="C21" t="s">
        <v>150</v>
      </c>
      <c r="D21" s="2" t="s">
        <v>46</v>
      </c>
      <c r="E21" s="2" t="s">
        <v>1338</v>
      </c>
      <c r="F21" s="2" t="s">
        <v>38</v>
      </c>
      <c r="G21" s="2" t="s">
        <v>1293</v>
      </c>
      <c r="H21" s="2" t="s">
        <v>1293</v>
      </c>
      <c r="I21" s="2" t="s">
        <v>3499</v>
      </c>
      <c r="J21" s="2" t="s">
        <v>1548</v>
      </c>
      <c r="K21" s="2" t="s">
        <v>1844</v>
      </c>
      <c r="L21" s="2" t="s">
        <v>2929</v>
      </c>
      <c r="M21" s="2" t="s">
        <v>3500</v>
      </c>
      <c r="N21" s="2" t="s">
        <v>1249</v>
      </c>
      <c r="O21" s="2" t="s">
        <v>1606</v>
      </c>
      <c r="P21" s="2" t="s">
        <v>1293</v>
      </c>
      <c r="Q21" s="2" t="s">
        <v>1555</v>
      </c>
      <c r="R21" s="2" t="s">
        <v>1410</v>
      </c>
      <c r="S21" s="2" t="s">
        <v>1358</v>
      </c>
      <c r="T21" s="2" t="s">
        <v>1684</v>
      </c>
      <c r="U21" s="2" t="s">
        <v>1616</v>
      </c>
      <c r="V21" s="2" t="s">
        <v>2342</v>
      </c>
      <c r="W21" s="2" t="s">
        <v>3501</v>
      </c>
      <c r="X21" s="2" t="s">
        <v>3502</v>
      </c>
      <c r="Y21" s="2" t="s">
        <v>1318</v>
      </c>
      <c r="Z21" s="2" t="s">
        <v>1305</v>
      </c>
      <c r="AA21" s="2" t="s">
        <v>1425</v>
      </c>
      <c r="AB21" s="2" t="s">
        <v>2212</v>
      </c>
      <c r="AC21" s="2" t="s">
        <v>2109</v>
      </c>
      <c r="AD21" s="2" t="s">
        <v>1543</v>
      </c>
      <c r="AE21" s="2" t="s">
        <v>1220</v>
      </c>
      <c r="AF21" s="2" t="s">
        <v>1231</v>
      </c>
    </row>
    <row r="22" spans="1:32" x14ac:dyDescent="0.3">
      <c r="A22" s="2" t="s">
        <v>1305</v>
      </c>
      <c r="B22" s="2" t="s">
        <v>325</v>
      </c>
      <c r="C22" t="s">
        <v>325</v>
      </c>
      <c r="D22" s="2" t="s">
        <v>99</v>
      </c>
      <c r="E22" s="2" t="s">
        <v>1347</v>
      </c>
      <c r="F22" s="2" t="s">
        <v>1191</v>
      </c>
      <c r="G22" s="2" t="s">
        <v>1243</v>
      </c>
      <c r="H22" s="2" t="s">
        <v>1258</v>
      </c>
      <c r="I22" s="2" t="s">
        <v>2313</v>
      </c>
      <c r="J22" s="2" t="s">
        <v>1342</v>
      </c>
      <c r="K22" s="2" t="s">
        <v>1834</v>
      </c>
      <c r="L22" s="2" t="s">
        <v>2952</v>
      </c>
      <c r="M22" s="2" t="s">
        <v>3100</v>
      </c>
      <c r="N22" s="2" t="s">
        <v>1288</v>
      </c>
      <c r="O22" s="2" t="s">
        <v>1299</v>
      </c>
      <c r="P22" s="2" t="s">
        <v>1243</v>
      </c>
      <c r="Q22" s="2" t="s">
        <v>1637</v>
      </c>
      <c r="R22" s="2" t="s">
        <v>1455</v>
      </c>
      <c r="S22" s="2" t="s">
        <v>1313</v>
      </c>
      <c r="T22" s="2" t="s">
        <v>1531</v>
      </c>
      <c r="U22" s="2" t="s">
        <v>1562</v>
      </c>
      <c r="V22" s="2" t="s">
        <v>2473</v>
      </c>
      <c r="W22" s="2" t="s">
        <v>3101</v>
      </c>
      <c r="X22" s="2" t="s">
        <v>3102</v>
      </c>
      <c r="Y22" s="2" t="s">
        <v>3503</v>
      </c>
      <c r="Z22" s="2" t="s">
        <v>1329</v>
      </c>
      <c r="AA22" s="2" t="s">
        <v>1559</v>
      </c>
      <c r="AB22" s="2" t="s">
        <v>2154</v>
      </c>
      <c r="AC22" s="2" t="s">
        <v>3103</v>
      </c>
      <c r="AD22" s="2" t="s">
        <v>1788</v>
      </c>
      <c r="AE22" s="2" t="s">
        <v>1231</v>
      </c>
      <c r="AF22" s="2" t="s">
        <v>1231</v>
      </c>
    </row>
    <row r="23" spans="1:32" x14ac:dyDescent="0.3">
      <c r="A23" s="2" t="s">
        <v>1311</v>
      </c>
      <c r="B23" s="2" t="s">
        <v>155</v>
      </c>
      <c r="C23" t="s">
        <v>155</v>
      </c>
      <c r="D23" s="2" t="s">
        <v>48</v>
      </c>
      <c r="E23" s="2" t="s">
        <v>1266</v>
      </c>
      <c r="F23" s="2" t="s">
        <v>1191</v>
      </c>
      <c r="G23" s="2" t="s">
        <v>1282</v>
      </c>
      <c r="H23" s="2" t="s">
        <v>1282</v>
      </c>
      <c r="I23" s="2" t="s">
        <v>2930</v>
      </c>
      <c r="J23" s="2" t="s">
        <v>1737</v>
      </c>
      <c r="K23" s="2" t="s">
        <v>1241</v>
      </c>
      <c r="L23" s="2" t="s">
        <v>2950</v>
      </c>
      <c r="M23" s="2" t="s">
        <v>3104</v>
      </c>
      <c r="N23" s="2" t="s">
        <v>1329</v>
      </c>
      <c r="O23" s="2" t="s">
        <v>1531</v>
      </c>
      <c r="P23" s="2" t="s">
        <v>1240</v>
      </c>
      <c r="Q23" s="2" t="s">
        <v>1686</v>
      </c>
      <c r="R23" s="2" t="s">
        <v>1603</v>
      </c>
      <c r="S23" s="2" t="s">
        <v>1464</v>
      </c>
      <c r="T23" s="2" t="s">
        <v>2060</v>
      </c>
      <c r="U23" s="2" t="s">
        <v>1624</v>
      </c>
      <c r="V23" s="2" t="s">
        <v>1619</v>
      </c>
      <c r="W23" s="2" t="s">
        <v>3105</v>
      </c>
      <c r="X23" s="2" t="s">
        <v>2934</v>
      </c>
      <c r="Y23" s="2" t="s">
        <v>1281</v>
      </c>
      <c r="Z23" s="2" t="s">
        <v>1288</v>
      </c>
      <c r="AA23" s="2" t="s">
        <v>1511</v>
      </c>
      <c r="AB23" s="2" t="s">
        <v>2063</v>
      </c>
      <c r="AC23" s="2" t="s">
        <v>3106</v>
      </c>
      <c r="AD23" s="2" t="s">
        <v>1299</v>
      </c>
      <c r="AE23" s="2" t="s">
        <v>1220</v>
      </c>
      <c r="AF23" s="2" t="s">
        <v>1240</v>
      </c>
    </row>
    <row r="24" spans="1:32" x14ac:dyDescent="0.3">
      <c r="A24" s="2" t="s">
        <v>1249</v>
      </c>
      <c r="B24" s="2" t="s">
        <v>153</v>
      </c>
      <c r="C24" t="s">
        <v>153</v>
      </c>
      <c r="D24" s="2" t="s">
        <v>54</v>
      </c>
      <c r="E24" s="2" t="s">
        <v>1221</v>
      </c>
      <c r="F24" s="2" t="s">
        <v>38</v>
      </c>
      <c r="G24" s="2" t="s">
        <v>1293</v>
      </c>
      <c r="H24" s="2" t="s">
        <v>1293</v>
      </c>
      <c r="I24" s="2" t="s">
        <v>2270</v>
      </c>
      <c r="J24" s="2" t="s">
        <v>1685</v>
      </c>
      <c r="K24" s="2" t="s">
        <v>1817</v>
      </c>
      <c r="L24" s="2" t="s">
        <v>2811</v>
      </c>
      <c r="M24" s="2" t="s">
        <v>3504</v>
      </c>
      <c r="N24" s="2" t="s">
        <v>1324</v>
      </c>
      <c r="O24" s="2" t="s">
        <v>1456</v>
      </c>
      <c r="P24" s="2" t="s">
        <v>1258</v>
      </c>
      <c r="Q24" s="2" t="s">
        <v>1638</v>
      </c>
      <c r="R24" s="2" t="s">
        <v>1425</v>
      </c>
      <c r="S24" s="2" t="s">
        <v>1435</v>
      </c>
      <c r="T24" s="2" t="s">
        <v>1606</v>
      </c>
      <c r="U24" s="2" t="s">
        <v>1634</v>
      </c>
      <c r="V24" s="2" t="s">
        <v>2254</v>
      </c>
      <c r="W24" s="2" t="s">
        <v>3505</v>
      </c>
      <c r="X24" s="2" t="s">
        <v>2344</v>
      </c>
      <c r="Y24" s="2" t="s">
        <v>3506</v>
      </c>
      <c r="Z24" s="2" t="s">
        <v>1324</v>
      </c>
      <c r="AA24" s="2" t="s">
        <v>1553</v>
      </c>
      <c r="AB24" s="2" t="s">
        <v>3507</v>
      </c>
      <c r="AC24" s="2" t="s">
        <v>2358</v>
      </c>
      <c r="AD24" s="2" t="s">
        <v>1788</v>
      </c>
      <c r="AE24" s="2" t="s">
        <v>1231</v>
      </c>
      <c r="AF24" s="2" t="s">
        <v>1231</v>
      </c>
    </row>
    <row r="25" spans="1:32" x14ac:dyDescent="0.3">
      <c r="A25" s="2" t="s">
        <v>1232</v>
      </c>
      <c r="B25" s="2" t="s">
        <v>36</v>
      </c>
      <c r="C25" t="s">
        <v>36</v>
      </c>
      <c r="D25" s="2" t="s">
        <v>37</v>
      </c>
      <c r="E25" s="2" t="s">
        <v>1249</v>
      </c>
      <c r="F25" s="2" t="s">
        <v>38</v>
      </c>
      <c r="G25" s="2" t="s">
        <v>1288</v>
      </c>
      <c r="H25" s="2" t="s">
        <v>1288</v>
      </c>
      <c r="I25" s="2" t="s">
        <v>3099</v>
      </c>
      <c r="J25" s="2" t="s">
        <v>1488</v>
      </c>
      <c r="K25" s="2" t="s">
        <v>1799</v>
      </c>
      <c r="L25" s="2" t="s">
        <v>3111</v>
      </c>
      <c r="M25" s="2" t="s">
        <v>3206</v>
      </c>
      <c r="N25" s="2" t="s">
        <v>1222</v>
      </c>
      <c r="O25" s="2" t="s">
        <v>1562</v>
      </c>
      <c r="P25" s="2" t="s">
        <v>1263</v>
      </c>
      <c r="Q25" s="2" t="s">
        <v>1717</v>
      </c>
      <c r="R25" s="2" t="s">
        <v>1449</v>
      </c>
      <c r="S25" s="2" t="s">
        <v>1359</v>
      </c>
      <c r="T25" s="2" t="s">
        <v>1626</v>
      </c>
      <c r="U25" s="2" t="s">
        <v>1606</v>
      </c>
      <c r="V25" s="2" t="s">
        <v>2150</v>
      </c>
      <c r="W25" s="2" t="s">
        <v>3207</v>
      </c>
      <c r="X25" s="2" t="s">
        <v>1247</v>
      </c>
      <c r="Y25" s="2" t="s">
        <v>3508</v>
      </c>
      <c r="Z25" s="2" t="s">
        <v>1232</v>
      </c>
      <c r="AA25" s="2" t="s">
        <v>1564</v>
      </c>
      <c r="AB25" s="2" t="s">
        <v>3208</v>
      </c>
      <c r="AC25" s="2" t="s">
        <v>2186</v>
      </c>
      <c r="AD25" s="2" t="s">
        <v>1608</v>
      </c>
      <c r="AE25" s="2"/>
      <c r="AF25" s="2"/>
    </row>
    <row r="26" spans="1:32" x14ac:dyDescent="0.3">
      <c r="A26" s="2" t="s">
        <v>1221</v>
      </c>
      <c r="B26" s="2" t="s">
        <v>246</v>
      </c>
      <c r="C26" t="s">
        <v>246</v>
      </c>
      <c r="D26" s="2" t="s">
        <v>114</v>
      </c>
      <c r="E26" s="2" t="s">
        <v>1232</v>
      </c>
      <c r="F26" s="2" t="s">
        <v>1191</v>
      </c>
      <c r="G26" s="2" t="s">
        <v>1243</v>
      </c>
      <c r="H26" s="2" t="s">
        <v>1243</v>
      </c>
      <c r="I26" s="2" t="s">
        <v>3209</v>
      </c>
      <c r="J26" s="2" t="s">
        <v>1647</v>
      </c>
      <c r="K26" s="2" t="s">
        <v>1791</v>
      </c>
      <c r="L26" s="2" t="s">
        <v>1314</v>
      </c>
      <c r="M26" s="2" t="s">
        <v>3210</v>
      </c>
      <c r="N26" s="2" t="s">
        <v>1258</v>
      </c>
      <c r="O26" s="2" t="s">
        <v>1637</v>
      </c>
      <c r="P26" s="2" t="s">
        <v>1293</v>
      </c>
      <c r="Q26" s="2" t="s">
        <v>1267</v>
      </c>
      <c r="R26" s="2" t="s">
        <v>1468</v>
      </c>
      <c r="S26" s="2" t="s">
        <v>1491</v>
      </c>
      <c r="T26" s="2" t="s">
        <v>1699</v>
      </c>
      <c r="U26" s="2" t="s">
        <v>1407</v>
      </c>
      <c r="V26" s="2" t="s">
        <v>2454</v>
      </c>
      <c r="W26" s="2" t="s">
        <v>3211</v>
      </c>
      <c r="X26" s="2" t="s">
        <v>2764</v>
      </c>
      <c r="Y26" s="2" t="s">
        <v>3509</v>
      </c>
      <c r="Z26" s="2" t="s">
        <v>1293</v>
      </c>
      <c r="AA26" s="2" t="s">
        <v>1529</v>
      </c>
      <c r="AB26" s="2" t="s">
        <v>2091</v>
      </c>
      <c r="AC26" s="2" t="s">
        <v>3212</v>
      </c>
      <c r="AD26" s="2" t="s">
        <v>1438</v>
      </c>
      <c r="AE26" s="2" t="s">
        <v>1220</v>
      </c>
      <c r="AF26" s="2" t="s">
        <v>1220</v>
      </c>
    </row>
    <row r="27" spans="1:32" x14ac:dyDescent="0.3">
      <c r="A27" s="2" t="s">
        <v>1290</v>
      </c>
      <c r="B27" s="2" t="s">
        <v>154</v>
      </c>
      <c r="C27" t="s">
        <v>154</v>
      </c>
      <c r="D27" s="2" t="s">
        <v>88</v>
      </c>
      <c r="E27" s="2" t="s">
        <v>1232</v>
      </c>
      <c r="F27" s="2" t="s">
        <v>1191</v>
      </c>
      <c r="G27" s="2" t="s">
        <v>1258</v>
      </c>
      <c r="H27" s="2" t="s">
        <v>1258</v>
      </c>
      <c r="I27" s="2" t="s">
        <v>2848</v>
      </c>
      <c r="J27" s="2" t="s">
        <v>1356</v>
      </c>
      <c r="K27" s="2" t="s">
        <v>1790</v>
      </c>
      <c r="L27" s="2" t="s">
        <v>2207</v>
      </c>
      <c r="M27" s="2" t="s">
        <v>2873</v>
      </c>
      <c r="N27" s="2" t="s">
        <v>1279</v>
      </c>
      <c r="O27" s="2" t="s">
        <v>1466</v>
      </c>
      <c r="P27" s="2" t="s">
        <v>1230</v>
      </c>
      <c r="Q27" s="2" t="s">
        <v>1576</v>
      </c>
      <c r="R27" s="2" t="s">
        <v>1565</v>
      </c>
      <c r="S27" s="2" t="s">
        <v>1309</v>
      </c>
      <c r="T27" s="2" t="s">
        <v>1360</v>
      </c>
      <c r="U27" s="2" t="s">
        <v>1626</v>
      </c>
      <c r="V27" s="2" t="s">
        <v>1598</v>
      </c>
      <c r="W27" s="2" t="s">
        <v>2874</v>
      </c>
      <c r="X27" s="2" t="s">
        <v>2875</v>
      </c>
      <c r="Y27" s="2" t="s">
        <v>3510</v>
      </c>
      <c r="Z27" s="2" t="s">
        <v>1311</v>
      </c>
      <c r="AA27" s="2" t="s">
        <v>1620</v>
      </c>
      <c r="AB27" s="2" t="s">
        <v>2876</v>
      </c>
      <c r="AC27" s="2" t="s">
        <v>2877</v>
      </c>
      <c r="AD27" s="2" t="s">
        <v>2124</v>
      </c>
      <c r="AE27" s="2" t="s">
        <v>1220</v>
      </c>
      <c r="AF27" s="2" t="s">
        <v>1220</v>
      </c>
    </row>
    <row r="28" spans="1:32" x14ac:dyDescent="0.3">
      <c r="A28" s="2" t="s">
        <v>1294</v>
      </c>
      <c r="B28" s="2" t="s">
        <v>418</v>
      </c>
      <c r="C28" t="s">
        <v>418</v>
      </c>
      <c r="D28" s="2" t="s">
        <v>101</v>
      </c>
      <c r="E28" s="2" t="s">
        <v>1347</v>
      </c>
      <c r="F28" s="2" t="s">
        <v>38</v>
      </c>
      <c r="G28" s="2" t="s">
        <v>1288</v>
      </c>
      <c r="H28" s="2" t="s">
        <v>1288</v>
      </c>
      <c r="I28" s="2" t="s">
        <v>3511</v>
      </c>
      <c r="J28" s="2" t="s">
        <v>1682</v>
      </c>
      <c r="K28" s="2" t="s">
        <v>1789</v>
      </c>
      <c r="L28" s="2" t="s">
        <v>1304</v>
      </c>
      <c r="M28" s="2" t="s">
        <v>3512</v>
      </c>
      <c r="N28" s="2" t="s">
        <v>1248</v>
      </c>
      <c r="O28" s="2" t="s">
        <v>1648</v>
      </c>
      <c r="P28" s="2" t="s">
        <v>1282</v>
      </c>
      <c r="Q28" s="2" t="s">
        <v>1555</v>
      </c>
      <c r="R28" s="2" t="s">
        <v>1446</v>
      </c>
      <c r="S28" s="2" t="s">
        <v>1313</v>
      </c>
      <c r="T28" s="2" t="s">
        <v>1675</v>
      </c>
      <c r="U28" s="2" t="s">
        <v>1543</v>
      </c>
      <c r="V28" s="2" t="s">
        <v>2150</v>
      </c>
      <c r="W28" s="2" t="s">
        <v>3513</v>
      </c>
      <c r="X28" s="2" t="s">
        <v>3514</v>
      </c>
      <c r="Y28" s="2" t="s">
        <v>3515</v>
      </c>
      <c r="Z28" s="2" t="s">
        <v>1329</v>
      </c>
      <c r="AA28" s="2" t="s">
        <v>1585</v>
      </c>
      <c r="AB28" s="2" t="s">
        <v>3516</v>
      </c>
      <c r="AC28" s="2" t="s">
        <v>3517</v>
      </c>
      <c r="AD28" s="2" t="s">
        <v>1613</v>
      </c>
      <c r="AE28" s="2" t="s">
        <v>1220</v>
      </c>
      <c r="AF28" s="2" t="s">
        <v>1231</v>
      </c>
    </row>
    <row r="29" spans="1:32" x14ac:dyDescent="0.3">
      <c r="A29" s="2" t="s">
        <v>1348</v>
      </c>
      <c r="B29" s="2" t="s">
        <v>151</v>
      </c>
      <c r="C29" t="s">
        <v>151</v>
      </c>
      <c r="D29" s="2" t="s">
        <v>86</v>
      </c>
      <c r="E29" s="2" t="s">
        <v>1321</v>
      </c>
      <c r="F29" s="2" t="s">
        <v>1191</v>
      </c>
      <c r="G29" s="2" t="s">
        <v>1243</v>
      </c>
      <c r="H29" s="2" t="s">
        <v>1258</v>
      </c>
      <c r="I29" s="2" t="s">
        <v>3518</v>
      </c>
      <c r="J29" s="2" t="s">
        <v>1677</v>
      </c>
      <c r="K29" s="2" t="s">
        <v>1773</v>
      </c>
      <c r="L29" s="2" t="s">
        <v>3205</v>
      </c>
      <c r="M29" s="2" t="s">
        <v>3519</v>
      </c>
      <c r="N29" s="2" t="s">
        <v>1235</v>
      </c>
      <c r="O29" s="2" t="s">
        <v>1369</v>
      </c>
      <c r="P29" s="2" t="s">
        <v>1243</v>
      </c>
      <c r="Q29" s="2" t="s">
        <v>1385</v>
      </c>
      <c r="R29" s="2" t="s">
        <v>1449</v>
      </c>
      <c r="S29" s="2" t="s">
        <v>1511</v>
      </c>
      <c r="T29" s="2" t="s">
        <v>1675</v>
      </c>
      <c r="U29" s="2" t="s">
        <v>1701</v>
      </c>
      <c r="V29" s="2" t="s">
        <v>1591</v>
      </c>
      <c r="W29" s="2" t="s">
        <v>3520</v>
      </c>
      <c r="X29" s="2" t="s">
        <v>2099</v>
      </c>
      <c r="Y29" s="2" t="s">
        <v>3521</v>
      </c>
      <c r="Z29" s="2" t="s">
        <v>1276</v>
      </c>
      <c r="AA29" s="2" t="s">
        <v>1353</v>
      </c>
      <c r="AB29" s="2" t="s">
        <v>3522</v>
      </c>
      <c r="AC29" s="2" t="s">
        <v>3523</v>
      </c>
      <c r="AD29" s="2" t="s">
        <v>1721</v>
      </c>
      <c r="AE29" s="2"/>
      <c r="AF29" s="2"/>
    </row>
    <row r="30" spans="1:32" x14ac:dyDescent="0.3">
      <c r="A30" s="2" t="s">
        <v>1301</v>
      </c>
      <c r="B30" s="2" t="s">
        <v>58</v>
      </c>
      <c r="C30" t="s">
        <v>58</v>
      </c>
      <c r="D30" s="2" t="s">
        <v>44</v>
      </c>
      <c r="E30" s="2" t="s">
        <v>1294</v>
      </c>
      <c r="F30" s="2" t="s">
        <v>1191</v>
      </c>
      <c r="G30" s="2" t="s">
        <v>1230</v>
      </c>
      <c r="H30" s="2" t="s">
        <v>1230</v>
      </c>
      <c r="I30" s="2" t="s">
        <v>2805</v>
      </c>
      <c r="J30" s="2" t="s">
        <v>1390</v>
      </c>
      <c r="K30" s="2" t="s">
        <v>1740</v>
      </c>
      <c r="L30" s="2" t="s">
        <v>2806</v>
      </c>
      <c r="M30" s="2" t="s">
        <v>2807</v>
      </c>
      <c r="N30" s="2" t="s">
        <v>1282</v>
      </c>
      <c r="O30" s="2" t="s">
        <v>1267</v>
      </c>
      <c r="P30" s="2" t="s">
        <v>1248</v>
      </c>
      <c r="Q30" s="2" t="s">
        <v>1478</v>
      </c>
      <c r="R30" s="2" t="s">
        <v>1455</v>
      </c>
      <c r="S30" s="2" t="s">
        <v>1303</v>
      </c>
      <c r="T30" s="2" t="s">
        <v>1611</v>
      </c>
      <c r="U30" s="2" t="s">
        <v>1611</v>
      </c>
      <c r="V30" s="2" t="s">
        <v>2745</v>
      </c>
      <c r="W30" s="2" t="s">
        <v>2808</v>
      </c>
      <c r="X30" s="2" t="s">
        <v>2809</v>
      </c>
      <c r="Y30" s="2" t="s">
        <v>3524</v>
      </c>
      <c r="Z30" s="2" t="s">
        <v>1288</v>
      </c>
      <c r="AA30" s="2" t="s">
        <v>1487</v>
      </c>
      <c r="AB30" s="2" t="s">
        <v>2810</v>
      </c>
      <c r="AC30" s="2" t="s">
        <v>2810</v>
      </c>
      <c r="AD30" s="2" t="s">
        <v>1274</v>
      </c>
      <c r="AE30" s="2" t="s">
        <v>1220</v>
      </c>
      <c r="AF30" s="2" t="s">
        <v>1220</v>
      </c>
    </row>
    <row r="31" spans="1:32" x14ac:dyDescent="0.3">
      <c r="A31" s="2" t="s">
        <v>1341</v>
      </c>
      <c r="B31" s="2" t="s">
        <v>161</v>
      </c>
      <c r="C31" t="s">
        <v>161</v>
      </c>
      <c r="D31" s="2" t="s">
        <v>130</v>
      </c>
      <c r="E31" s="2" t="s">
        <v>1249</v>
      </c>
      <c r="F31" s="2" t="s">
        <v>1191</v>
      </c>
      <c r="G31" s="2" t="s">
        <v>1258</v>
      </c>
      <c r="H31" s="2" t="s">
        <v>1258</v>
      </c>
      <c r="I31" s="2" t="s">
        <v>3525</v>
      </c>
      <c r="J31" s="2" t="s">
        <v>1566</v>
      </c>
      <c r="K31" s="2" t="s">
        <v>1548</v>
      </c>
      <c r="L31" s="2" t="s">
        <v>3526</v>
      </c>
      <c r="M31" s="2" t="s">
        <v>3527</v>
      </c>
      <c r="N31" s="2" t="s">
        <v>1240</v>
      </c>
      <c r="O31" s="2" t="s">
        <v>1657</v>
      </c>
      <c r="P31" s="2" t="s">
        <v>1243</v>
      </c>
      <c r="Q31" s="2" t="s">
        <v>1291</v>
      </c>
      <c r="R31" s="2" t="s">
        <v>1272</v>
      </c>
      <c r="S31" s="2" t="s">
        <v>1480</v>
      </c>
      <c r="T31" s="2" t="s">
        <v>1495</v>
      </c>
      <c r="U31" s="2" t="s">
        <v>1274</v>
      </c>
      <c r="V31" s="2" t="s">
        <v>2406</v>
      </c>
      <c r="W31" s="2" t="s">
        <v>3528</v>
      </c>
      <c r="X31" s="2" t="s">
        <v>2330</v>
      </c>
      <c r="Y31" s="2" t="s">
        <v>3529</v>
      </c>
      <c r="Z31" s="2" t="s">
        <v>1311</v>
      </c>
      <c r="AA31" s="2" t="s">
        <v>1645</v>
      </c>
      <c r="AB31" s="2" t="s">
        <v>3530</v>
      </c>
      <c r="AC31" s="2" t="s">
        <v>3531</v>
      </c>
      <c r="AD31" s="2" t="s">
        <v>2473</v>
      </c>
      <c r="AE31" s="2"/>
      <c r="AF31" s="2"/>
    </row>
    <row r="32" spans="1:32" x14ac:dyDescent="0.3">
      <c r="A32" s="2" t="s">
        <v>1347</v>
      </c>
      <c r="B32" s="2" t="s">
        <v>652</v>
      </c>
      <c r="C32" t="s">
        <v>652</v>
      </c>
      <c r="D32" s="2" t="s">
        <v>65</v>
      </c>
      <c r="E32" s="2" t="s">
        <v>1221</v>
      </c>
      <c r="F32" s="2" t="s">
        <v>1191</v>
      </c>
      <c r="G32" s="2" t="s">
        <v>1258</v>
      </c>
      <c r="H32" s="2" t="s">
        <v>1230</v>
      </c>
      <c r="I32" s="2" t="s">
        <v>2805</v>
      </c>
      <c r="J32" s="2" t="s">
        <v>1635</v>
      </c>
      <c r="K32" s="2" t="s">
        <v>1725</v>
      </c>
      <c r="L32" s="2" t="s">
        <v>2764</v>
      </c>
      <c r="M32" s="2" t="s">
        <v>3532</v>
      </c>
      <c r="N32" s="2" t="s">
        <v>1263</v>
      </c>
      <c r="O32" s="2" t="s">
        <v>1671</v>
      </c>
      <c r="P32" s="2" t="s">
        <v>1258</v>
      </c>
      <c r="Q32" s="2" t="s">
        <v>1555</v>
      </c>
      <c r="R32" s="2" t="s">
        <v>1524</v>
      </c>
      <c r="S32" s="2" t="s">
        <v>1359</v>
      </c>
      <c r="T32" s="2" t="s">
        <v>1608</v>
      </c>
      <c r="U32" s="2" t="s">
        <v>1701</v>
      </c>
      <c r="V32" s="2" t="s">
        <v>1556</v>
      </c>
      <c r="W32" s="2" t="s">
        <v>3533</v>
      </c>
      <c r="X32" s="2" t="s">
        <v>3534</v>
      </c>
      <c r="Y32" s="2" t="s">
        <v>3535</v>
      </c>
      <c r="Z32" s="2" t="s">
        <v>1279</v>
      </c>
      <c r="AA32" s="2" t="s">
        <v>1585</v>
      </c>
      <c r="AB32" s="2" t="s">
        <v>3481</v>
      </c>
      <c r="AC32" s="2" t="s">
        <v>2186</v>
      </c>
      <c r="AD32" s="2" t="s">
        <v>1678</v>
      </c>
      <c r="AE32" s="2" t="s">
        <v>1220</v>
      </c>
      <c r="AF32" s="2" t="s">
        <v>1220</v>
      </c>
    </row>
    <row r="33" spans="1:32" x14ac:dyDescent="0.3">
      <c r="A33" s="2" t="s">
        <v>1338</v>
      </c>
      <c r="B33" s="2" t="s">
        <v>692</v>
      </c>
      <c r="C33" t="s">
        <v>692</v>
      </c>
      <c r="D33" s="2" t="s">
        <v>135</v>
      </c>
      <c r="E33" s="2" t="s">
        <v>1297</v>
      </c>
      <c r="F33" s="2" t="s">
        <v>1191</v>
      </c>
      <c r="G33" s="2" t="s">
        <v>1230</v>
      </c>
      <c r="H33" s="2" t="s">
        <v>1240</v>
      </c>
      <c r="I33" s="2" t="s">
        <v>3263</v>
      </c>
      <c r="J33" s="2" t="s">
        <v>1443</v>
      </c>
      <c r="K33" s="2" t="s">
        <v>1654</v>
      </c>
      <c r="L33" s="2" t="s">
        <v>2935</v>
      </c>
      <c r="M33" s="2" t="s">
        <v>3264</v>
      </c>
      <c r="N33" s="2" t="s">
        <v>1240</v>
      </c>
      <c r="O33" s="2" t="s">
        <v>1576</v>
      </c>
      <c r="P33" s="2" t="s">
        <v>1230</v>
      </c>
      <c r="Q33" s="2" t="s">
        <v>1299</v>
      </c>
      <c r="R33" s="2" t="s">
        <v>1313</v>
      </c>
      <c r="S33" s="2" t="s">
        <v>1333</v>
      </c>
      <c r="T33" s="2" t="s">
        <v>1360</v>
      </c>
      <c r="U33" s="2" t="s">
        <v>1456</v>
      </c>
      <c r="V33" s="2" t="s">
        <v>1619</v>
      </c>
      <c r="W33" s="2" t="s">
        <v>3265</v>
      </c>
      <c r="X33" s="2" t="s">
        <v>3266</v>
      </c>
      <c r="Y33" s="2" t="s">
        <v>3536</v>
      </c>
      <c r="Z33" s="2" t="s">
        <v>1222</v>
      </c>
      <c r="AA33" s="2" t="s">
        <v>1452</v>
      </c>
      <c r="AB33" s="2" t="s">
        <v>2235</v>
      </c>
      <c r="AC33" s="2" t="s">
        <v>3217</v>
      </c>
      <c r="AD33" s="2" t="s">
        <v>1595</v>
      </c>
      <c r="AE33" s="2"/>
      <c r="AF33" s="2"/>
    </row>
    <row r="34" spans="1:32" x14ac:dyDescent="0.3">
      <c r="A34" s="2" t="s">
        <v>1237</v>
      </c>
      <c r="B34" s="2" t="s">
        <v>159</v>
      </c>
      <c r="C34" t="s">
        <v>159</v>
      </c>
      <c r="D34" s="2" t="s">
        <v>44</v>
      </c>
      <c r="E34" s="2" t="s">
        <v>1237</v>
      </c>
      <c r="F34" s="2" t="s">
        <v>1191</v>
      </c>
      <c r="G34" s="2" t="s">
        <v>1263</v>
      </c>
      <c r="H34" s="2" t="s">
        <v>1248</v>
      </c>
      <c r="I34" s="2" t="s">
        <v>2354</v>
      </c>
      <c r="J34" s="2" t="s">
        <v>1575</v>
      </c>
      <c r="K34" s="2" t="s">
        <v>1650</v>
      </c>
      <c r="L34" s="2" t="s">
        <v>2104</v>
      </c>
      <c r="M34" s="2" t="s">
        <v>3267</v>
      </c>
      <c r="N34" s="2" t="s">
        <v>1230</v>
      </c>
      <c r="O34" s="2" t="s">
        <v>1499</v>
      </c>
      <c r="P34" s="2" t="s">
        <v>1230</v>
      </c>
      <c r="Q34" s="2" t="s">
        <v>1499</v>
      </c>
      <c r="R34" s="2" t="s">
        <v>1440</v>
      </c>
      <c r="S34" s="2" t="s">
        <v>1471</v>
      </c>
      <c r="T34" s="2" t="s">
        <v>1495</v>
      </c>
      <c r="U34" s="2" t="s">
        <v>1466</v>
      </c>
      <c r="V34" s="2" t="s">
        <v>1595</v>
      </c>
      <c r="W34" s="2" t="s">
        <v>2426</v>
      </c>
      <c r="X34" s="2" t="s">
        <v>3268</v>
      </c>
      <c r="Y34" s="2" t="s">
        <v>3121</v>
      </c>
      <c r="Z34" s="2" t="s">
        <v>1293</v>
      </c>
      <c r="AA34" s="2" t="s">
        <v>1541</v>
      </c>
      <c r="AB34" s="2" t="s">
        <v>3269</v>
      </c>
      <c r="AC34" s="2" t="s">
        <v>2762</v>
      </c>
      <c r="AD34" s="2" t="s">
        <v>1692</v>
      </c>
      <c r="AE34" s="2" t="s">
        <v>1231</v>
      </c>
      <c r="AF34" s="2" t="s">
        <v>1231</v>
      </c>
    </row>
    <row r="35" spans="1:32" x14ac:dyDescent="0.3">
      <c r="A35" s="2" t="s">
        <v>1335</v>
      </c>
      <c r="B35" s="2" t="s">
        <v>224</v>
      </c>
      <c r="C35" t="s">
        <v>224</v>
      </c>
      <c r="D35" s="2" t="s">
        <v>135</v>
      </c>
      <c r="E35" s="2" t="s">
        <v>1249</v>
      </c>
      <c r="F35" s="2" t="s">
        <v>1191</v>
      </c>
      <c r="G35" s="2" t="s">
        <v>1248</v>
      </c>
      <c r="H35" s="2" t="s">
        <v>1248</v>
      </c>
      <c r="I35" s="2" t="s">
        <v>2354</v>
      </c>
      <c r="J35" s="2" t="s">
        <v>1458</v>
      </c>
      <c r="K35" s="2" t="s">
        <v>1394</v>
      </c>
      <c r="L35" s="2" t="s">
        <v>2457</v>
      </c>
      <c r="M35" s="2" t="s">
        <v>2776</v>
      </c>
      <c r="N35" s="2" t="s">
        <v>1248</v>
      </c>
      <c r="O35" s="2" t="s">
        <v>1489</v>
      </c>
      <c r="P35" s="2" t="s">
        <v>1240</v>
      </c>
      <c r="Q35" s="2" t="s">
        <v>1599</v>
      </c>
      <c r="R35" s="2" t="s">
        <v>1313</v>
      </c>
      <c r="S35" s="2" t="s">
        <v>1322</v>
      </c>
      <c r="T35" s="2" t="s">
        <v>1584</v>
      </c>
      <c r="U35" s="2" t="s">
        <v>1629</v>
      </c>
      <c r="V35" s="2" t="s">
        <v>1520</v>
      </c>
      <c r="W35" s="2" t="s">
        <v>2777</v>
      </c>
      <c r="X35" s="2" t="s">
        <v>2778</v>
      </c>
      <c r="Y35" s="2" t="s">
        <v>2954</v>
      </c>
      <c r="Z35" s="2" t="s">
        <v>1279</v>
      </c>
      <c r="AA35" s="2" t="s">
        <v>1446</v>
      </c>
      <c r="AB35" s="2" t="s">
        <v>2779</v>
      </c>
      <c r="AC35" s="2" t="s">
        <v>2780</v>
      </c>
      <c r="AD35" s="2" t="s">
        <v>1580</v>
      </c>
      <c r="AE35" s="2" t="s">
        <v>1220</v>
      </c>
      <c r="AF35" s="2" t="s">
        <v>1220</v>
      </c>
    </row>
    <row r="36" spans="1:32" x14ac:dyDescent="0.3">
      <c r="A36" s="2" t="s">
        <v>1409</v>
      </c>
      <c r="B36" s="2" t="s">
        <v>148</v>
      </c>
      <c r="C36" t="s">
        <v>148</v>
      </c>
      <c r="D36" s="2" t="s">
        <v>65</v>
      </c>
      <c r="E36" s="2" t="s">
        <v>1301</v>
      </c>
      <c r="F36" s="2" t="s">
        <v>1191</v>
      </c>
      <c r="G36" s="2" t="s">
        <v>1263</v>
      </c>
      <c r="H36" s="2" t="s">
        <v>1263</v>
      </c>
      <c r="I36" s="2" t="s">
        <v>2333</v>
      </c>
      <c r="J36" s="2" t="s">
        <v>1452</v>
      </c>
      <c r="K36" s="2" t="s">
        <v>1636</v>
      </c>
      <c r="L36" s="2" t="s">
        <v>2902</v>
      </c>
      <c r="M36" s="2" t="s">
        <v>2904</v>
      </c>
      <c r="N36" s="2" t="s">
        <v>1258</v>
      </c>
      <c r="O36" s="2" t="s">
        <v>1246</v>
      </c>
      <c r="P36" s="2" t="s">
        <v>1230</v>
      </c>
      <c r="Q36" s="2" t="s">
        <v>1349</v>
      </c>
      <c r="R36" s="2" t="s">
        <v>1272</v>
      </c>
      <c r="S36" s="2" t="s">
        <v>1521</v>
      </c>
      <c r="T36" s="2" t="s">
        <v>1683</v>
      </c>
      <c r="U36" s="2" t="s">
        <v>1606</v>
      </c>
      <c r="V36" s="2" t="s">
        <v>2254</v>
      </c>
      <c r="W36" s="2" t="s">
        <v>2880</v>
      </c>
      <c r="X36" s="2" t="s">
        <v>2905</v>
      </c>
      <c r="Y36" s="2" t="s">
        <v>1339</v>
      </c>
      <c r="Z36" s="2" t="s">
        <v>1293</v>
      </c>
      <c r="AA36" s="2" t="s">
        <v>1524</v>
      </c>
      <c r="AB36" s="2" t="s">
        <v>2872</v>
      </c>
      <c r="AC36" s="2" t="s">
        <v>2906</v>
      </c>
      <c r="AD36" s="2" t="s">
        <v>1634</v>
      </c>
      <c r="AE36" s="2"/>
      <c r="AF36" s="2"/>
    </row>
    <row r="37" spans="1:32" x14ac:dyDescent="0.3">
      <c r="A37" s="2" t="s">
        <v>1297</v>
      </c>
      <c r="B37" s="2" t="s">
        <v>211</v>
      </c>
      <c r="C37" t="s">
        <v>211</v>
      </c>
      <c r="D37" s="2" t="s">
        <v>130</v>
      </c>
      <c r="E37" s="2" t="s">
        <v>1409</v>
      </c>
      <c r="F37" s="2" t="s">
        <v>1191</v>
      </c>
      <c r="G37" s="2" t="s">
        <v>1230</v>
      </c>
      <c r="H37" s="2" t="s">
        <v>1248</v>
      </c>
      <c r="I37" s="2" t="s">
        <v>2360</v>
      </c>
      <c r="J37" s="2" t="s">
        <v>1227</v>
      </c>
      <c r="K37" s="2" t="s">
        <v>1630</v>
      </c>
      <c r="L37" s="2" t="s">
        <v>3213</v>
      </c>
      <c r="M37" s="2" t="s">
        <v>3214</v>
      </c>
      <c r="N37" s="2" t="s">
        <v>1263</v>
      </c>
      <c r="O37" s="2" t="s">
        <v>1238</v>
      </c>
      <c r="P37" s="2" t="s">
        <v>1240</v>
      </c>
      <c r="Q37" s="2" t="s">
        <v>1717</v>
      </c>
      <c r="R37" s="2" t="s">
        <v>1297</v>
      </c>
      <c r="S37" s="2" t="s">
        <v>1464</v>
      </c>
      <c r="T37" s="2" t="s">
        <v>1584</v>
      </c>
      <c r="U37" s="2" t="s">
        <v>1613</v>
      </c>
      <c r="V37" s="2" t="s">
        <v>2254</v>
      </c>
      <c r="W37" s="2" t="s">
        <v>3215</v>
      </c>
      <c r="X37" s="2" t="s">
        <v>2878</v>
      </c>
      <c r="Y37" s="2" t="s">
        <v>3537</v>
      </c>
      <c r="Z37" s="2" t="s">
        <v>1258</v>
      </c>
      <c r="AA37" s="2" t="s">
        <v>1480</v>
      </c>
      <c r="AB37" s="2" t="s">
        <v>3095</v>
      </c>
      <c r="AC37" s="2" t="s">
        <v>3216</v>
      </c>
      <c r="AD37" s="2" t="s">
        <v>1246</v>
      </c>
      <c r="AE37" s="2"/>
      <c r="AF37" s="2"/>
    </row>
    <row r="38" spans="1:32" x14ac:dyDescent="0.3">
      <c r="A38" s="2" t="s">
        <v>1392</v>
      </c>
      <c r="B38" s="2" t="s">
        <v>160</v>
      </c>
      <c r="C38" t="s">
        <v>160</v>
      </c>
      <c r="D38" s="2" t="s">
        <v>99</v>
      </c>
      <c r="E38" s="2" t="s">
        <v>1290</v>
      </c>
      <c r="F38" s="2" t="s">
        <v>1191</v>
      </c>
      <c r="G38" s="2" t="s">
        <v>1230</v>
      </c>
      <c r="H38" s="2" t="s">
        <v>1248</v>
      </c>
      <c r="I38" s="2" t="s">
        <v>3221</v>
      </c>
      <c r="J38" s="2" t="s">
        <v>1524</v>
      </c>
      <c r="K38" s="2" t="s">
        <v>1410</v>
      </c>
      <c r="L38" s="2" t="s">
        <v>3538</v>
      </c>
      <c r="M38" s="2" t="s">
        <v>3539</v>
      </c>
      <c r="N38" s="2" t="s">
        <v>1282</v>
      </c>
      <c r="O38" s="2" t="s">
        <v>1572</v>
      </c>
      <c r="P38" s="2" t="s">
        <v>1230</v>
      </c>
      <c r="Q38" s="2" t="s">
        <v>1327</v>
      </c>
      <c r="R38" s="2" t="s">
        <v>1464</v>
      </c>
      <c r="S38" s="2" t="s">
        <v>1348</v>
      </c>
      <c r="T38" s="2" t="s">
        <v>1629</v>
      </c>
      <c r="U38" s="2" t="s">
        <v>1495</v>
      </c>
      <c r="V38" s="2" t="s">
        <v>2097</v>
      </c>
      <c r="W38" s="2" t="s">
        <v>3540</v>
      </c>
      <c r="X38" s="2" t="s">
        <v>2161</v>
      </c>
      <c r="Y38" s="2" t="s">
        <v>3236</v>
      </c>
      <c r="Z38" s="2" t="s">
        <v>1288</v>
      </c>
      <c r="AA38" s="2" t="s">
        <v>1358</v>
      </c>
      <c r="AB38" s="2" t="s">
        <v>3541</v>
      </c>
      <c r="AC38" s="2" t="s">
        <v>3542</v>
      </c>
      <c r="AD38" s="2" t="s">
        <v>1701</v>
      </c>
      <c r="AE38" s="2" t="s">
        <v>1220</v>
      </c>
      <c r="AF38" s="2" t="s">
        <v>1220</v>
      </c>
    </row>
    <row r="39" spans="1:32" x14ac:dyDescent="0.3">
      <c r="A39" s="2" t="s">
        <v>1321</v>
      </c>
      <c r="B39" s="2" t="s">
        <v>2915</v>
      </c>
      <c r="C39" t="s">
        <v>2915</v>
      </c>
      <c r="D39" s="2" t="s">
        <v>88</v>
      </c>
      <c r="E39" s="2" t="s">
        <v>1232</v>
      </c>
      <c r="F39" s="2" t="s">
        <v>1191</v>
      </c>
      <c r="G39" s="2" t="s">
        <v>1240</v>
      </c>
      <c r="H39" s="2" t="s">
        <v>1240</v>
      </c>
      <c r="I39" s="2" t="s">
        <v>2367</v>
      </c>
      <c r="J39" s="2" t="s">
        <v>1280</v>
      </c>
      <c r="K39" s="2" t="s">
        <v>1590</v>
      </c>
      <c r="L39" s="2" t="s">
        <v>2655</v>
      </c>
      <c r="M39" s="2" t="s">
        <v>3218</v>
      </c>
      <c r="N39" s="2" t="s">
        <v>1231</v>
      </c>
      <c r="O39" s="2" t="s">
        <v>1478</v>
      </c>
      <c r="P39" s="2" t="s">
        <v>1263</v>
      </c>
      <c r="Q39" s="2" t="s">
        <v>1788</v>
      </c>
      <c r="R39" s="2" t="s">
        <v>1347</v>
      </c>
      <c r="S39" s="2" t="s">
        <v>1226</v>
      </c>
      <c r="T39" s="2" t="s">
        <v>1495</v>
      </c>
      <c r="U39" s="2" t="s">
        <v>1349</v>
      </c>
      <c r="V39" s="2" t="s">
        <v>2097</v>
      </c>
      <c r="W39" s="2" t="s">
        <v>3219</v>
      </c>
      <c r="X39" s="2" t="s">
        <v>2655</v>
      </c>
      <c r="Y39" s="2" t="s">
        <v>2666</v>
      </c>
      <c r="Z39" s="2" t="s">
        <v>1258</v>
      </c>
      <c r="AA39" s="2" t="s">
        <v>1464</v>
      </c>
      <c r="AB39" s="2" t="s">
        <v>3220</v>
      </c>
      <c r="AC39" s="2" t="s">
        <v>2466</v>
      </c>
      <c r="AD39" s="2" t="s">
        <v>1531</v>
      </c>
      <c r="AE39" s="2"/>
      <c r="AF39" s="2"/>
    </row>
    <row r="40" spans="1:32" x14ac:dyDescent="0.3">
      <c r="A40" s="2" t="s">
        <v>1381</v>
      </c>
      <c r="B40" s="2" t="s">
        <v>2772</v>
      </c>
      <c r="C40" t="s">
        <v>2772</v>
      </c>
      <c r="D40" s="2" t="s">
        <v>86</v>
      </c>
      <c r="E40" s="2" t="s">
        <v>1311</v>
      </c>
      <c r="F40" s="2" t="s">
        <v>1191</v>
      </c>
      <c r="G40" s="2" t="s">
        <v>1230</v>
      </c>
      <c r="H40" s="2" t="s">
        <v>1248</v>
      </c>
      <c r="I40" s="2" t="s">
        <v>3221</v>
      </c>
      <c r="J40" s="2" t="s">
        <v>1280</v>
      </c>
      <c r="K40" s="2" t="s">
        <v>1571</v>
      </c>
      <c r="L40" s="2" t="s">
        <v>2239</v>
      </c>
      <c r="M40" s="2" t="s">
        <v>3222</v>
      </c>
      <c r="N40" s="2" t="s">
        <v>1263</v>
      </c>
      <c r="O40" s="2" t="s">
        <v>1543</v>
      </c>
      <c r="P40" s="2" t="s">
        <v>1269</v>
      </c>
      <c r="Q40" s="2" t="s">
        <v>1776</v>
      </c>
      <c r="R40" s="2" t="s">
        <v>1237</v>
      </c>
      <c r="S40" s="2" t="s">
        <v>1409</v>
      </c>
      <c r="T40" s="2" t="s">
        <v>1543</v>
      </c>
      <c r="U40" s="2" t="s">
        <v>2060</v>
      </c>
      <c r="V40" s="2" t="s">
        <v>1619</v>
      </c>
      <c r="W40" s="2" t="s">
        <v>3223</v>
      </c>
      <c r="X40" s="2" t="s">
        <v>3224</v>
      </c>
      <c r="Y40" s="2" t="s">
        <v>2409</v>
      </c>
      <c r="Z40" s="2" t="s">
        <v>1288</v>
      </c>
      <c r="AA40" s="2" t="s">
        <v>1286</v>
      </c>
      <c r="AB40" s="2" t="s">
        <v>2163</v>
      </c>
      <c r="AC40" s="2" t="s">
        <v>3225</v>
      </c>
      <c r="AD40" s="2" t="s">
        <v>1655</v>
      </c>
      <c r="AE40" s="2" t="s">
        <v>1220</v>
      </c>
      <c r="AF40" s="2" t="s">
        <v>1220</v>
      </c>
    </row>
    <row r="41" spans="1:32" x14ac:dyDescent="0.3">
      <c r="A41" s="2" t="s">
        <v>1322</v>
      </c>
      <c r="B41" s="2" t="s">
        <v>162</v>
      </c>
      <c r="C41" t="s">
        <v>162</v>
      </c>
      <c r="D41" s="2" t="s">
        <v>135</v>
      </c>
      <c r="E41" s="2" t="s">
        <v>1232</v>
      </c>
      <c r="F41" s="2" t="s">
        <v>1191</v>
      </c>
      <c r="G41" s="2" t="s">
        <v>1248</v>
      </c>
      <c r="H41" s="2" t="s">
        <v>1248</v>
      </c>
      <c r="I41" s="2" t="s">
        <v>2354</v>
      </c>
      <c r="J41" s="2" t="s">
        <v>1280</v>
      </c>
      <c r="K41" s="2" t="s">
        <v>1546</v>
      </c>
      <c r="L41" s="2" t="s">
        <v>2935</v>
      </c>
      <c r="M41" s="2" t="s">
        <v>2936</v>
      </c>
      <c r="N41" s="2" t="s">
        <v>1248</v>
      </c>
      <c r="O41" s="2" t="s">
        <v>1317</v>
      </c>
      <c r="P41" s="2" t="s">
        <v>1220</v>
      </c>
      <c r="Q41" s="2" t="s">
        <v>1594</v>
      </c>
      <c r="R41" s="2" t="s">
        <v>1341</v>
      </c>
      <c r="S41" s="2" t="s">
        <v>1464</v>
      </c>
      <c r="T41" s="2" t="s">
        <v>1701</v>
      </c>
      <c r="U41" s="2" t="s">
        <v>2060</v>
      </c>
      <c r="V41" s="2" t="s">
        <v>2288</v>
      </c>
      <c r="W41" s="2" t="s">
        <v>2937</v>
      </c>
      <c r="X41" s="2" t="s">
        <v>2933</v>
      </c>
      <c r="Y41" s="2" t="s">
        <v>3201</v>
      </c>
      <c r="Z41" s="2" t="s">
        <v>1258</v>
      </c>
      <c r="AA41" s="2" t="s">
        <v>1440</v>
      </c>
      <c r="AB41" s="2" t="s">
        <v>2903</v>
      </c>
      <c r="AC41" s="2" t="s">
        <v>2938</v>
      </c>
      <c r="AD41" s="2" t="s">
        <v>2060</v>
      </c>
      <c r="AE41" s="2"/>
      <c r="AF41" s="2"/>
    </row>
    <row r="42" spans="1:32" x14ac:dyDescent="0.3">
      <c r="A42" s="2" t="s">
        <v>1266</v>
      </c>
      <c r="B42" s="2" t="s">
        <v>262</v>
      </c>
      <c r="C42" t="s">
        <v>262</v>
      </c>
      <c r="D42" s="2" t="s">
        <v>114</v>
      </c>
      <c r="E42" s="2" t="s">
        <v>1294</v>
      </c>
      <c r="F42" s="2" t="s">
        <v>1191</v>
      </c>
      <c r="G42" s="2" t="s">
        <v>1240</v>
      </c>
      <c r="H42" s="2" t="s">
        <v>1220</v>
      </c>
      <c r="I42" s="2" t="s">
        <v>2412</v>
      </c>
      <c r="J42" s="2" t="s">
        <v>1409</v>
      </c>
      <c r="K42" s="2" t="s">
        <v>1497</v>
      </c>
      <c r="L42" s="2" t="s">
        <v>2759</v>
      </c>
      <c r="M42" s="2" t="s">
        <v>2746</v>
      </c>
      <c r="N42" s="2" t="s">
        <v>1240</v>
      </c>
      <c r="O42" s="2" t="s">
        <v>1369</v>
      </c>
      <c r="P42" s="2" t="s">
        <v>1231</v>
      </c>
      <c r="Q42" s="2" t="s">
        <v>1385</v>
      </c>
      <c r="R42" s="2" t="s">
        <v>1329</v>
      </c>
      <c r="S42" s="2" t="s">
        <v>1332</v>
      </c>
      <c r="T42" s="2" t="s">
        <v>1572</v>
      </c>
      <c r="U42" s="2" t="s">
        <v>1613</v>
      </c>
      <c r="V42" s="2" t="s">
        <v>2745</v>
      </c>
      <c r="W42" s="2" t="s">
        <v>2760</v>
      </c>
      <c r="X42" s="2" t="s">
        <v>2761</v>
      </c>
      <c r="Y42" s="2" t="s">
        <v>3535</v>
      </c>
      <c r="Z42" s="2" t="s">
        <v>1293</v>
      </c>
      <c r="AA42" s="2" t="s">
        <v>1573</v>
      </c>
      <c r="AB42" s="2" t="s">
        <v>2726</v>
      </c>
      <c r="AC42" s="2" t="s">
        <v>2762</v>
      </c>
      <c r="AD42" s="2" t="s">
        <v>2763</v>
      </c>
      <c r="AE42" s="2"/>
      <c r="AF42" s="2"/>
    </row>
    <row r="43" spans="1:32" x14ac:dyDescent="0.3">
      <c r="A43" s="2" t="s">
        <v>1431</v>
      </c>
      <c r="B43" s="2" t="s">
        <v>218</v>
      </c>
      <c r="C43" t="s">
        <v>218</v>
      </c>
      <c r="D43" s="2" t="s">
        <v>48</v>
      </c>
      <c r="E43" s="2" t="s">
        <v>1341</v>
      </c>
      <c r="F43" s="2" t="s">
        <v>1191</v>
      </c>
      <c r="G43" s="2" t="s">
        <v>1293</v>
      </c>
      <c r="H43" s="2" t="s">
        <v>1263</v>
      </c>
      <c r="I43" s="2" t="s">
        <v>3543</v>
      </c>
      <c r="J43" s="2" t="s">
        <v>1347</v>
      </c>
      <c r="K43" s="2" t="s">
        <v>1440</v>
      </c>
      <c r="L43" s="2" t="s">
        <v>3544</v>
      </c>
      <c r="M43" s="2" t="s">
        <v>2201</v>
      </c>
      <c r="N43" s="2" t="s">
        <v>1269</v>
      </c>
      <c r="O43" s="2" t="s">
        <v>1776</v>
      </c>
      <c r="P43" s="2" t="s">
        <v>1220</v>
      </c>
      <c r="Q43" s="2" t="s">
        <v>1582</v>
      </c>
      <c r="R43" s="2" t="s">
        <v>1225</v>
      </c>
      <c r="S43" s="2" t="s">
        <v>1440</v>
      </c>
      <c r="T43" s="2" t="s">
        <v>1719</v>
      </c>
      <c r="U43" s="2" t="s">
        <v>1608</v>
      </c>
      <c r="V43" s="2" t="s">
        <v>1563</v>
      </c>
      <c r="W43" s="2" t="s">
        <v>3545</v>
      </c>
      <c r="X43" s="2" t="s">
        <v>3546</v>
      </c>
      <c r="Y43" s="2" t="s">
        <v>3547</v>
      </c>
      <c r="Z43" s="2" t="s">
        <v>1258</v>
      </c>
      <c r="AA43" s="2" t="s">
        <v>1435</v>
      </c>
      <c r="AB43" s="2" t="s">
        <v>3548</v>
      </c>
      <c r="AC43" s="2" t="s">
        <v>2251</v>
      </c>
      <c r="AD43" s="2" t="s">
        <v>1679</v>
      </c>
      <c r="AE43" s="2"/>
      <c r="AF43" s="2"/>
    </row>
    <row r="44" spans="1:32" x14ac:dyDescent="0.3">
      <c r="A44" s="2" t="s">
        <v>1435</v>
      </c>
      <c r="B44" s="2" t="s">
        <v>2853</v>
      </c>
      <c r="C44" t="s">
        <v>2853</v>
      </c>
      <c r="D44" s="2" t="s">
        <v>44</v>
      </c>
      <c r="E44" s="2" t="s">
        <v>1232</v>
      </c>
      <c r="F44" s="2" t="s">
        <v>1191</v>
      </c>
      <c r="G44" s="2" t="s">
        <v>1240</v>
      </c>
      <c r="H44" s="2" t="s">
        <v>1220</v>
      </c>
      <c r="I44" s="2" t="s">
        <v>2412</v>
      </c>
      <c r="J44" s="2" t="s">
        <v>1249</v>
      </c>
      <c r="K44" s="2" t="s">
        <v>1435</v>
      </c>
      <c r="L44" s="2" t="s">
        <v>2907</v>
      </c>
      <c r="M44" s="2" t="s">
        <v>1737</v>
      </c>
      <c r="N44" s="2" t="s">
        <v>1269</v>
      </c>
      <c r="O44" s="2" t="s">
        <v>1776</v>
      </c>
      <c r="P44" s="2" t="s">
        <v>1269</v>
      </c>
      <c r="Q44" s="2" t="s">
        <v>1776</v>
      </c>
      <c r="R44" s="2" t="s">
        <v>1293</v>
      </c>
      <c r="S44" s="2" t="s">
        <v>1338</v>
      </c>
      <c r="T44" s="2" t="s">
        <v>1228</v>
      </c>
      <c r="U44" s="2" t="s">
        <v>1228</v>
      </c>
      <c r="V44" s="2" t="s">
        <v>2379</v>
      </c>
      <c r="W44" s="2" t="s">
        <v>2908</v>
      </c>
      <c r="X44" s="2" t="s">
        <v>1344</v>
      </c>
      <c r="Y44" s="2" t="s">
        <v>1536</v>
      </c>
      <c r="Z44" s="2" t="s">
        <v>1258</v>
      </c>
      <c r="AA44" s="2" t="s">
        <v>1226</v>
      </c>
      <c r="AB44" s="2" t="s">
        <v>2466</v>
      </c>
      <c r="AC44" s="2" t="s">
        <v>2466</v>
      </c>
      <c r="AD44" s="2" t="s">
        <v>1787</v>
      </c>
      <c r="AE44" s="2"/>
      <c r="AF44" s="2"/>
    </row>
    <row r="45" spans="1:32" x14ac:dyDescent="0.3">
      <c r="A45" s="2" t="s">
        <v>1440</v>
      </c>
      <c r="B45" s="2" t="s">
        <v>2886</v>
      </c>
      <c r="C45" t="s">
        <v>2886</v>
      </c>
      <c r="D45" s="2" t="s">
        <v>33</v>
      </c>
      <c r="E45" s="2" t="s">
        <v>1221</v>
      </c>
      <c r="F45" s="2" t="s">
        <v>1191</v>
      </c>
      <c r="G45" s="2" t="s">
        <v>1240</v>
      </c>
      <c r="H45" s="2" t="s">
        <v>1220</v>
      </c>
      <c r="I45" s="2" t="s">
        <v>2444</v>
      </c>
      <c r="J45" s="2" t="s">
        <v>1294</v>
      </c>
      <c r="K45" s="2" t="s">
        <v>1431</v>
      </c>
      <c r="L45" s="2" t="s">
        <v>2279</v>
      </c>
      <c r="M45" s="2" t="s">
        <v>1501</v>
      </c>
      <c r="N45" s="2" t="s">
        <v>1220</v>
      </c>
      <c r="O45" s="2" t="s">
        <v>1638</v>
      </c>
      <c r="P45" s="2" t="s">
        <v>1231</v>
      </c>
      <c r="Q45" s="2" t="s">
        <v>1254</v>
      </c>
      <c r="R45" s="2" t="s">
        <v>1279</v>
      </c>
      <c r="S45" s="2" t="s">
        <v>1464</v>
      </c>
      <c r="T45" s="2" t="s">
        <v>2155</v>
      </c>
      <c r="U45" s="2" t="s">
        <v>1254</v>
      </c>
      <c r="V45" s="2" t="s">
        <v>2621</v>
      </c>
      <c r="W45" s="2" t="s">
        <v>3226</v>
      </c>
      <c r="X45" s="2" t="s">
        <v>3227</v>
      </c>
      <c r="Y45" s="2"/>
      <c r="Z45" s="2" t="s">
        <v>1231</v>
      </c>
      <c r="AA45" s="2" t="s">
        <v>1225</v>
      </c>
      <c r="AB45" s="2" t="s">
        <v>3228</v>
      </c>
      <c r="AC45" s="2" t="s">
        <v>2319</v>
      </c>
      <c r="AD45" s="2" t="s">
        <v>1238</v>
      </c>
      <c r="AE45" s="2"/>
      <c r="AF45" s="2"/>
    </row>
    <row r="46" spans="1:32" x14ac:dyDescent="0.3">
      <c r="A46" s="2" t="s">
        <v>1332</v>
      </c>
      <c r="B46" s="2" t="s">
        <v>2717</v>
      </c>
      <c r="C46" t="s">
        <v>2717</v>
      </c>
      <c r="D46" s="2" t="s">
        <v>114</v>
      </c>
      <c r="E46" s="2" t="s">
        <v>1232</v>
      </c>
      <c r="F46" s="2" t="s">
        <v>1191</v>
      </c>
      <c r="G46" s="2" t="s">
        <v>1240</v>
      </c>
      <c r="H46" s="2" t="s">
        <v>1220</v>
      </c>
      <c r="I46" s="2" t="s">
        <v>2444</v>
      </c>
      <c r="J46" s="2" t="s">
        <v>1294</v>
      </c>
      <c r="K46" s="2" t="s">
        <v>1322</v>
      </c>
      <c r="L46" s="2" t="s">
        <v>2764</v>
      </c>
      <c r="M46" s="2" t="s">
        <v>1818</v>
      </c>
      <c r="N46" s="2" t="s">
        <v>1231</v>
      </c>
      <c r="O46" s="2" t="s">
        <v>1246</v>
      </c>
      <c r="P46" s="2" t="s">
        <v>1248</v>
      </c>
      <c r="Q46" s="2" t="s">
        <v>1619</v>
      </c>
      <c r="R46" s="2" t="s">
        <v>1235</v>
      </c>
      <c r="S46" s="2" t="s">
        <v>1373</v>
      </c>
      <c r="T46" s="2" t="s">
        <v>2060</v>
      </c>
      <c r="U46" s="2" t="s">
        <v>1438</v>
      </c>
      <c r="V46" s="2" t="s">
        <v>2079</v>
      </c>
      <c r="W46" s="2" t="s">
        <v>2881</v>
      </c>
      <c r="X46" s="2" t="s">
        <v>2166</v>
      </c>
      <c r="Y46" s="2" t="s">
        <v>1421</v>
      </c>
      <c r="Z46" s="2" t="s">
        <v>1220</v>
      </c>
      <c r="AA46" s="2" t="s">
        <v>1269</v>
      </c>
      <c r="AB46" s="2" t="s">
        <v>2257</v>
      </c>
      <c r="AC46" s="2" t="s">
        <v>2765</v>
      </c>
      <c r="AD46" s="2" t="s">
        <v>1638</v>
      </c>
      <c r="AE46" s="2" t="s">
        <v>1220</v>
      </c>
      <c r="AF46" s="2" t="s">
        <v>1220</v>
      </c>
    </row>
    <row r="47" spans="1:32" x14ac:dyDescent="0.3">
      <c r="A47" s="2" t="s">
        <v>1406</v>
      </c>
      <c r="B47" s="2" t="s">
        <v>701</v>
      </c>
      <c r="C47" t="s">
        <v>701</v>
      </c>
      <c r="D47" s="2" t="s">
        <v>65</v>
      </c>
      <c r="E47" s="2" t="s">
        <v>1294</v>
      </c>
      <c r="F47" s="2"/>
      <c r="G47" s="2" t="s">
        <v>1240</v>
      </c>
      <c r="H47" s="2" t="s">
        <v>1269</v>
      </c>
      <c r="I47" s="2"/>
      <c r="J47" s="2" t="s">
        <v>1249</v>
      </c>
      <c r="K47" s="2" t="s">
        <v>1321</v>
      </c>
      <c r="L47" s="2" t="s">
        <v>2445</v>
      </c>
      <c r="M47" s="2" t="s">
        <v>1751</v>
      </c>
      <c r="N47" s="2" t="s">
        <v>1220</v>
      </c>
      <c r="O47" s="2" t="s">
        <v>1637</v>
      </c>
      <c r="P47" s="2" t="s">
        <v>1269</v>
      </c>
      <c r="Q47" s="2" t="s">
        <v>1776</v>
      </c>
      <c r="R47" s="2" t="s">
        <v>1276</v>
      </c>
      <c r="S47" s="2" t="s">
        <v>1340</v>
      </c>
      <c r="T47" s="2" t="s">
        <v>1629</v>
      </c>
      <c r="U47" s="2" t="s">
        <v>1699</v>
      </c>
      <c r="V47" s="2" t="s">
        <v>2621</v>
      </c>
      <c r="W47" s="2" t="s">
        <v>3108</v>
      </c>
      <c r="X47" s="2" t="s">
        <v>1255</v>
      </c>
      <c r="Y47" s="2" t="s">
        <v>3549</v>
      </c>
      <c r="Z47" s="2" t="s">
        <v>1240</v>
      </c>
      <c r="AA47" s="2" t="s">
        <v>1301</v>
      </c>
      <c r="AB47" s="2" t="s">
        <v>3109</v>
      </c>
      <c r="AC47" s="2" t="s">
        <v>3110</v>
      </c>
      <c r="AD47" s="2" t="s">
        <v>1634</v>
      </c>
      <c r="AE47" s="2"/>
      <c r="AF47" s="2"/>
    </row>
    <row r="48" spans="1:32" x14ac:dyDescent="0.3">
      <c r="A48" s="2" t="s">
        <v>1359</v>
      </c>
      <c r="B48" s="2" t="s">
        <v>630</v>
      </c>
      <c r="C48" t="s">
        <v>630</v>
      </c>
      <c r="D48" s="2" t="s">
        <v>44</v>
      </c>
      <c r="E48" s="2" t="s">
        <v>1301</v>
      </c>
      <c r="F48" s="2" t="s">
        <v>1191</v>
      </c>
      <c r="G48" s="2" t="s">
        <v>1220</v>
      </c>
      <c r="H48" s="2" t="s">
        <v>1220</v>
      </c>
      <c r="I48" s="2" t="s">
        <v>2412</v>
      </c>
      <c r="J48" s="2" t="s">
        <v>1305</v>
      </c>
      <c r="K48" s="2" t="s">
        <v>1321</v>
      </c>
      <c r="L48" s="2" t="s">
        <v>2912</v>
      </c>
      <c r="M48" s="2" t="s">
        <v>1505</v>
      </c>
      <c r="N48" s="2" t="s">
        <v>1220</v>
      </c>
      <c r="O48" s="2" t="s">
        <v>1637</v>
      </c>
      <c r="P48" s="2" t="s">
        <v>1220</v>
      </c>
      <c r="Q48" s="2" t="s">
        <v>1637</v>
      </c>
      <c r="R48" s="2" t="s">
        <v>1288</v>
      </c>
      <c r="S48" s="2" t="s">
        <v>1338</v>
      </c>
      <c r="T48" s="2" t="s">
        <v>1584</v>
      </c>
      <c r="U48" s="2" t="s">
        <v>1495</v>
      </c>
      <c r="V48" s="2" t="s">
        <v>2191</v>
      </c>
      <c r="W48" s="2" t="s">
        <v>2939</v>
      </c>
      <c r="X48" s="2" t="s">
        <v>2940</v>
      </c>
      <c r="Y48" s="2" t="s">
        <v>3550</v>
      </c>
      <c r="Z48" s="2" t="s">
        <v>1231</v>
      </c>
      <c r="AA48" s="2" t="s">
        <v>1249</v>
      </c>
      <c r="AB48" s="2" t="s">
        <v>2243</v>
      </c>
      <c r="AC48" s="2" t="s">
        <v>2884</v>
      </c>
      <c r="AD48" s="2" t="s">
        <v>1246</v>
      </c>
      <c r="AE48" s="2"/>
      <c r="AF48" s="2"/>
    </row>
    <row r="49" spans="1:32" x14ac:dyDescent="0.3">
      <c r="A49" s="2" t="s">
        <v>1373</v>
      </c>
      <c r="B49" s="2" t="s">
        <v>521</v>
      </c>
      <c r="C49" t="s">
        <v>521</v>
      </c>
      <c r="D49" s="2" t="s">
        <v>88</v>
      </c>
      <c r="E49" s="2" t="s">
        <v>1347</v>
      </c>
      <c r="F49" s="2" t="s">
        <v>1191</v>
      </c>
      <c r="G49" s="2" t="s">
        <v>1220</v>
      </c>
      <c r="H49" s="2" t="s">
        <v>1220</v>
      </c>
      <c r="I49" s="2" t="s">
        <v>2412</v>
      </c>
      <c r="J49" s="2" t="s">
        <v>1340</v>
      </c>
      <c r="K49" s="2" t="s">
        <v>1409</v>
      </c>
      <c r="L49" s="2" t="s">
        <v>1328</v>
      </c>
      <c r="M49" s="2" t="s">
        <v>1533</v>
      </c>
      <c r="N49" s="2" t="s">
        <v>1231</v>
      </c>
      <c r="O49" s="2" t="s">
        <v>1495</v>
      </c>
      <c r="P49" s="2" t="s">
        <v>1269</v>
      </c>
      <c r="Q49" s="2" t="s">
        <v>1776</v>
      </c>
      <c r="R49" s="2" t="s">
        <v>1235</v>
      </c>
      <c r="S49" s="2" t="s">
        <v>1406</v>
      </c>
      <c r="T49" s="2" t="s">
        <v>1692</v>
      </c>
      <c r="U49" s="2" t="s">
        <v>2176</v>
      </c>
      <c r="V49" s="2" t="s">
        <v>1556</v>
      </c>
      <c r="W49" s="2" t="s">
        <v>3551</v>
      </c>
      <c r="X49" s="2" t="s">
        <v>2415</v>
      </c>
      <c r="Y49" s="2" t="s">
        <v>2882</v>
      </c>
      <c r="Z49" s="2" t="s">
        <v>1269</v>
      </c>
      <c r="AA49" s="2" t="s">
        <v>1269</v>
      </c>
      <c r="AB49" s="2" t="s">
        <v>2127</v>
      </c>
      <c r="AC49" s="2" t="s">
        <v>3552</v>
      </c>
      <c r="AD49" s="2" t="s">
        <v>1776</v>
      </c>
      <c r="AE49" s="2"/>
      <c r="AF49" s="2"/>
    </row>
    <row r="50" spans="1:32" x14ac:dyDescent="0.3">
      <c r="A50" s="2" t="s">
        <v>1364</v>
      </c>
      <c r="B50" s="2" t="s">
        <v>503</v>
      </c>
      <c r="C50" t="s">
        <v>503</v>
      </c>
      <c r="D50" s="2" t="s">
        <v>56</v>
      </c>
      <c r="E50" s="2" t="s">
        <v>1347</v>
      </c>
      <c r="F50" s="2" t="s">
        <v>1191</v>
      </c>
      <c r="G50" s="2" t="s">
        <v>1231</v>
      </c>
      <c r="H50" s="2" t="s">
        <v>1220</v>
      </c>
      <c r="I50" s="2" t="s">
        <v>2444</v>
      </c>
      <c r="J50" s="2" t="s">
        <v>1225</v>
      </c>
      <c r="K50" s="2" t="s">
        <v>1341</v>
      </c>
      <c r="L50" s="2" t="s">
        <v>2649</v>
      </c>
      <c r="M50" s="2" t="s">
        <v>1729</v>
      </c>
      <c r="N50" s="2" t="s">
        <v>1269</v>
      </c>
      <c r="O50" s="2" t="s">
        <v>1776</v>
      </c>
      <c r="P50" s="2" t="s">
        <v>1269</v>
      </c>
      <c r="Q50" s="2" t="s">
        <v>1776</v>
      </c>
      <c r="R50" s="2" t="s">
        <v>1288</v>
      </c>
      <c r="S50" s="2" t="s">
        <v>1392</v>
      </c>
      <c r="T50" s="2" t="s">
        <v>1360</v>
      </c>
      <c r="U50" s="2" t="s">
        <v>1360</v>
      </c>
      <c r="V50" s="2" t="s">
        <v>1646</v>
      </c>
      <c r="W50" s="2" t="s">
        <v>2941</v>
      </c>
      <c r="X50" s="2" t="s">
        <v>2650</v>
      </c>
      <c r="Y50" s="2" t="s">
        <v>3246</v>
      </c>
      <c r="Z50" s="2" t="s">
        <v>1231</v>
      </c>
      <c r="AA50" s="2" t="s">
        <v>1220</v>
      </c>
      <c r="AB50" s="2" t="s">
        <v>2651</v>
      </c>
      <c r="AC50" s="2" t="s">
        <v>2651</v>
      </c>
      <c r="AD50" s="2" t="s">
        <v>1613</v>
      </c>
      <c r="AE50" s="2" t="s">
        <v>1220</v>
      </c>
      <c r="AF50" s="2" t="s">
        <v>1220</v>
      </c>
    </row>
    <row r="51" spans="1:32" x14ac:dyDescent="0.3">
      <c r="A51" s="2" t="s">
        <v>1313</v>
      </c>
      <c r="B51" s="2" t="s">
        <v>339</v>
      </c>
      <c r="C51" t="s">
        <v>339</v>
      </c>
      <c r="D51" s="2" t="s">
        <v>78</v>
      </c>
      <c r="E51" s="2" t="s">
        <v>1348</v>
      </c>
      <c r="F51" s="2" t="s">
        <v>1191</v>
      </c>
      <c r="G51" s="2" t="s">
        <v>1220</v>
      </c>
      <c r="H51" s="2" t="s">
        <v>1220</v>
      </c>
      <c r="I51" s="2" t="s">
        <v>2412</v>
      </c>
      <c r="J51" s="2" t="s">
        <v>1324</v>
      </c>
      <c r="K51" s="2" t="s">
        <v>1301</v>
      </c>
      <c r="L51" s="2" t="s">
        <v>2314</v>
      </c>
      <c r="M51" s="2" t="s">
        <v>1633</v>
      </c>
      <c r="N51" s="2" t="s">
        <v>1220</v>
      </c>
      <c r="O51" s="2" t="s">
        <v>1555</v>
      </c>
      <c r="P51" s="2" t="s">
        <v>1220</v>
      </c>
      <c r="Q51" s="2" t="s">
        <v>1555</v>
      </c>
      <c r="R51" s="2" t="s">
        <v>1230</v>
      </c>
      <c r="S51" s="2" t="s">
        <v>1329</v>
      </c>
      <c r="T51" s="2" t="s">
        <v>1369</v>
      </c>
      <c r="U51" s="2" t="s">
        <v>1327</v>
      </c>
      <c r="V51" s="2" t="s">
        <v>1608</v>
      </c>
      <c r="W51" s="2" t="s">
        <v>3553</v>
      </c>
      <c r="X51" s="2" t="s">
        <v>3554</v>
      </c>
      <c r="Y51" s="2" t="s">
        <v>2079</v>
      </c>
      <c r="Z51" s="2" t="s">
        <v>1231</v>
      </c>
      <c r="AA51" s="2" t="s">
        <v>1305</v>
      </c>
      <c r="AB51" s="2" t="s">
        <v>3555</v>
      </c>
      <c r="AC51" s="2" t="s">
        <v>3556</v>
      </c>
      <c r="AD51" s="2" t="s">
        <v>2155</v>
      </c>
      <c r="AE51" s="2"/>
      <c r="AF51" s="2"/>
    </row>
    <row r="52" spans="1:32" x14ac:dyDescent="0.3">
      <c r="A52" s="2" t="s">
        <v>1309</v>
      </c>
      <c r="B52" s="2" t="s">
        <v>398</v>
      </c>
      <c r="C52" t="s">
        <v>398</v>
      </c>
      <c r="D52" s="2" t="s">
        <v>101</v>
      </c>
      <c r="E52" s="2" t="s">
        <v>1409</v>
      </c>
      <c r="F52" s="2" t="s">
        <v>1191</v>
      </c>
      <c r="G52" s="2" t="s">
        <v>1220</v>
      </c>
      <c r="H52" s="2" t="s">
        <v>1220</v>
      </c>
      <c r="I52" s="2" t="s">
        <v>2412</v>
      </c>
      <c r="J52" s="2" t="s">
        <v>1222</v>
      </c>
      <c r="K52" s="2" t="s">
        <v>1232</v>
      </c>
      <c r="L52" s="2" t="s">
        <v>2334</v>
      </c>
      <c r="M52" s="2" t="s">
        <v>1623</v>
      </c>
      <c r="N52" s="2" t="s">
        <v>1269</v>
      </c>
      <c r="O52" s="2" t="s">
        <v>1776</v>
      </c>
      <c r="P52" s="2" t="s">
        <v>1220</v>
      </c>
      <c r="Q52" s="2" t="s">
        <v>1365</v>
      </c>
      <c r="R52" s="2" t="s">
        <v>1243</v>
      </c>
      <c r="S52" s="2" t="s">
        <v>1221</v>
      </c>
      <c r="T52" s="2" t="s">
        <v>1562</v>
      </c>
      <c r="U52" s="2" t="s">
        <v>1567</v>
      </c>
      <c r="V52" s="2" t="s">
        <v>1684</v>
      </c>
      <c r="W52" s="2" t="s">
        <v>2781</v>
      </c>
      <c r="X52" s="2" t="s">
        <v>2139</v>
      </c>
      <c r="Y52" s="2" t="s">
        <v>3557</v>
      </c>
      <c r="Z52" s="2" t="s">
        <v>1231</v>
      </c>
      <c r="AA52" s="2" t="s">
        <v>1329</v>
      </c>
      <c r="AB52" s="2" t="s">
        <v>2782</v>
      </c>
      <c r="AC52" s="2" t="s">
        <v>2783</v>
      </c>
      <c r="AD52" s="2" t="s">
        <v>1632</v>
      </c>
      <c r="AE52" s="2"/>
      <c r="AF52" s="2"/>
    </row>
    <row r="53" spans="1:32" x14ac:dyDescent="0.3">
      <c r="A53" s="2" t="s">
        <v>1464</v>
      </c>
      <c r="B53" s="2" t="s">
        <v>685</v>
      </c>
      <c r="C53" t="s">
        <v>685</v>
      </c>
      <c r="D53" s="2" t="s">
        <v>101</v>
      </c>
      <c r="E53" s="2" t="s">
        <v>1232</v>
      </c>
      <c r="F53" s="2"/>
      <c r="G53" s="2" t="s">
        <v>1231</v>
      </c>
      <c r="H53" s="2" t="s">
        <v>1269</v>
      </c>
      <c r="I53" s="2"/>
      <c r="J53" s="2" t="s">
        <v>1293</v>
      </c>
      <c r="K53" s="2" t="s">
        <v>1249</v>
      </c>
      <c r="L53" s="2" t="s">
        <v>2882</v>
      </c>
      <c r="M53" s="2" t="s">
        <v>1617</v>
      </c>
      <c r="N53" s="2" t="s">
        <v>1220</v>
      </c>
      <c r="O53" s="2" t="s">
        <v>1274</v>
      </c>
      <c r="P53" s="2" t="s">
        <v>1240</v>
      </c>
      <c r="Q53" s="2" t="s">
        <v>1646</v>
      </c>
      <c r="R53" s="2" t="s">
        <v>1243</v>
      </c>
      <c r="S53" s="2" t="s">
        <v>1341</v>
      </c>
      <c r="T53" s="2" t="s">
        <v>1562</v>
      </c>
      <c r="U53" s="2" t="s">
        <v>1742</v>
      </c>
      <c r="V53" s="2" t="s">
        <v>1479</v>
      </c>
      <c r="W53" s="2" t="s">
        <v>2122</v>
      </c>
      <c r="X53" s="2" t="s">
        <v>2883</v>
      </c>
      <c r="Y53" s="2" t="s">
        <v>3245</v>
      </c>
      <c r="Z53" s="2" t="s">
        <v>1220</v>
      </c>
      <c r="AA53" s="2" t="s">
        <v>1258</v>
      </c>
      <c r="AB53" s="2" t="s">
        <v>2884</v>
      </c>
      <c r="AC53" s="2" t="s">
        <v>2885</v>
      </c>
      <c r="AD53" s="2" t="s">
        <v>1365</v>
      </c>
      <c r="AE53" s="2"/>
      <c r="AF53" s="2"/>
    </row>
    <row r="54" spans="1:32" x14ac:dyDescent="0.3">
      <c r="A54" s="2" t="s">
        <v>1308</v>
      </c>
      <c r="B54" s="2" t="s">
        <v>425</v>
      </c>
      <c r="C54" t="s">
        <v>425</v>
      </c>
      <c r="D54" s="2" t="s">
        <v>37</v>
      </c>
      <c r="E54" s="2" t="s">
        <v>1341</v>
      </c>
      <c r="F54" s="2" t="s">
        <v>1191</v>
      </c>
      <c r="G54" s="2" t="s">
        <v>1248</v>
      </c>
      <c r="H54" s="2" t="s">
        <v>1220</v>
      </c>
      <c r="I54" s="2" t="s">
        <v>2412</v>
      </c>
      <c r="J54" s="2" t="s">
        <v>1243</v>
      </c>
      <c r="K54" s="2" t="s">
        <v>1276</v>
      </c>
      <c r="L54" s="2" t="s">
        <v>1328</v>
      </c>
      <c r="M54" s="2" t="s">
        <v>1431</v>
      </c>
      <c r="N54" s="2" t="s">
        <v>1269</v>
      </c>
      <c r="O54" s="2" t="s">
        <v>1776</v>
      </c>
      <c r="P54" s="2" t="s">
        <v>1231</v>
      </c>
      <c r="Q54" s="2" t="s">
        <v>2475</v>
      </c>
      <c r="R54" s="2" t="s">
        <v>1220</v>
      </c>
      <c r="S54" s="2" t="s">
        <v>1282</v>
      </c>
      <c r="T54" s="2" t="s">
        <v>1589</v>
      </c>
      <c r="U54" s="2" t="s">
        <v>3558</v>
      </c>
      <c r="V54" s="2" t="s">
        <v>1407</v>
      </c>
      <c r="W54" s="2" t="s">
        <v>1598</v>
      </c>
      <c r="X54" s="2" t="s">
        <v>3559</v>
      </c>
      <c r="Y54" s="2" t="s">
        <v>1470</v>
      </c>
      <c r="Z54" s="2" t="s">
        <v>1240</v>
      </c>
      <c r="AA54" s="2" t="s">
        <v>1340</v>
      </c>
      <c r="AB54" s="2" t="s">
        <v>3560</v>
      </c>
      <c r="AC54" s="2" t="s">
        <v>3561</v>
      </c>
      <c r="AD54" s="2" t="s">
        <v>1510</v>
      </c>
      <c r="AE54" s="2"/>
      <c r="AF54" s="2"/>
    </row>
    <row r="55" spans="1:32" x14ac:dyDescent="0.3">
      <c r="A55" s="2" t="s">
        <v>1471</v>
      </c>
      <c r="B55" s="2" t="s">
        <v>362</v>
      </c>
      <c r="C55" t="s">
        <v>362</v>
      </c>
      <c r="D55" s="2" t="s">
        <v>72</v>
      </c>
      <c r="E55" s="2" t="s">
        <v>1335</v>
      </c>
      <c r="F55" s="2"/>
      <c r="G55" s="2" t="s">
        <v>1220</v>
      </c>
      <c r="H55" s="2" t="s">
        <v>1269</v>
      </c>
      <c r="I55" s="2"/>
      <c r="J55" s="2" t="s">
        <v>1243</v>
      </c>
      <c r="K55" s="2" t="s">
        <v>1279</v>
      </c>
      <c r="L55" s="2" t="s">
        <v>2748</v>
      </c>
      <c r="M55" s="2" t="s">
        <v>1452</v>
      </c>
      <c r="N55" s="2" t="s">
        <v>1220</v>
      </c>
      <c r="O55" s="2" t="s">
        <v>1632</v>
      </c>
      <c r="P55" s="2" t="s">
        <v>1220</v>
      </c>
      <c r="Q55" s="2" t="s">
        <v>1632</v>
      </c>
      <c r="R55" s="2" t="s">
        <v>1263</v>
      </c>
      <c r="S55" s="2" t="s">
        <v>1348</v>
      </c>
      <c r="T55" s="2" t="s">
        <v>1606</v>
      </c>
      <c r="U55" s="2" t="s">
        <v>1407</v>
      </c>
      <c r="V55" s="2" t="s">
        <v>1556</v>
      </c>
      <c r="W55" s="2" t="s">
        <v>2942</v>
      </c>
      <c r="X55" s="2" t="s">
        <v>2943</v>
      </c>
      <c r="Y55" s="2" t="s">
        <v>1602</v>
      </c>
      <c r="Z55" s="2" t="s">
        <v>1269</v>
      </c>
      <c r="AA55" s="2" t="s">
        <v>1269</v>
      </c>
      <c r="AB55" s="2" t="s">
        <v>2944</v>
      </c>
      <c r="AC55" s="2" t="s">
        <v>2945</v>
      </c>
      <c r="AD55" s="2" t="s">
        <v>1776</v>
      </c>
      <c r="AE55" s="2"/>
      <c r="AF55" s="2"/>
    </row>
    <row r="56" spans="1:32" x14ac:dyDescent="0.3">
      <c r="A56" s="2" t="s">
        <v>1272</v>
      </c>
      <c r="B56" s="2" t="s">
        <v>89</v>
      </c>
      <c r="C56" t="s">
        <v>89</v>
      </c>
      <c r="D56" s="2" t="s">
        <v>48</v>
      </c>
      <c r="E56" s="2" t="s">
        <v>1290</v>
      </c>
      <c r="F56" s="2"/>
      <c r="G56" s="2" t="s">
        <v>1240</v>
      </c>
      <c r="H56" s="2" t="s">
        <v>1269</v>
      </c>
      <c r="I56" s="2"/>
      <c r="J56" s="2" t="s">
        <v>1258</v>
      </c>
      <c r="K56" s="2" t="s">
        <v>1293</v>
      </c>
      <c r="L56" s="2" t="s">
        <v>2951</v>
      </c>
      <c r="M56" s="2" t="s">
        <v>1259</v>
      </c>
      <c r="N56" s="2" t="s">
        <v>1269</v>
      </c>
      <c r="O56" s="2" t="s">
        <v>1776</v>
      </c>
      <c r="P56" s="2" t="s">
        <v>1269</v>
      </c>
      <c r="Q56" s="2" t="s">
        <v>1776</v>
      </c>
      <c r="R56" s="2" t="s">
        <v>1230</v>
      </c>
      <c r="S56" s="2" t="s">
        <v>1298</v>
      </c>
      <c r="T56" s="2" t="s">
        <v>1572</v>
      </c>
      <c r="U56" s="2" t="s">
        <v>1572</v>
      </c>
      <c r="V56" s="2" t="s">
        <v>1568</v>
      </c>
      <c r="W56" s="2" t="s">
        <v>2477</v>
      </c>
      <c r="X56" s="2" t="s">
        <v>3112</v>
      </c>
      <c r="Y56" s="2" t="s">
        <v>3562</v>
      </c>
      <c r="Z56" s="2" t="s">
        <v>1231</v>
      </c>
      <c r="AA56" s="2" t="s">
        <v>1293</v>
      </c>
      <c r="AB56" s="2" t="s">
        <v>2780</v>
      </c>
      <c r="AC56" s="2" t="s">
        <v>2780</v>
      </c>
      <c r="AD56" s="2" t="s">
        <v>1551</v>
      </c>
      <c r="AE56" s="2"/>
      <c r="AF56" s="2"/>
    </row>
    <row r="57" spans="1:32" x14ac:dyDescent="0.3">
      <c r="A57" s="2" t="s">
        <v>1265</v>
      </c>
      <c r="B57" s="2" t="s">
        <v>373</v>
      </c>
      <c r="C57" t="s">
        <v>373</v>
      </c>
      <c r="D57" s="2" t="s">
        <v>78</v>
      </c>
      <c r="E57" s="2" t="s">
        <v>1290</v>
      </c>
      <c r="F57" s="2"/>
      <c r="G57" s="2" t="s">
        <v>1231</v>
      </c>
      <c r="H57" s="2" t="s">
        <v>1269</v>
      </c>
      <c r="I57" s="2"/>
      <c r="J57" s="2" t="s">
        <v>1240</v>
      </c>
      <c r="K57" s="2" t="s">
        <v>1288</v>
      </c>
      <c r="L57" s="2" t="s">
        <v>3124</v>
      </c>
      <c r="M57" s="2" t="s">
        <v>1341</v>
      </c>
      <c r="N57" s="2" t="s">
        <v>1269</v>
      </c>
      <c r="O57" s="2" t="s">
        <v>1776</v>
      </c>
      <c r="P57" s="2" t="s">
        <v>1220</v>
      </c>
      <c r="Q57" s="2" t="s">
        <v>1619</v>
      </c>
      <c r="R57" s="2" t="s">
        <v>1220</v>
      </c>
      <c r="S57" s="2" t="s">
        <v>1276</v>
      </c>
      <c r="T57" s="2" t="s">
        <v>1589</v>
      </c>
      <c r="U57" s="2" t="s">
        <v>1781</v>
      </c>
      <c r="V57" s="2" t="s">
        <v>1619</v>
      </c>
      <c r="W57" s="2" t="s">
        <v>1819</v>
      </c>
      <c r="X57" s="2" t="s">
        <v>1776</v>
      </c>
      <c r="Y57" s="2" t="s">
        <v>3563</v>
      </c>
      <c r="Z57" s="2" t="s">
        <v>1248</v>
      </c>
      <c r="AA57" s="2" t="s">
        <v>1347</v>
      </c>
      <c r="AB57" s="2" t="s">
        <v>3229</v>
      </c>
      <c r="AC57" s="2" t="s">
        <v>3230</v>
      </c>
      <c r="AD57" s="2" t="s">
        <v>1593</v>
      </c>
      <c r="AE57" s="2"/>
      <c r="AF57" s="2"/>
    </row>
    <row r="58" spans="1:32" x14ac:dyDescent="0.3">
      <c r="A58" s="2" t="s">
        <v>1252</v>
      </c>
      <c r="B58" s="2" t="s">
        <v>190</v>
      </c>
      <c r="C58" t="s">
        <v>190</v>
      </c>
      <c r="D58" s="2" t="s">
        <v>54</v>
      </c>
      <c r="E58" s="2" t="s">
        <v>1338</v>
      </c>
      <c r="F58" s="2"/>
      <c r="G58" s="2" t="s">
        <v>1220</v>
      </c>
      <c r="H58" s="2" t="s">
        <v>1269</v>
      </c>
      <c r="I58" s="2"/>
      <c r="J58" s="2" t="s">
        <v>1230</v>
      </c>
      <c r="K58" s="2" t="s">
        <v>1288</v>
      </c>
      <c r="L58" s="2" t="s">
        <v>2472</v>
      </c>
      <c r="M58" s="2" t="s">
        <v>1406</v>
      </c>
      <c r="N58" s="2" t="s">
        <v>1269</v>
      </c>
      <c r="O58" s="2" t="s">
        <v>1776</v>
      </c>
      <c r="P58" s="2" t="s">
        <v>1269</v>
      </c>
      <c r="Q58" s="2" t="s">
        <v>1776</v>
      </c>
      <c r="R58" s="2" t="s">
        <v>1231</v>
      </c>
      <c r="S58" s="2" t="s">
        <v>1232</v>
      </c>
      <c r="T58" s="2" t="s">
        <v>1317</v>
      </c>
      <c r="U58" s="2" t="s">
        <v>1317</v>
      </c>
      <c r="V58" s="2" t="s">
        <v>2473</v>
      </c>
      <c r="W58" s="2" t="s">
        <v>2833</v>
      </c>
      <c r="X58" s="2" t="s">
        <v>2058</v>
      </c>
      <c r="Y58" s="2" t="s">
        <v>1408</v>
      </c>
      <c r="Z58" s="2" t="s">
        <v>1269</v>
      </c>
      <c r="AA58" s="2" t="s">
        <v>1269</v>
      </c>
      <c r="AB58" s="2" t="s">
        <v>2835</v>
      </c>
      <c r="AC58" s="2" t="s">
        <v>2835</v>
      </c>
      <c r="AD58" s="2" t="s">
        <v>1776</v>
      </c>
      <c r="AE58" s="2"/>
      <c r="AF58" s="2"/>
    </row>
    <row r="59" spans="1:32" x14ac:dyDescent="0.3">
      <c r="A59" s="2" t="s">
        <v>1303</v>
      </c>
      <c r="B59" s="2" t="s">
        <v>522</v>
      </c>
      <c r="C59" t="s">
        <v>522</v>
      </c>
      <c r="D59" s="2" t="s">
        <v>74</v>
      </c>
      <c r="E59" s="2" t="s">
        <v>1335</v>
      </c>
      <c r="F59" s="2"/>
      <c r="G59" s="2" t="s">
        <v>1220</v>
      </c>
      <c r="H59" s="2" t="s">
        <v>1269</v>
      </c>
      <c r="I59" s="2"/>
      <c r="J59" s="2" t="s">
        <v>1263</v>
      </c>
      <c r="K59" s="2" t="s">
        <v>1288</v>
      </c>
      <c r="L59" s="2" t="s">
        <v>2467</v>
      </c>
      <c r="M59" s="2" t="s">
        <v>1347</v>
      </c>
      <c r="N59" s="2" t="s">
        <v>1269</v>
      </c>
      <c r="O59" s="2" t="s">
        <v>1776</v>
      </c>
      <c r="P59" s="2" t="s">
        <v>1269</v>
      </c>
      <c r="Q59" s="2" t="s">
        <v>1776</v>
      </c>
      <c r="R59" s="2" t="s">
        <v>1231</v>
      </c>
      <c r="S59" s="2" t="s">
        <v>1222</v>
      </c>
      <c r="T59" s="2" t="s">
        <v>1385</v>
      </c>
      <c r="U59" s="2" t="s">
        <v>1385</v>
      </c>
      <c r="V59" s="2" t="s">
        <v>1721</v>
      </c>
      <c r="W59" s="2" t="s">
        <v>1414</v>
      </c>
      <c r="X59" s="2" t="s">
        <v>2952</v>
      </c>
      <c r="Y59" s="2" t="s">
        <v>1493</v>
      </c>
      <c r="Z59" s="2" t="s">
        <v>1269</v>
      </c>
      <c r="AA59" s="2" t="s">
        <v>1269</v>
      </c>
      <c r="AB59" s="2" t="s">
        <v>3564</v>
      </c>
      <c r="AC59" s="2" t="s">
        <v>3564</v>
      </c>
      <c r="AD59" s="2" t="s">
        <v>1776</v>
      </c>
      <c r="AE59" s="2"/>
      <c r="AF59" s="2"/>
    </row>
    <row r="60" spans="1:32" x14ac:dyDescent="0.3">
      <c r="A60" s="2" t="s">
        <v>1260</v>
      </c>
      <c r="B60" s="2" t="s">
        <v>2820</v>
      </c>
      <c r="C60" t="s">
        <v>2820</v>
      </c>
      <c r="D60" s="2" t="s">
        <v>114</v>
      </c>
      <c r="E60" s="2" t="s">
        <v>1249</v>
      </c>
      <c r="F60" s="2"/>
      <c r="G60" s="2" t="s">
        <v>1220</v>
      </c>
      <c r="H60" s="2" t="s">
        <v>1269</v>
      </c>
      <c r="I60" s="2" t="s">
        <v>2412</v>
      </c>
      <c r="J60" s="2" t="s">
        <v>1220</v>
      </c>
      <c r="K60" s="2" t="s">
        <v>1282</v>
      </c>
      <c r="L60" s="2" t="s">
        <v>2150</v>
      </c>
      <c r="M60" s="2" t="s">
        <v>1279</v>
      </c>
      <c r="N60" s="2" t="s">
        <v>1269</v>
      </c>
      <c r="O60" s="2" t="s">
        <v>1776</v>
      </c>
      <c r="P60" s="2" t="s">
        <v>1231</v>
      </c>
      <c r="Q60" s="2" t="s">
        <v>2686</v>
      </c>
      <c r="R60" s="2" t="s">
        <v>1220</v>
      </c>
      <c r="S60" s="2" t="s">
        <v>1279</v>
      </c>
      <c r="T60" s="2" t="s">
        <v>1657</v>
      </c>
      <c r="U60" s="2" t="s">
        <v>3565</v>
      </c>
      <c r="V60" s="2" t="s">
        <v>1646</v>
      </c>
      <c r="W60" s="2" t="s">
        <v>1646</v>
      </c>
      <c r="X60" s="2" t="s">
        <v>1776</v>
      </c>
      <c r="Y60" s="2" t="s">
        <v>1795</v>
      </c>
      <c r="Z60" s="2" t="s">
        <v>1220</v>
      </c>
      <c r="AA60" s="2" t="s">
        <v>1220</v>
      </c>
      <c r="AB60" s="2" t="s">
        <v>3566</v>
      </c>
      <c r="AC60" s="2" t="s">
        <v>3567</v>
      </c>
      <c r="AD60" s="2" t="s">
        <v>1619</v>
      </c>
      <c r="AE60" s="2"/>
      <c r="AF60" s="2"/>
    </row>
    <row r="61" spans="1:32" x14ac:dyDescent="0.3">
      <c r="A61" s="2" t="s">
        <v>1280</v>
      </c>
      <c r="B61" s="2" t="s">
        <v>157</v>
      </c>
      <c r="C61" t="s">
        <v>157</v>
      </c>
      <c r="D61" s="2" t="s">
        <v>104</v>
      </c>
      <c r="E61" s="2" t="s">
        <v>1348</v>
      </c>
      <c r="F61" s="2"/>
      <c r="G61" s="2" t="s">
        <v>1263</v>
      </c>
      <c r="H61" s="2" t="s">
        <v>1269</v>
      </c>
      <c r="I61" s="2"/>
      <c r="J61" s="2" t="s">
        <v>1231</v>
      </c>
      <c r="K61" s="2" t="s">
        <v>1258</v>
      </c>
      <c r="L61" s="2" t="s">
        <v>1593</v>
      </c>
      <c r="M61" s="2" t="s">
        <v>1324</v>
      </c>
      <c r="N61" s="2" t="s">
        <v>1269</v>
      </c>
      <c r="O61" s="2" t="s">
        <v>1776</v>
      </c>
      <c r="P61" s="2" t="s">
        <v>1269</v>
      </c>
      <c r="Q61" s="2" t="s">
        <v>1776</v>
      </c>
      <c r="R61" s="2" t="s">
        <v>1220</v>
      </c>
      <c r="S61" s="2" t="s">
        <v>1279</v>
      </c>
      <c r="T61" s="2" t="s">
        <v>1638</v>
      </c>
      <c r="U61" s="2" t="s">
        <v>1638</v>
      </c>
      <c r="V61" s="2" t="s">
        <v>1616</v>
      </c>
      <c r="W61" s="2" t="s">
        <v>1644</v>
      </c>
      <c r="X61" s="2" t="s">
        <v>2493</v>
      </c>
      <c r="Y61" s="2" t="s">
        <v>2943</v>
      </c>
      <c r="Z61" s="2" t="s">
        <v>1231</v>
      </c>
      <c r="AA61" s="2" t="s">
        <v>1222</v>
      </c>
      <c r="AB61" s="2" t="s">
        <v>3568</v>
      </c>
      <c r="AC61" s="2" t="s">
        <v>3568</v>
      </c>
      <c r="AD61" s="2" t="s">
        <v>2686</v>
      </c>
      <c r="AE61" s="2"/>
      <c r="AF61" s="2"/>
    </row>
    <row r="62" spans="1:32" x14ac:dyDescent="0.3">
      <c r="A62" s="2" t="s">
        <v>1491</v>
      </c>
      <c r="B62" s="2" t="s">
        <v>808</v>
      </c>
      <c r="C62" t="s">
        <v>808</v>
      </c>
      <c r="D62" s="2" t="s">
        <v>51</v>
      </c>
      <c r="E62" s="2" t="s">
        <v>1409</v>
      </c>
      <c r="F62" s="2"/>
      <c r="G62" s="2" t="s">
        <v>1231</v>
      </c>
      <c r="H62" s="2" t="s">
        <v>1269</v>
      </c>
      <c r="I62" s="2"/>
      <c r="J62" s="2" t="s">
        <v>1230</v>
      </c>
      <c r="K62" s="2" t="s">
        <v>1263</v>
      </c>
      <c r="L62" s="2" t="s">
        <v>2879</v>
      </c>
      <c r="M62" s="2" t="s">
        <v>1341</v>
      </c>
      <c r="N62" s="2" t="s">
        <v>1269</v>
      </c>
      <c r="O62" s="2" t="s">
        <v>1776</v>
      </c>
      <c r="P62" s="2" t="s">
        <v>1269</v>
      </c>
      <c r="Q62" s="2" t="s">
        <v>1776</v>
      </c>
      <c r="R62" s="2" t="s">
        <v>1231</v>
      </c>
      <c r="S62" s="2" t="s">
        <v>1293</v>
      </c>
      <c r="T62" s="2" t="s">
        <v>1246</v>
      </c>
      <c r="U62" s="2" t="s">
        <v>1246</v>
      </c>
      <c r="V62" s="2" t="s">
        <v>1531</v>
      </c>
      <c r="W62" s="2" t="s">
        <v>1819</v>
      </c>
      <c r="X62" s="2" t="s">
        <v>2909</v>
      </c>
      <c r="Y62" s="2" t="s">
        <v>1587</v>
      </c>
      <c r="Z62" s="2" t="s">
        <v>1220</v>
      </c>
      <c r="AA62" s="2" t="s">
        <v>1240</v>
      </c>
      <c r="AB62" s="2" t="s">
        <v>2910</v>
      </c>
      <c r="AC62" s="2" t="s">
        <v>2910</v>
      </c>
      <c r="AD62" s="2" t="s">
        <v>2475</v>
      </c>
      <c r="AE62" s="2"/>
      <c r="AF62" s="2"/>
    </row>
    <row r="63" spans="1:32" x14ac:dyDescent="0.3">
      <c r="A63" s="2" t="s">
        <v>1244</v>
      </c>
      <c r="B63" s="2" t="s">
        <v>648</v>
      </c>
      <c r="C63" t="s">
        <v>648</v>
      </c>
      <c r="D63" s="2" t="s">
        <v>37</v>
      </c>
      <c r="E63" s="2" t="s">
        <v>1221</v>
      </c>
      <c r="F63" s="2"/>
      <c r="G63" s="2" t="s">
        <v>1220</v>
      </c>
      <c r="H63" s="2" t="s">
        <v>1269</v>
      </c>
      <c r="I63" s="2"/>
      <c r="J63" s="2" t="s">
        <v>1231</v>
      </c>
      <c r="K63" s="2" t="s">
        <v>1263</v>
      </c>
      <c r="L63" s="2" t="s">
        <v>2496</v>
      </c>
      <c r="M63" s="2" t="s">
        <v>1524</v>
      </c>
      <c r="N63" s="2" t="s">
        <v>1220</v>
      </c>
      <c r="O63" s="2" t="s">
        <v>2478</v>
      </c>
      <c r="P63" s="2" t="s">
        <v>1269</v>
      </c>
      <c r="Q63" s="2" t="s">
        <v>1776</v>
      </c>
      <c r="R63" s="2" t="s">
        <v>1220</v>
      </c>
      <c r="S63" s="2" t="s">
        <v>1511</v>
      </c>
      <c r="T63" s="2" t="s">
        <v>1563</v>
      </c>
      <c r="U63" s="2" t="s">
        <v>1517</v>
      </c>
      <c r="V63" s="2" t="s">
        <v>3569</v>
      </c>
      <c r="W63" s="2" t="s">
        <v>3570</v>
      </c>
      <c r="X63" s="2" t="s">
        <v>3571</v>
      </c>
      <c r="Y63" s="2" t="s">
        <v>3572</v>
      </c>
      <c r="Z63" s="2" t="s">
        <v>1269</v>
      </c>
      <c r="AA63" s="2" t="s">
        <v>1269</v>
      </c>
      <c r="AB63" s="2" t="s">
        <v>3573</v>
      </c>
      <c r="AC63" s="2" t="s">
        <v>3574</v>
      </c>
      <c r="AD63" s="2" t="s">
        <v>1776</v>
      </c>
      <c r="AE63" s="2"/>
      <c r="AF63" s="2"/>
    </row>
    <row r="64" spans="1:32" x14ac:dyDescent="0.3">
      <c r="A64" s="2" t="s">
        <v>1286</v>
      </c>
      <c r="B64" s="2" t="s">
        <v>496</v>
      </c>
      <c r="C64" t="s">
        <v>496</v>
      </c>
      <c r="D64" s="2" t="s">
        <v>107</v>
      </c>
      <c r="E64" s="2" t="s">
        <v>1341</v>
      </c>
      <c r="F64" s="2"/>
      <c r="G64" s="2" t="s">
        <v>1231</v>
      </c>
      <c r="H64" s="2" t="s">
        <v>1269</v>
      </c>
      <c r="I64" s="2"/>
      <c r="J64" s="2" t="s">
        <v>1240</v>
      </c>
      <c r="K64" s="2" t="s">
        <v>1230</v>
      </c>
      <c r="L64" s="2" t="s">
        <v>2467</v>
      </c>
      <c r="M64" s="2" t="s">
        <v>1311</v>
      </c>
      <c r="N64" s="2" t="s">
        <v>1269</v>
      </c>
      <c r="O64" s="2" t="s">
        <v>1776</v>
      </c>
      <c r="P64" s="2" t="s">
        <v>1269</v>
      </c>
      <c r="Q64" s="2" t="s">
        <v>1776</v>
      </c>
      <c r="R64" s="2" t="s">
        <v>1231</v>
      </c>
      <c r="S64" s="2" t="s">
        <v>1293</v>
      </c>
      <c r="T64" s="2" t="s">
        <v>1261</v>
      </c>
      <c r="U64" s="2" t="s">
        <v>1261</v>
      </c>
      <c r="V64" s="2" t="s">
        <v>1634</v>
      </c>
      <c r="W64" s="2" t="s">
        <v>1591</v>
      </c>
      <c r="X64" s="2" t="s">
        <v>2174</v>
      </c>
      <c r="Y64" s="2" t="s">
        <v>1724</v>
      </c>
      <c r="Z64" s="2" t="s">
        <v>1220</v>
      </c>
      <c r="AA64" s="2" t="s">
        <v>1258</v>
      </c>
      <c r="AB64" s="2" t="s">
        <v>3575</v>
      </c>
      <c r="AC64" s="2" t="s">
        <v>3575</v>
      </c>
      <c r="AD64" s="2" t="s">
        <v>2478</v>
      </c>
      <c r="AE64" s="2"/>
      <c r="AF64" s="2"/>
    </row>
    <row r="65" spans="1:32" x14ac:dyDescent="0.3">
      <c r="A65" s="2" t="s">
        <v>1497</v>
      </c>
      <c r="B65" s="2" t="s">
        <v>976</v>
      </c>
      <c r="C65" t="s">
        <v>976</v>
      </c>
      <c r="D65" s="2" t="s">
        <v>99</v>
      </c>
      <c r="E65" s="2" t="s">
        <v>1301</v>
      </c>
      <c r="F65" s="2"/>
      <c r="G65" s="2" t="s">
        <v>1220</v>
      </c>
      <c r="H65" s="2" t="s">
        <v>1269</v>
      </c>
      <c r="I65" s="2"/>
      <c r="J65" s="2" t="s">
        <v>1220</v>
      </c>
      <c r="K65" s="2" t="s">
        <v>1230</v>
      </c>
      <c r="L65" s="2" t="s">
        <v>1741</v>
      </c>
      <c r="M65" s="2" t="s">
        <v>1329</v>
      </c>
      <c r="N65" s="2" t="s">
        <v>1269</v>
      </c>
      <c r="O65" s="2" t="s">
        <v>1776</v>
      </c>
      <c r="P65" s="2" t="s">
        <v>1269</v>
      </c>
      <c r="Q65" s="2" t="s">
        <v>1776</v>
      </c>
      <c r="R65" s="2" t="s">
        <v>1220</v>
      </c>
      <c r="S65" s="2" t="s">
        <v>1329</v>
      </c>
      <c r="T65" s="2" t="s">
        <v>1349</v>
      </c>
      <c r="U65" s="2" t="s">
        <v>1349</v>
      </c>
      <c r="V65" s="2" t="s">
        <v>1849</v>
      </c>
      <c r="W65" s="2" t="s">
        <v>1849</v>
      </c>
      <c r="X65" s="2" t="s">
        <v>3113</v>
      </c>
      <c r="Y65" s="2" t="s">
        <v>1591</v>
      </c>
      <c r="Z65" s="2" t="s">
        <v>1269</v>
      </c>
      <c r="AA65" s="2" t="s">
        <v>1269</v>
      </c>
      <c r="AB65" s="2" t="s">
        <v>2410</v>
      </c>
      <c r="AC65" s="2" t="s">
        <v>2410</v>
      </c>
      <c r="AD65" s="2" t="s">
        <v>1776</v>
      </c>
      <c r="AE65" s="2"/>
      <c r="AF65" s="2"/>
    </row>
    <row r="66" spans="1:32" x14ac:dyDescent="0.3">
      <c r="A66" s="2" t="s">
        <v>1353</v>
      </c>
      <c r="B66" s="2" t="s">
        <v>743</v>
      </c>
      <c r="C66" t="s">
        <v>743</v>
      </c>
      <c r="D66" s="2" t="s">
        <v>2648</v>
      </c>
      <c r="E66" s="2" t="s">
        <v>1290</v>
      </c>
      <c r="F66" s="2"/>
      <c r="G66" s="2" t="s">
        <v>1220</v>
      </c>
      <c r="H66" s="2" t="s">
        <v>1269</v>
      </c>
      <c r="I66" s="2"/>
      <c r="J66" s="2" t="s">
        <v>1240</v>
      </c>
      <c r="K66" s="2" t="s">
        <v>1230</v>
      </c>
      <c r="L66" s="2" t="s">
        <v>2467</v>
      </c>
      <c r="M66" s="2" t="s">
        <v>1221</v>
      </c>
      <c r="N66" s="2" t="s">
        <v>1269</v>
      </c>
      <c r="O66" s="2" t="s">
        <v>1776</v>
      </c>
      <c r="P66" s="2" t="s">
        <v>1269</v>
      </c>
      <c r="Q66" s="2" t="s">
        <v>1776</v>
      </c>
      <c r="R66" s="2" t="s">
        <v>1220</v>
      </c>
      <c r="S66" s="2" t="s">
        <v>1235</v>
      </c>
      <c r="T66" s="2" t="s">
        <v>1246</v>
      </c>
      <c r="U66" s="2" t="s">
        <v>1246</v>
      </c>
      <c r="V66" s="2" t="s">
        <v>1622</v>
      </c>
      <c r="W66" s="2" t="s">
        <v>2477</v>
      </c>
      <c r="X66" s="2" t="s">
        <v>3576</v>
      </c>
      <c r="Y66" s="2" t="s">
        <v>3577</v>
      </c>
      <c r="Z66" s="2" t="s">
        <v>1231</v>
      </c>
      <c r="AA66" s="2" t="s">
        <v>1225</v>
      </c>
      <c r="AB66" s="2" t="s">
        <v>3560</v>
      </c>
      <c r="AC66" s="2" t="s">
        <v>3560</v>
      </c>
      <c r="AD66" s="2" t="s">
        <v>1593</v>
      </c>
      <c r="AE66" s="2"/>
      <c r="AF66" s="2"/>
    </row>
    <row r="67" spans="1:32" x14ac:dyDescent="0.3">
      <c r="A67" s="2" t="s">
        <v>1487</v>
      </c>
      <c r="B67" s="2" t="s">
        <v>186</v>
      </c>
      <c r="C67" t="s">
        <v>186</v>
      </c>
      <c r="D67" s="2" t="s">
        <v>180</v>
      </c>
      <c r="E67" s="2" t="s">
        <v>1221</v>
      </c>
      <c r="F67" s="2"/>
      <c r="G67" s="2" t="s">
        <v>1248</v>
      </c>
      <c r="H67" s="2" t="s">
        <v>1269</v>
      </c>
      <c r="I67" s="2"/>
      <c r="J67" s="2" t="s">
        <v>1240</v>
      </c>
      <c r="K67" s="2" t="s">
        <v>1248</v>
      </c>
      <c r="L67" s="2" t="s">
        <v>2485</v>
      </c>
      <c r="M67" s="2" t="s">
        <v>1282</v>
      </c>
      <c r="N67" s="2" t="s">
        <v>1269</v>
      </c>
      <c r="O67" s="2" t="s">
        <v>1776</v>
      </c>
      <c r="P67" s="2" t="s">
        <v>1269</v>
      </c>
      <c r="Q67" s="2" t="s">
        <v>1776</v>
      </c>
      <c r="R67" s="2" t="s">
        <v>1269</v>
      </c>
      <c r="S67" s="2" t="s">
        <v>1263</v>
      </c>
      <c r="T67" s="2" t="s">
        <v>1582</v>
      </c>
      <c r="U67" s="2" t="s">
        <v>1582</v>
      </c>
      <c r="V67" s="2" t="s">
        <v>1589</v>
      </c>
      <c r="W67" s="2" t="s">
        <v>1582</v>
      </c>
      <c r="X67" s="2" t="s">
        <v>2943</v>
      </c>
      <c r="Y67" s="2" t="s">
        <v>3439</v>
      </c>
      <c r="Z67" s="2" t="s">
        <v>1269</v>
      </c>
      <c r="AA67" s="2" t="s">
        <v>1269</v>
      </c>
      <c r="AB67" s="2" t="s">
        <v>2948</v>
      </c>
      <c r="AC67" s="2" t="s">
        <v>2948</v>
      </c>
      <c r="AD67" s="2" t="s">
        <v>1776</v>
      </c>
      <c r="AE67" s="2"/>
      <c r="AF67" s="2"/>
    </row>
    <row r="68" spans="1:32" x14ac:dyDescent="0.3">
      <c r="A68" s="2" t="s">
        <v>1285</v>
      </c>
      <c r="B68" s="2" t="s">
        <v>1910</v>
      </c>
      <c r="C68" t="s">
        <v>1910</v>
      </c>
      <c r="D68" s="2" t="s">
        <v>76</v>
      </c>
      <c r="E68" s="2" t="s">
        <v>1311</v>
      </c>
      <c r="F68" s="2"/>
      <c r="G68" s="2" t="s">
        <v>1288</v>
      </c>
      <c r="H68" s="2" t="s">
        <v>1269</v>
      </c>
      <c r="I68" s="2"/>
      <c r="J68" s="2" t="s">
        <v>1240</v>
      </c>
      <c r="K68" s="2" t="s">
        <v>1240</v>
      </c>
      <c r="L68" s="2" t="s">
        <v>2504</v>
      </c>
      <c r="M68" s="2" t="s">
        <v>1237</v>
      </c>
      <c r="N68" s="2" t="s">
        <v>1269</v>
      </c>
      <c r="O68" s="2" t="s">
        <v>1776</v>
      </c>
      <c r="P68" s="2" t="s">
        <v>1269</v>
      </c>
      <c r="Q68" s="2" t="s">
        <v>1776</v>
      </c>
      <c r="R68" s="2" t="s">
        <v>1220</v>
      </c>
      <c r="S68" s="2" t="s">
        <v>1329</v>
      </c>
      <c r="T68" s="2" t="s">
        <v>1591</v>
      </c>
      <c r="U68" s="2" t="s">
        <v>1591</v>
      </c>
      <c r="V68" s="2" t="s">
        <v>1591</v>
      </c>
      <c r="W68" s="2" t="s">
        <v>1499</v>
      </c>
      <c r="X68" s="2" t="s">
        <v>2450</v>
      </c>
      <c r="Y68" s="2" t="s">
        <v>2406</v>
      </c>
      <c r="Z68" s="2" t="s">
        <v>1269</v>
      </c>
      <c r="AA68" s="2" t="s">
        <v>1269</v>
      </c>
      <c r="AB68" s="2" t="s">
        <v>2533</v>
      </c>
      <c r="AC68" s="2" t="s">
        <v>2533</v>
      </c>
      <c r="AD68" s="2" t="s">
        <v>1776</v>
      </c>
      <c r="AE68" s="2"/>
      <c r="AF68" s="2"/>
    </row>
    <row r="69" spans="1:32" x14ac:dyDescent="0.3">
      <c r="A69" s="2" t="s">
        <v>1333</v>
      </c>
      <c r="B69" s="2" t="s">
        <v>100</v>
      </c>
      <c r="C69" t="s">
        <v>100</v>
      </c>
      <c r="D69" s="2" t="s">
        <v>101</v>
      </c>
      <c r="E69" s="2" t="s">
        <v>1335</v>
      </c>
      <c r="F69" s="2" t="s">
        <v>1172</v>
      </c>
      <c r="G69" s="2" t="s">
        <v>1263</v>
      </c>
      <c r="H69" s="2" t="s">
        <v>1220</v>
      </c>
      <c r="I69" s="2"/>
      <c r="J69" s="2" t="s">
        <v>1231</v>
      </c>
      <c r="K69" s="2" t="s">
        <v>1231</v>
      </c>
      <c r="L69" s="2" t="s">
        <v>2504</v>
      </c>
      <c r="M69" s="2" t="s">
        <v>1321</v>
      </c>
      <c r="N69" s="2" t="s">
        <v>1269</v>
      </c>
      <c r="O69" s="2" t="s">
        <v>1776</v>
      </c>
      <c r="P69" s="2" t="s">
        <v>1269</v>
      </c>
      <c r="Q69" s="2" t="s">
        <v>1776</v>
      </c>
      <c r="R69" s="2" t="s">
        <v>1231</v>
      </c>
      <c r="S69" s="2" t="s">
        <v>1311</v>
      </c>
      <c r="T69" s="2" t="s">
        <v>1570</v>
      </c>
      <c r="U69" s="2" t="s">
        <v>1570</v>
      </c>
      <c r="V69" s="2" t="s">
        <v>1570</v>
      </c>
      <c r="W69" s="2" t="s">
        <v>1613</v>
      </c>
      <c r="X69" s="2" t="s">
        <v>2531</v>
      </c>
      <c r="Y69" s="2" t="s">
        <v>3231</v>
      </c>
      <c r="Z69" s="2" t="s">
        <v>1269</v>
      </c>
      <c r="AA69" s="2" t="s">
        <v>1269</v>
      </c>
      <c r="AB69" s="2" t="s">
        <v>2519</v>
      </c>
      <c r="AC69" s="2" t="s">
        <v>2519</v>
      </c>
      <c r="AD69" s="2" t="s">
        <v>1776</v>
      </c>
      <c r="AE69" s="2"/>
      <c r="AF69" s="2"/>
    </row>
    <row r="70" spans="1:32" x14ac:dyDescent="0.3">
      <c r="A70" s="2" t="s">
        <v>1480</v>
      </c>
      <c r="B70" s="2" t="s">
        <v>50</v>
      </c>
      <c r="C70" t="s">
        <v>50</v>
      </c>
      <c r="D70" s="2" t="s">
        <v>51</v>
      </c>
      <c r="E70" s="2" t="s">
        <v>1347</v>
      </c>
      <c r="F70" s="2" t="s">
        <v>52</v>
      </c>
      <c r="G70" s="2" t="s">
        <v>1293</v>
      </c>
      <c r="H70" s="2" t="s">
        <v>1293</v>
      </c>
      <c r="I70" s="2"/>
      <c r="J70" s="2" t="s">
        <v>1220</v>
      </c>
      <c r="K70" s="2" t="s">
        <v>1231</v>
      </c>
      <c r="L70" s="2" t="s">
        <v>2472</v>
      </c>
      <c r="M70" s="2" t="s">
        <v>1248</v>
      </c>
      <c r="N70" s="2" t="s">
        <v>1269</v>
      </c>
      <c r="O70" s="2" t="s">
        <v>1776</v>
      </c>
      <c r="P70" s="2" t="s">
        <v>1269</v>
      </c>
      <c r="Q70" s="2" t="s">
        <v>1776</v>
      </c>
      <c r="R70" s="2" t="s">
        <v>1220</v>
      </c>
      <c r="S70" s="2" t="s">
        <v>1248</v>
      </c>
      <c r="T70" s="2" t="s">
        <v>1587</v>
      </c>
      <c r="U70" s="2" t="s">
        <v>1587</v>
      </c>
      <c r="V70" s="2" t="s">
        <v>1399</v>
      </c>
      <c r="W70" s="2" t="s">
        <v>1742</v>
      </c>
      <c r="X70" s="2" t="s">
        <v>2387</v>
      </c>
      <c r="Y70" s="2" t="s">
        <v>3578</v>
      </c>
      <c r="Z70" s="2" t="s">
        <v>1269</v>
      </c>
      <c r="AA70" s="2" t="s">
        <v>1269</v>
      </c>
      <c r="AB70" s="2" t="s">
        <v>3579</v>
      </c>
      <c r="AC70" s="2" t="s">
        <v>3579</v>
      </c>
      <c r="AD70" s="2" t="s">
        <v>1776</v>
      </c>
      <c r="AE70" s="2"/>
      <c r="AF70" s="2"/>
    </row>
    <row r="71" spans="1:32" x14ac:dyDescent="0.3">
      <c r="A71" s="2" t="s">
        <v>1511</v>
      </c>
      <c r="B71" s="2" t="s">
        <v>105</v>
      </c>
      <c r="C71" t="s">
        <v>105</v>
      </c>
      <c r="D71" s="2" t="s">
        <v>54</v>
      </c>
      <c r="E71" s="2" t="s">
        <v>1348</v>
      </c>
      <c r="F71" s="2" t="s">
        <v>49</v>
      </c>
      <c r="G71" s="2" t="s">
        <v>1293</v>
      </c>
      <c r="H71" s="2" t="s">
        <v>1288</v>
      </c>
      <c r="I71" s="2"/>
      <c r="J71" s="2" t="s">
        <v>1231</v>
      </c>
      <c r="K71" s="2" t="s">
        <v>1231</v>
      </c>
      <c r="L71" s="2" t="s">
        <v>2504</v>
      </c>
      <c r="M71" s="2" t="s">
        <v>1265</v>
      </c>
      <c r="N71" s="2" t="s">
        <v>1220</v>
      </c>
      <c r="O71" s="2" t="s">
        <v>2472</v>
      </c>
      <c r="P71" s="2" t="s">
        <v>1269</v>
      </c>
      <c r="Q71" s="2" t="s">
        <v>1776</v>
      </c>
      <c r="R71" s="2" t="s">
        <v>1231</v>
      </c>
      <c r="S71" s="2" t="s">
        <v>1392</v>
      </c>
      <c r="T71" s="2" t="s">
        <v>2468</v>
      </c>
      <c r="U71" s="2" t="s">
        <v>2545</v>
      </c>
      <c r="V71" s="2" t="s">
        <v>2468</v>
      </c>
      <c r="W71" s="2" t="s">
        <v>1228</v>
      </c>
      <c r="X71" s="2" t="s">
        <v>2508</v>
      </c>
      <c r="Y71" s="2" t="s">
        <v>2504</v>
      </c>
      <c r="Z71" s="2" t="s">
        <v>1269</v>
      </c>
      <c r="AA71" s="2" t="s">
        <v>1269</v>
      </c>
      <c r="AB71" s="2" t="s">
        <v>2524</v>
      </c>
      <c r="AC71" s="2" t="s">
        <v>2546</v>
      </c>
      <c r="AD71" s="2" t="s">
        <v>1776</v>
      </c>
      <c r="AE71" s="2"/>
      <c r="AF71" s="2"/>
    </row>
    <row r="72" spans="1:32" x14ac:dyDescent="0.3">
      <c r="A72" s="2" t="s">
        <v>1358</v>
      </c>
      <c r="B72" s="2" t="s">
        <v>191</v>
      </c>
      <c r="C72" t="s">
        <v>191</v>
      </c>
      <c r="D72" s="2" t="s">
        <v>74</v>
      </c>
      <c r="E72" s="2" t="s">
        <v>1338</v>
      </c>
      <c r="F72" s="2" t="s">
        <v>1172</v>
      </c>
      <c r="G72" s="2" t="s">
        <v>1282</v>
      </c>
      <c r="H72" s="2" t="s">
        <v>1240</v>
      </c>
      <c r="I72" s="2"/>
      <c r="J72" s="2" t="s">
        <v>1220</v>
      </c>
      <c r="K72" s="2" t="s">
        <v>1231</v>
      </c>
      <c r="L72" s="2" t="s">
        <v>2472</v>
      </c>
      <c r="M72" s="2" t="s">
        <v>1329</v>
      </c>
      <c r="N72" s="2" t="s">
        <v>1269</v>
      </c>
      <c r="O72" s="2" t="s">
        <v>1776</v>
      </c>
      <c r="P72" s="2" t="s">
        <v>1269</v>
      </c>
      <c r="Q72" s="2" t="s">
        <v>1776</v>
      </c>
      <c r="R72" s="2" t="s">
        <v>1220</v>
      </c>
      <c r="S72" s="2" t="s">
        <v>1329</v>
      </c>
      <c r="T72" s="2" t="s">
        <v>1719</v>
      </c>
      <c r="U72" s="2" t="s">
        <v>1719</v>
      </c>
      <c r="V72" s="2" t="s">
        <v>1849</v>
      </c>
      <c r="W72" s="2" t="s">
        <v>1587</v>
      </c>
      <c r="X72" s="2" t="s">
        <v>3580</v>
      </c>
      <c r="Y72" s="2" t="s">
        <v>1543</v>
      </c>
      <c r="Z72" s="2" t="s">
        <v>1269</v>
      </c>
      <c r="AA72" s="2" t="s">
        <v>1269</v>
      </c>
      <c r="AB72" s="2" t="s">
        <v>3581</v>
      </c>
      <c r="AC72" s="2" t="s">
        <v>3581</v>
      </c>
      <c r="AD72" s="2" t="s">
        <v>1776</v>
      </c>
      <c r="AE72" s="2"/>
      <c r="AF72" s="2"/>
    </row>
    <row r="73" spans="1:32" x14ac:dyDescent="0.3">
      <c r="A73" s="2" t="s">
        <v>1515</v>
      </c>
      <c r="B73" s="2" t="s">
        <v>1190</v>
      </c>
      <c r="C73" t="s">
        <v>1190</v>
      </c>
      <c r="D73" s="2" t="s">
        <v>72</v>
      </c>
      <c r="E73" s="2" t="s">
        <v>1221</v>
      </c>
      <c r="F73" s="2" t="s">
        <v>1172</v>
      </c>
      <c r="G73" s="2" t="s">
        <v>1282</v>
      </c>
      <c r="H73" s="2" t="s">
        <v>1220</v>
      </c>
      <c r="I73" s="2"/>
      <c r="J73" s="2" t="s">
        <v>1269</v>
      </c>
      <c r="K73" s="2" t="s">
        <v>1220</v>
      </c>
      <c r="L73" s="2" t="s">
        <v>1776</v>
      </c>
      <c r="M73" s="2" t="s">
        <v>1269</v>
      </c>
      <c r="N73" s="2" t="s">
        <v>1269</v>
      </c>
      <c r="O73" s="2" t="s">
        <v>1776</v>
      </c>
      <c r="P73" s="2" t="s">
        <v>1269</v>
      </c>
      <c r="Q73" s="2" t="s">
        <v>1776</v>
      </c>
      <c r="R73" s="2" t="s">
        <v>1269</v>
      </c>
      <c r="S73" s="2" t="s">
        <v>1269</v>
      </c>
      <c r="T73" s="2" t="s">
        <v>1776</v>
      </c>
      <c r="U73" s="2" t="s">
        <v>1776</v>
      </c>
      <c r="V73" s="2"/>
      <c r="W73" s="2" t="s">
        <v>1776</v>
      </c>
      <c r="X73" s="2" t="s">
        <v>2493</v>
      </c>
      <c r="Y73" s="2" t="s">
        <v>1648</v>
      </c>
      <c r="Z73" s="2" t="s">
        <v>1269</v>
      </c>
      <c r="AA73" s="2" t="s">
        <v>1269</v>
      </c>
      <c r="AB73" s="2" t="s">
        <v>2494</v>
      </c>
      <c r="AC73" s="2" t="s">
        <v>2494</v>
      </c>
      <c r="AD73" s="2" t="s">
        <v>1776</v>
      </c>
      <c r="AE73" s="2"/>
      <c r="AF73" s="2"/>
    </row>
    <row r="74" spans="1:32" x14ac:dyDescent="0.3">
      <c r="A74" s="2" t="s">
        <v>1226</v>
      </c>
      <c r="B74" s="2" t="s">
        <v>96</v>
      </c>
      <c r="C74" t="s">
        <v>96</v>
      </c>
      <c r="D74" s="2" t="s">
        <v>56</v>
      </c>
      <c r="E74" s="2" t="s">
        <v>1348</v>
      </c>
      <c r="F74" s="2" t="s">
        <v>49</v>
      </c>
      <c r="G74" s="2" t="s">
        <v>1293</v>
      </c>
      <c r="H74" s="2" t="s">
        <v>1288</v>
      </c>
      <c r="I74" s="2"/>
      <c r="J74" s="2" t="s">
        <v>1269</v>
      </c>
      <c r="K74" s="2" t="s">
        <v>1220</v>
      </c>
      <c r="L74" s="2" t="s">
        <v>1776</v>
      </c>
      <c r="M74" s="2" t="s">
        <v>1269</v>
      </c>
      <c r="N74" s="2" t="s">
        <v>1269</v>
      </c>
      <c r="O74" s="2" t="s">
        <v>1776</v>
      </c>
      <c r="P74" s="2" t="s">
        <v>1269</v>
      </c>
      <c r="Q74" s="2" t="s">
        <v>1776</v>
      </c>
      <c r="R74" s="2" t="s">
        <v>1269</v>
      </c>
      <c r="S74" s="2" t="s">
        <v>1269</v>
      </c>
      <c r="T74" s="2" t="s">
        <v>1776</v>
      </c>
      <c r="U74" s="2" t="s">
        <v>1776</v>
      </c>
      <c r="V74" s="2"/>
      <c r="W74" s="2" t="s">
        <v>1776</v>
      </c>
      <c r="X74" s="2" t="s">
        <v>2493</v>
      </c>
      <c r="Y74" s="2" t="s">
        <v>1638</v>
      </c>
      <c r="Z74" s="2" t="s">
        <v>1269</v>
      </c>
      <c r="AA74" s="2" t="s">
        <v>1269</v>
      </c>
      <c r="AB74" s="2" t="s">
        <v>2494</v>
      </c>
      <c r="AC74" s="2" t="s">
        <v>2494</v>
      </c>
      <c r="AD74" s="2" t="s">
        <v>1776</v>
      </c>
      <c r="AE74" s="2"/>
      <c r="AF74" s="2"/>
    </row>
    <row r="75" spans="1:32" x14ac:dyDescent="0.3">
      <c r="A75" s="2" t="s">
        <v>1227</v>
      </c>
      <c r="B75" s="2" t="s">
        <v>176</v>
      </c>
      <c r="C75" t="s">
        <v>176</v>
      </c>
      <c r="D75" s="2" t="s">
        <v>107</v>
      </c>
      <c r="E75" s="2" t="s">
        <v>1347</v>
      </c>
      <c r="F75" s="2" t="s">
        <v>1172</v>
      </c>
      <c r="G75" s="2" t="s">
        <v>1293</v>
      </c>
      <c r="H75" s="2" t="s">
        <v>1258</v>
      </c>
      <c r="I75" s="2"/>
      <c r="J75" s="2" t="s">
        <v>1220</v>
      </c>
      <c r="K75" s="2" t="s">
        <v>1220</v>
      </c>
      <c r="L75" s="2" t="s">
        <v>2504</v>
      </c>
      <c r="M75" s="2" t="s">
        <v>1340</v>
      </c>
      <c r="N75" s="2" t="s">
        <v>1220</v>
      </c>
      <c r="O75" s="2" t="s">
        <v>2504</v>
      </c>
      <c r="P75" s="2" t="s">
        <v>1269</v>
      </c>
      <c r="Q75" s="2" t="s">
        <v>1776</v>
      </c>
      <c r="R75" s="2" t="s">
        <v>1220</v>
      </c>
      <c r="S75" s="2" t="s">
        <v>1340</v>
      </c>
      <c r="T75" s="2" t="s">
        <v>1741</v>
      </c>
      <c r="U75" s="2" t="s">
        <v>2946</v>
      </c>
      <c r="V75" s="2" t="s">
        <v>1741</v>
      </c>
      <c r="W75" s="2" t="s">
        <v>1478</v>
      </c>
      <c r="X75" s="2" t="s">
        <v>2508</v>
      </c>
      <c r="Y75" s="2" t="s">
        <v>2504</v>
      </c>
      <c r="Z75" s="2" t="s">
        <v>1269</v>
      </c>
      <c r="AA75" s="2" t="s">
        <v>1269</v>
      </c>
      <c r="AB75" s="2" t="s">
        <v>3582</v>
      </c>
      <c r="AC75" s="2" t="s">
        <v>3583</v>
      </c>
      <c r="AD75" s="2" t="s">
        <v>1776</v>
      </c>
      <c r="AE75" s="2"/>
      <c r="AF75" s="2"/>
    </row>
    <row r="76" spans="1:32" x14ac:dyDescent="0.3">
      <c r="A76" s="2" t="s">
        <v>1259</v>
      </c>
      <c r="B76" s="2" t="s">
        <v>170</v>
      </c>
      <c r="C76" t="s">
        <v>170</v>
      </c>
      <c r="D76" s="2" t="s">
        <v>54</v>
      </c>
      <c r="E76" s="2" t="s">
        <v>1348</v>
      </c>
      <c r="F76" s="2" t="s">
        <v>1172</v>
      </c>
      <c r="G76" s="2" t="s">
        <v>1258</v>
      </c>
      <c r="H76" s="2" t="s">
        <v>1258</v>
      </c>
      <c r="I76" s="2"/>
      <c r="J76" s="2" t="s">
        <v>1220</v>
      </c>
      <c r="K76" s="2" t="s">
        <v>1220</v>
      </c>
      <c r="L76" s="2" t="s">
        <v>2504</v>
      </c>
      <c r="M76" s="2" t="s">
        <v>1329</v>
      </c>
      <c r="N76" s="2" t="s">
        <v>1269</v>
      </c>
      <c r="O76" s="2" t="s">
        <v>1776</v>
      </c>
      <c r="P76" s="2" t="s">
        <v>1269</v>
      </c>
      <c r="Q76" s="2" t="s">
        <v>1776</v>
      </c>
      <c r="R76" s="2" t="s">
        <v>1220</v>
      </c>
      <c r="S76" s="2" t="s">
        <v>1329</v>
      </c>
      <c r="T76" s="2" t="s">
        <v>1849</v>
      </c>
      <c r="U76" s="2" t="s">
        <v>1849</v>
      </c>
      <c r="V76" s="2" t="s">
        <v>1849</v>
      </c>
      <c r="W76" s="2" t="s">
        <v>1637</v>
      </c>
      <c r="X76" s="2" t="s">
        <v>2531</v>
      </c>
      <c r="Y76" s="2" t="s">
        <v>2933</v>
      </c>
      <c r="Z76" s="2" t="s">
        <v>1269</v>
      </c>
      <c r="AA76" s="2" t="s">
        <v>1269</v>
      </c>
      <c r="AB76" s="2" t="s">
        <v>2812</v>
      </c>
      <c r="AC76" s="2" t="s">
        <v>2812</v>
      </c>
      <c r="AD76" s="2" t="s">
        <v>1776</v>
      </c>
      <c r="AE76" s="2"/>
      <c r="AF76" s="2"/>
    </row>
    <row r="77" spans="1:32" x14ac:dyDescent="0.3">
      <c r="A77" s="2" t="s">
        <v>1521</v>
      </c>
      <c r="B77" s="2" t="s">
        <v>136</v>
      </c>
      <c r="C77" t="s">
        <v>136</v>
      </c>
      <c r="D77" s="2" t="s">
        <v>78</v>
      </c>
      <c r="E77" s="2" t="s">
        <v>1290</v>
      </c>
      <c r="F77" s="2" t="s">
        <v>1172</v>
      </c>
      <c r="G77" s="2" t="s">
        <v>1293</v>
      </c>
      <c r="H77" s="2" t="s">
        <v>1243</v>
      </c>
      <c r="I77" s="2"/>
      <c r="J77" s="2" t="s">
        <v>1220</v>
      </c>
      <c r="K77" s="2" t="s">
        <v>1220</v>
      </c>
      <c r="L77" s="2" t="s">
        <v>2504</v>
      </c>
      <c r="M77" s="2" t="s">
        <v>1225</v>
      </c>
      <c r="N77" s="2" t="s">
        <v>1269</v>
      </c>
      <c r="O77" s="2" t="s">
        <v>1776</v>
      </c>
      <c r="P77" s="2" t="s">
        <v>1269</v>
      </c>
      <c r="Q77" s="2" t="s">
        <v>1776</v>
      </c>
      <c r="R77" s="2" t="s">
        <v>1220</v>
      </c>
      <c r="S77" s="2" t="s">
        <v>1225</v>
      </c>
      <c r="T77" s="2" t="s">
        <v>1625</v>
      </c>
      <c r="U77" s="2" t="s">
        <v>1625</v>
      </c>
      <c r="V77" s="2" t="s">
        <v>1625</v>
      </c>
      <c r="W77" s="2" t="s">
        <v>1648</v>
      </c>
      <c r="X77" s="2" t="s">
        <v>2531</v>
      </c>
      <c r="Y77" s="2" t="s">
        <v>3584</v>
      </c>
      <c r="Z77" s="2" t="s">
        <v>1269</v>
      </c>
      <c r="AA77" s="2" t="s">
        <v>1269</v>
      </c>
      <c r="AB77" s="2" t="s">
        <v>2540</v>
      </c>
      <c r="AC77" s="2" t="s">
        <v>2540</v>
      </c>
      <c r="AD77" s="2" t="s">
        <v>1776</v>
      </c>
      <c r="AE77" s="2"/>
      <c r="AF77" s="2"/>
    </row>
    <row r="78" spans="1:32" x14ac:dyDescent="0.3">
      <c r="A78" s="2" t="s">
        <v>1524</v>
      </c>
      <c r="B78" s="2" t="s">
        <v>2949</v>
      </c>
      <c r="C78" t="s">
        <v>2949</v>
      </c>
      <c r="D78" s="2" t="s">
        <v>33</v>
      </c>
      <c r="E78" s="2" t="s">
        <v>1249</v>
      </c>
      <c r="F78" s="2" t="s">
        <v>2705</v>
      </c>
      <c r="G78" s="2" t="s">
        <v>1235</v>
      </c>
      <c r="H78" s="2" t="s">
        <v>1269</v>
      </c>
      <c r="I78" s="2"/>
      <c r="J78" s="2" t="s">
        <v>1220</v>
      </c>
      <c r="K78" s="2" t="s">
        <v>1220</v>
      </c>
      <c r="L78" s="2" t="s">
        <v>2504</v>
      </c>
      <c r="M78" s="2" t="s">
        <v>1348</v>
      </c>
      <c r="N78" s="2" t="s">
        <v>1269</v>
      </c>
      <c r="O78" s="2" t="s">
        <v>1776</v>
      </c>
      <c r="P78" s="2" t="s">
        <v>1269</v>
      </c>
      <c r="Q78" s="2" t="s">
        <v>1776</v>
      </c>
      <c r="R78" s="2" t="s">
        <v>1220</v>
      </c>
      <c r="S78" s="2" t="s">
        <v>1348</v>
      </c>
      <c r="T78" s="2" t="s">
        <v>2468</v>
      </c>
      <c r="U78" s="2" t="s">
        <v>2468</v>
      </c>
      <c r="V78" s="2" t="s">
        <v>2468</v>
      </c>
      <c r="W78" s="2" t="s">
        <v>1582</v>
      </c>
      <c r="X78" s="2" t="s">
        <v>2531</v>
      </c>
      <c r="Y78" s="2" t="s">
        <v>2622</v>
      </c>
      <c r="Z78" s="2" t="s">
        <v>1220</v>
      </c>
      <c r="AA78" s="2" t="s">
        <v>1230</v>
      </c>
      <c r="AB78" s="2" t="s">
        <v>3114</v>
      </c>
      <c r="AC78" s="2" t="s">
        <v>3114</v>
      </c>
      <c r="AD78" s="2" t="s">
        <v>2472</v>
      </c>
      <c r="AE78" s="2"/>
      <c r="AF78" s="2"/>
    </row>
    <row r="79" spans="1:32" x14ac:dyDescent="0.3">
      <c r="A79" s="2" t="s">
        <v>1236</v>
      </c>
      <c r="B79" s="2" t="s">
        <v>198</v>
      </c>
      <c r="C79" t="s">
        <v>198</v>
      </c>
      <c r="D79" s="2" t="s">
        <v>67</v>
      </c>
      <c r="E79" s="2" t="s">
        <v>1341</v>
      </c>
      <c r="F79" s="2" t="s">
        <v>1172</v>
      </c>
      <c r="G79" s="2" t="s">
        <v>1288</v>
      </c>
      <c r="H79" s="2" t="s">
        <v>1231</v>
      </c>
      <c r="I79" s="2"/>
      <c r="J79" s="2" t="s">
        <v>1269</v>
      </c>
      <c r="K79" s="2" t="s">
        <v>1220</v>
      </c>
      <c r="L79" s="2" t="s">
        <v>1776</v>
      </c>
      <c r="M79" s="2" t="s">
        <v>1269</v>
      </c>
      <c r="N79" s="2" t="s">
        <v>1269</v>
      </c>
      <c r="O79" s="2" t="s">
        <v>1776</v>
      </c>
      <c r="P79" s="2" t="s">
        <v>1269</v>
      </c>
      <c r="Q79" s="2" t="s">
        <v>1776</v>
      </c>
      <c r="R79" s="2" t="s">
        <v>1269</v>
      </c>
      <c r="S79" s="2" t="s">
        <v>1269</v>
      </c>
      <c r="T79" s="2" t="s">
        <v>1776</v>
      </c>
      <c r="U79" s="2" t="s">
        <v>1776</v>
      </c>
      <c r="V79" s="2"/>
      <c r="W79" s="2" t="s">
        <v>1776</v>
      </c>
      <c r="X79" s="2" t="s">
        <v>2493</v>
      </c>
      <c r="Y79" s="2" t="s">
        <v>1261</v>
      </c>
      <c r="Z79" s="2" t="s">
        <v>1269</v>
      </c>
      <c r="AA79" s="2" t="s">
        <v>1269</v>
      </c>
      <c r="AB79" s="2" t="s">
        <v>2494</v>
      </c>
      <c r="AC79" s="2" t="s">
        <v>2494</v>
      </c>
      <c r="AD79" s="2" t="s">
        <v>1776</v>
      </c>
      <c r="AE79" s="2"/>
      <c r="AF79" s="2"/>
    </row>
    <row r="80" spans="1:32" x14ac:dyDescent="0.3">
      <c r="A80" s="2" t="s">
        <v>1529</v>
      </c>
      <c r="B80" s="2" t="s">
        <v>718</v>
      </c>
      <c r="C80" t="s">
        <v>718</v>
      </c>
      <c r="D80" s="2" t="s">
        <v>63</v>
      </c>
      <c r="E80" s="2" t="s">
        <v>1347</v>
      </c>
      <c r="F80" s="2"/>
      <c r="G80" s="2" t="s">
        <v>1240</v>
      </c>
      <c r="H80" s="2" t="s">
        <v>1269</v>
      </c>
      <c r="I80" s="2"/>
      <c r="J80" s="2" t="s">
        <v>1269</v>
      </c>
      <c r="K80" s="2" t="s">
        <v>1220</v>
      </c>
      <c r="L80" s="2" t="s">
        <v>1776</v>
      </c>
      <c r="M80" s="2" t="s">
        <v>1269</v>
      </c>
      <c r="N80" s="2" t="s">
        <v>1269</v>
      </c>
      <c r="O80" s="2" t="s">
        <v>1776</v>
      </c>
      <c r="P80" s="2" t="s">
        <v>1269</v>
      </c>
      <c r="Q80" s="2" t="s">
        <v>1776</v>
      </c>
      <c r="R80" s="2" t="s">
        <v>1269</v>
      </c>
      <c r="S80" s="2" t="s">
        <v>1269</v>
      </c>
      <c r="T80" s="2" t="s">
        <v>1776</v>
      </c>
      <c r="U80" s="2" t="s">
        <v>1776</v>
      </c>
      <c r="V80" s="2"/>
      <c r="W80" s="2" t="s">
        <v>1776</v>
      </c>
      <c r="X80" s="2" t="s">
        <v>2493</v>
      </c>
      <c r="Y80" s="2" t="s">
        <v>1724</v>
      </c>
      <c r="Z80" s="2" t="s">
        <v>1269</v>
      </c>
      <c r="AA80" s="2" t="s">
        <v>1269</v>
      </c>
      <c r="AB80" s="2" t="s">
        <v>2494</v>
      </c>
      <c r="AC80" s="2" t="s">
        <v>2494</v>
      </c>
      <c r="AD80" s="2" t="s">
        <v>1776</v>
      </c>
      <c r="AE80" s="2"/>
      <c r="AF80" s="2"/>
    </row>
    <row r="81" spans="1:32" x14ac:dyDescent="0.3">
      <c r="A81" s="2" t="s">
        <v>1374</v>
      </c>
      <c r="B81" s="2" t="s">
        <v>286</v>
      </c>
      <c r="C81" t="s">
        <v>286</v>
      </c>
      <c r="D81" s="2" t="s">
        <v>84</v>
      </c>
      <c r="E81" s="2" t="s">
        <v>1232</v>
      </c>
      <c r="F81" s="2" t="s">
        <v>1172</v>
      </c>
      <c r="G81" s="2" t="s">
        <v>1293</v>
      </c>
      <c r="H81" s="2" t="s">
        <v>1248</v>
      </c>
      <c r="I81" s="2"/>
      <c r="J81" s="2" t="s">
        <v>1269</v>
      </c>
      <c r="K81" s="2" t="s">
        <v>1220</v>
      </c>
      <c r="L81" s="2" t="s">
        <v>1776</v>
      </c>
      <c r="M81" s="2" t="s">
        <v>1269</v>
      </c>
      <c r="N81" s="2" t="s">
        <v>1269</v>
      </c>
      <c r="O81" s="2" t="s">
        <v>1776</v>
      </c>
      <c r="P81" s="2" t="s">
        <v>1269</v>
      </c>
      <c r="Q81" s="2" t="s">
        <v>1776</v>
      </c>
      <c r="R81" s="2" t="s">
        <v>1269</v>
      </c>
      <c r="S81" s="2" t="s">
        <v>1269</v>
      </c>
      <c r="T81" s="2" t="s">
        <v>1776</v>
      </c>
      <c r="U81" s="2" t="s">
        <v>1776</v>
      </c>
      <c r="V81" s="2"/>
      <c r="W81" s="2" t="s">
        <v>1776</v>
      </c>
      <c r="X81" s="2" t="s">
        <v>2493</v>
      </c>
      <c r="Y81" s="2" t="s">
        <v>1795</v>
      </c>
      <c r="Z81" s="2" t="s">
        <v>1269</v>
      </c>
      <c r="AA81" s="2" t="s">
        <v>1269</v>
      </c>
      <c r="AB81" s="2" t="s">
        <v>2494</v>
      </c>
      <c r="AC81" s="2" t="s">
        <v>2494</v>
      </c>
      <c r="AD81" s="2" t="s">
        <v>1776</v>
      </c>
      <c r="AE81" s="2"/>
      <c r="AF81" s="2"/>
    </row>
    <row r="82" spans="1:32" x14ac:dyDescent="0.3">
      <c r="A82" s="2" t="s">
        <v>1273</v>
      </c>
      <c r="B82" s="2" t="s">
        <v>2747</v>
      </c>
      <c r="C82" t="s">
        <v>2747</v>
      </c>
      <c r="D82" s="2" t="s">
        <v>44</v>
      </c>
      <c r="E82" s="2" t="s">
        <v>1347</v>
      </c>
      <c r="F82" s="2" t="s">
        <v>2705</v>
      </c>
      <c r="G82" s="2" t="s">
        <v>1243</v>
      </c>
      <c r="H82" s="2" t="s">
        <v>1269</v>
      </c>
      <c r="I82" s="2"/>
      <c r="J82" s="2" t="s">
        <v>1269</v>
      </c>
      <c r="K82" s="2" t="s">
        <v>1220</v>
      </c>
      <c r="L82" s="2" t="s">
        <v>1776</v>
      </c>
      <c r="M82" s="2" t="s">
        <v>1269</v>
      </c>
      <c r="N82" s="2" t="s">
        <v>1269</v>
      </c>
      <c r="O82" s="2" t="s">
        <v>1776</v>
      </c>
      <c r="P82" s="2" t="s">
        <v>1269</v>
      </c>
      <c r="Q82" s="2" t="s">
        <v>1776</v>
      </c>
      <c r="R82" s="2" t="s">
        <v>1269</v>
      </c>
      <c r="S82" s="2" t="s">
        <v>1269</v>
      </c>
      <c r="T82" s="2" t="s">
        <v>1776</v>
      </c>
      <c r="U82" s="2" t="s">
        <v>1776</v>
      </c>
      <c r="V82" s="2"/>
      <c r="W82" s="2" t="s">
        <v>1776</v>
      </c>
      <c r="X82" s="2" t="s">
        <v>2493</v>
      </c>
      <c r="Y82" s="2"/>
      <c r="Z82" s="2" t="s">
        <v>1269</v>
      </c>
      <c r="AA82" s="2" t="s">
        <v>1269</v>
      </c>
      <c r="AB82" s="2" t="s">
        <v>2494</v>
      </c>
      <c r="AC82" s="2" t="s">
        <v>2494</v>
      </c>
      <c r="AD82" s="2" t="s">
        <v>1776</v>
      </c>
      <c r="AE82" s="2"/>
      <c r="AF82" s="2"/>
    </row>
    <row r="83" spans="1:32" x14ac:dyDescent="0.3">
      <c r="A83" s="2" t="s">
        <v>1468</v>
      </c>
      <c r="B83" s="2" t="s">
        <v>2033</v>
      </c>
      <c r="C83" t="s">
        <v>2033</v>
      </c>
      <c r="D83" s="2" t="s">
        <v>40</v>
      </c>
      <c r="E83" s="2" t="s">
        <v>1335</v>
      </c>
      <c r="F83" s="2" t="s">
        <v>2705</v>
      </c>
      <c r="G83" s="2" t="s">
        <v>1243</v>
      </c>
      <c r="H83" s="2" t="s">
        <v>1269</v>
      </c>
      <c r="I83" s="2"/>
      <c r="J83" s="2" t="s">
        <v>1269</v>
      </c>
      <c r="K83" s="2" t="s">
        <v>1220</v>
      </c>
      <c r="L83" s="2" t="s">
        <v>1776</v>
      </c>
      <c r="M83" s="2" t="s">
        <v>1269</v>
      </c>
      <c r="N83" s="2" t="s">
        <v>1269</v>
      </c>
      <c r="O83" s="2" t="s">
        <v>1776</v>
      </c>
      <c r="P83" s="2" t="s">
        <v>1269</v>
      </c>
      <c r="Q83" s="2" t="s">
        <v>1776</v>
      </c>
      <c r="R83" s="2" t="s">
        <v>1269</v>
      </c>
      <c r="S83" s="2" t="s">
        <v>1269</v>
      </c>
      <c r="T83" s="2" t="s">
        <v>1776</v>
      </c>
      <c r="U83" s="2" t="s">
        <v>1776</v>
      </c>
      <c r="V83" s="2"/>
      <c r="W83" s="2" t="s">
        <v>1776</v>
      </c>
      <c r="X83" s="2" t="s">
        <v>2493</v>
      </c>
      <c r="Y83" s="2" t="s">
        <v>1795</v>
      </c>
      <c r="Z83" s="2" t="s">
        <v>1269</v>
      </c>
      <c r="AA83" s="2" t="s">
        <v>1269</v>
      </c>
      <c r="AB83" s="2" t="s">
        <v>2494</v>
      </c>
      <c r="AC83" s="2" t="s">
        <v>2494</v>
      </c>
      <c r="AD83" s="2" t="s">
        <v>1776</v>
      </c>
      <c r="AE83" s="2"/>
      <c r="AF83" s="2"/>
    </row>
    <row r="84" spans="1:32" x14ac:dyDescent="0.3">
      <c r="A84" s="2" t="s">
        <v>1417</v>
      </c>
      <c r="B84" s="2" t="s">
        <v>2535</v>
      </c>
      <c r="C84" t="s">
        <v>2535</v>
      </c>
      <c r="D84" s="2" t="s">
        <v>37</v>
      </c>
      <c r="E84" s="2" t="s">
        <v>1321</v>
      </c>
      <c r="F84" s="2" t="s">
        <v>2705</v>
      </c>
      <c r="G84" s="2" t="s">
        <v>1293</v>
      </c>
      <c r="H84" s="2" t="s">
        <v>1269</v>
      </c>
      <c r="I84" s="2"/>
      <c r="J84" s="2" t="s">
        <v>1220</v>
      </c>
      <c r="K84" s="2" t="s">
        <v>1220</v>
      </c>
      <c r="L84" s="2" t="s">
        <v>2504</v>
      </c>
      <c r="M84" s="2" t="s">
        <v>1222</v>
      </c>
      <c r="N84" s="2" t="s">
        <v>1269</v>
      </c>
      <c r="O84" s="2" t="s">
        <v>1776</v>
      </c>
      <c r="P84" s="2" t="s">
        <v>1269</v>
      </c>
      <c r="Q84" s="2" t="s">
        <v>1776</v>
      </c>
      <c r="R84" s="2" t="s">
        <v>1220</v>
      </c>
      <c r="S84" s="2" t="s">
        <v>1222</v>
      </c>
      <c r="T84" s="2" t="s">
        <v>1819</v>
      </c>
      <c r="U84" s="2" t="s">
        <v>1819</v>
      </c>
      <c r="V84" s="2" t="s">
        <v>1819</v>
      </c>
      <c r="W84" s="2" t="s">
        <v>1657</v>
      </c>
      <c r="X84" s="2" t="s">
        <v>2531</v>
      </c>
      <c r="Y84" s="2"/>
      <c r="Z84" s="2" t="s">
        <v>1269</v>
      </c>
      <c r="AA84" s="2" t="s">
        <v>1269</v>
      </c>
      <c r="AB84" s="2" t="s">
        <v>2784</v>
      </c>
      <c r="AC84" s="2" t="s">
        <v>2784</v>
      </c>
      <c r="AD84" s="2" t="s">
        <v>1776</v>
      </c>
      <c r="AE84" s="2"/>
      <c r="AF84" s="2"/>
    </row>
    <row r="85" spans="1:32" x14ac:dyDescent="0.3">
      <c r="A85" s="2" t="s">
        <v>1253</v>
      </c>
      <c r="B85" s="2" t="s">
        <v>332</v>
      </c>
      <c r="C85" t="s">
        <v>332</v>
      </c>
      <c r="D85" s="2" t="s">
        <v>107</v>
      </c>
      <c r="E85" s="2" t="s">
        <v>1221</v>
      </c>
      <c r="F85" s="2" t="s">
        <v>1172</v>
      </c>
      <c r="G85" s="2" t="s">
        <v>1293</v>
      </c>
      <c r="H85" s="2" t="s">
        <v>1248</v>
      </c>
      <c r="I85" s="2"/>
      <c r="J85" s="2" t="s">
        <v>1220</v>
      </c>
      <c r="K85" s="2" t="s">
        <v>1220</v>
      </c>
      <c r="L85" s="2" t="s">
        <v>2504</v>
      </c>
      <c r="M85" s="2" t="s">
        <v>1235</v>
      </c>
      <c r="N85" s="2" t="s">
        <v>1220</v>
      </c>
      <c r="O85" s="2" t="s">
        <v>2504</v>
      </c>
      <c r="P85" s="2" t="s">
        <v>1269</v>
      </c>
      <c r="Q85" s="2" t="s">
        <v>1776</v>
      </c>
      <c r="R85" s="2" t="s">
        <v>1220</v>
      </c>
      <c r="S85" s="2" t="s">
        <v>1235</v>
      </c>
      <c r="T85" s="2" t="s">
        <v>1693</v>
      </c>
      <c r="U85" s="2" t="s">
        <v>3115</v>
      </c>
      <c r="V85" s="2" t="s">
        <v>1693</v>
      </c>
      <c r="W85" s="2" t="s">
        <v>1594</v>
      </c>
      <c r="X85" s="2" t="s">
        <v>3116</v>
      </c>
      <c r="Y85" s="2" t="s">
        <v>3585</v>
      </c>
      <c r="Z85" s="2" t="s">
        <v>1269</v>
      </c>
      <c r="AA85" s="2" t="s">
        <v>1269</v>
      </c>
      <c r="AB85" s="2" t="s">
        <v>2539</v>
      </c>
      <c r="AC85" s="2" t="s">
        <v>3117</v>
      </c>
      <c r="AD85" s="2" t="s">
        <v>1776</v>
      </c>
      <c r="AE85" s="2"/>
      <c r="AF85" s="2"/>
    </row>
    <row r="86" spans="1:32" x14ac:dyDescent="0.3">
      <c r="A86" s="2" t="s">
        <v>1541</v>
      </c>
      <c r="B86" s="2" t="s">
        <v>333</v>
      </c>
      <c r="C86" t="s">
        <v>333</v>
      </c>
      <c r="D86" s="2" t="s">
        <v>101</v>
      </c>
      <c r="E86" s="2" t="s">
        <v>1232</v>
      </c>
      <c r="F86" s="2" t="s">
        <v>1172</v>
      </c>
      <c r="G86" s="2" t="s">
        <v>1282</v>
      </c>
      <c r="H86" s="2" t="s">
        <v>1248</v>
      </c>
      <c r="I86" s="2"/>
      <c r="J86" s="2" t="s">
        <v>1220</v>
      </c>
      <c r="K86" s="2" t="s">
        <v>1220</v>
      </c>
      <c r="L86" s="2" t="s">
        <v>2504</v>
      </c>
      <c r="M86" s="2" t="s">
        <v>1232</v>
      </c>
      <c r="N86" s="2" t="s">
        <v>1220</v>
      </c>
      <c r="O86" s="2" t="s">
        <v>2504</v>
      </c>
      <c r="P86" s="2" t="s">
        <v>1269</v>
      </c>
      <c r="Q86" s="2" t="s">
        <v>1776</v>
      </c>
      <c r="R86" s="2" t="s">
        <v>1220</v>
      </c>
      <c r="S86" s="2" t="s">
        <v>1232</v>
      </c>
      <c r="T86" s="2" t="s">
        <v>2702</v>
      </c>
      <c r="U86" s="2" t="s">
        <v>3118</v>
      </c>
      <c r="V86" s="2" t="s">
        <v>2702</v>
      </c>
      <c r="W86" s="2" t="s">
        <v>1489</v>
      </c>
      <c r="X86" s="2" t="s">
        <v>2508</v>
      </c>
      <c r="Y86" s="2" t="s">
        <v>2504</v>
      </c>
      <c r="Z86" s="2" t="s">
        <v>1269</v>
      </c>
      <c r="AA86" s="2" t="s">
        <v>1269</v>
      </c>
      <c r="AB86" s="2" t="s">
        <v>3119</v>
      </c>
      <c r="AC86" s="2" t="s">
        <v>3120</v>
      </c>
      <c r="AD86" s="2" t="s">
        <v>1776</v>
      </c>
      <c r="AE86" s="2"/>
      <c r="AF86" s="2"/>
    </row>
    <row r="87" spans="1:32" x14ac:dyDescent="0.3">
      <c r="A87" s="2" t="s">
        <v>1461</v>
      </c>
      <c r="B87" s="2" t="s">
        <v>124</v>
      </c>
      <c r="C87" t="s">
        <v>124</v>
      </c>
      <c r="D87" s="2" t="s">
        <v>33</v>
      </c>
      <c r="E87" s="2" t="s">
        <v>1249</v>
      </c>
      <c r="F87" s="2" t="s">
        <v>49</v>
      </c>
      <c r="G87" s="2" t="s">
        <v>1235</v>
      </c>
      <c r="H87" s="2" t="s">
        <v>1235</v>
      </c>
      <c r="I87" s="2"/>
      <c r="J87" s="2" t="s">
        <v>1269</v>
      </c>
      <c r="K87" s="2" t="s">
        <v>1220</v>
      </c>
      <c r="L87" s="2" t="s">
        <v>1776</v>
      </c>
      <c r="M87" s="2" t="s">
        <v>1269</v>
      </c>
      <c r="N87" s="2" t="s">
        <v>1269</v>
      </c>
      <c r="O87" s="2" t="s">
        <v>1776</v>
      </c>
      <c r="P87" s="2" t="s">
        <v>1269</v>
      </c>
      <c r="Q87" s="2" t="s">
        <v>1776</v>
      </c>
      <c r="R87" s="2" t="s">
        <v>1269</v>
      </c>
      <c r="S87" s="2" t="s">
        <v>1269</v>
      </c>
      <c r="T87" s="2" t="s">
        <v>1776</v>
      </c>
      <c r="U87" s="2" t="s">
        <v>1776</v>
      </c>
      <c r="V87" s="2"/>
      <c r="W87" s="2" t="s">
        <v>1776</v>
      </c>
      <c r="X87" s="2" t="s">
        <v>2493</v>
      </c>
      <c r="Y87" s="2"/>
      <c r="Z87" s="2" t="s">
        <v>1269</v>
      </c>
      <c r="AA87" s="2" t="s">
        <v>1269</v>
      </c>
      <c r="AB87" s="2" t="s">
        <v>2494</v>
      </c>
      <c r="AC87" s="2" t="s">
        <v>2494</v>
      </c>
      <c r="AD87" s="2" t="s">
        <v>1776</v>
      </c>
      <c r="AE87" s="2"/>
      <c r="AF87" s="2"/>
    </row>
    <row r="88" spans="1:32" x14ac:dyDescent="0.3">
      <c r="A88" s="2" t="s">
        <v>1546</v>
      </c>
      <c r="B88" s="2" t="s">
        <v>202</v>
      </c>
      <c r="C88" t="s">
        <v>202</v>
      </c>
      <c r="D88" s="2" t="s">
        <v>104</v>
      </c>
      <c r="E88" s="2" t="s">
        <v>1290</v>
      </c>
      <c r="F88" s="2" t="s">
        <v>49</v>
      </c>
      <c r="G88" s="2" t="s">
        <v>1293</v>
      </c>
      <c r="H88" s="2" t="s">
        <v>1293</v>
      </c>
      <c r="I88" s="2"/>
      <c r="J88" s="2" t="s">
        <v>1269</v>
      </c>
      <c r="K88" s="2" t="s">
        <v>1220</v>
      </c>
      <c r="L88" s="2" t="s">
        <v>1776</v>
      </c>
      <c r="M88" s="2" t="s">
        <v>1269</v>
      </c>
      <c r="N88" s="2" t="s">
        <v>1269</v>
      </c>
      <c r="O88" s="2" t="s">
        <v>1776</v>
      </c>
      <c r="P88" s="2" t="s">
        <v>1269</v>
      </c>
      <c r="Q88" s="2" t="s">
        <v>1776</v>
      </c>
      <c r="R88" s="2" t="s">
        <v>1269</v>
      </c>
      <c r="S88" s="2" t="s">
        <v>1269</v>
      </c>
      <c r="T88" s="2" t="s">
        <v>1776</v>
      </c>
      <c r="U88" s="2" t="s">
        <v>1776</v>
      </c>
      <c r="V88" s="2"/>
      <c r="W88" s="2" t="s">
        <v>1776</v>
      </c>
      <c r="X88" s="2" t="s">
        <v>2493</v>
      </c>
      <c r="Y88" s="2" t="s">
        <v>1589</v>
      </c>
      <c r="Z88" s="2" t="s">
        <v>1269</v>
      </c>
      <c r="AA88" s="2" t="s">
        <v>1269</v>
      </c>
      <c r="AB88" s="2" t="s">
        <v>2494</v>
      </c>
      <c r="AC88" s="2" t="s">
        <v>2494</v>
      </c>
      <c r="AD88" s="2" t="s">
        <v>1776</v>
      </c>
      <c r="AE88" s="2"/>
      <c r="AF88" s="2"/>
    </row>
    <row r="89" spans="1:32" x14ac:dyDescent="0.3">
      <c r="A89" s="2" t="s">
        <v>1245</v>
      </c>
      <c r="B89" s="2" t="s">
        <v>2852</v>
      </c>
      <c r="C89" t="s">
        <v>2852</v>
      </c>
      <c r="D89" s="2" t="s">
        <v>56</v>
      </c>
      <c r="E89" s="2" t="s">
        <v>1221</v>
      </c>
      <c r="F89" s="2"/>
      <c r="G89" s="2" t="s">
        <v>1220</v>
      </c>
      <c r="H89" s="2" t="s">
        <v>1269</v>
      </c>
      <c r="I89" s="2"/>
      <c r="J89" s="2" t="s">
        <v>1220</v>
      </c>
      <c r="K89" s="2" t="s">
        <v>1220</v>
      </c>
      <c r="L89" s="2" t="s">
        <v>2504</v>
      </c>
      <c r="M89" s="2" t="s">
        <v>1248</v>
      </c>
      <c r="N89" s="2" t="s">
        <v>1269</v>
      </c>
      <c r="O89" s="2" t="s">
        <v>1776</v>
      </c>
      <c r="P89" s="2" t="s">
        <v>1269</v>
      </c>
      <c r="Q89" s="2" t="s">
        <v>1776</v>
      </c>
      <c r="R89" s="2" t="s">
        <v>1269</v>
      </c>
      <c r="S89" s="2" t="s">
        <v>1248</v>
      </c>
      <c r="T89" s="2" t="s">
        <v>1399</v>
      </c>
      <c r="U89" s="2" t="s">
        <v>1399</v>
      </c>
      <c r="V89" s="2" t="s">
        <v>1399</v>
      </c>
      <c r="W89" s="2" t="s">
        <v>1399</v>
      </c>
      <c r="X89" s="2" t="s">
        <v>2879</v>
      </c>
      <c r="Y89" s="2" t="s">
        <v>1648</v>
      </c>
      <c r="Z89" s="2" t="s">
        <v>1269</v>
      </c>
      <c r="AA89" s="2" t="s">
        <v>1269</v>
      </c>
      <c r="AB89" s="2" t="s">
        <v>2887</v>
      </c>
      <c r="AC89" s="2" t="s">
        <v>2887</v>
      </c>
      <c r="AD89" s="2" t="s">
        <v>1776</v>
      </c>
      <c r="AE89" s="2"/>
      <c r="AF89" s="2"/>
    </row>
    <row r="90" spans="1:32" x14ac:dyDescent="0.3">
      <c r="A90" s="2" t="s">
        <v>1458</v>
      </c>
      <c r="B90" s="2" t="s">
        <v>389</v>
      </c>
      <c r="C90" t="s">
        <v>389</v>
      </c>
      <c r="D90" s="2" t="s">
        <v>135</v>
      </c>
      <c r="E90" s="2" t="s">
        <v>1301</v>
      </c>
      <c r="F90" s="2" t="s">
        <v>52</v>
      </c>
      <c r="G90" s="2" t="s">
        <v>1293</v>
      </c>
      <c r="H90" s="2" t="s">
        <v>1288</v>
      </c>
      <c r="I90" s="2"/>
      <c r="J90" s="2" t="s">
        <v>1220</v>
      </c>
      <c r="K90" s="2" t="s">
        <v>1220</v>
      </c>
      <c r="L90" s="2" t="s">
        <v>2504</v>
      </c>
      <c r="M90" s="2" t="s">
        <v>1348</v>
      </c>
      <c r="N90" s="2" t="s">
        <v>1269</v>
      </c>
      <c r="O90" s="2" t="s">
        <v>1776</v>
      </c>
      <c r="P90" s="2" t="s">
        <v>1269</v>
      </c>
      <c r="Q90" s="2" t="s">
        <v>1776</v>
      </c>
      <c r="R90" s="2" t="s">
        <v>1220</v>
      </c>
      <c r="S90" s="2" t="s">
        <v>1348</v>
      </c>
      <c r="T90" s="2" t="s">
        <v>2468</v>
      </c>
      <c r="U90" s="2" t="s">
        <v>2468</v>
      </c>
      <c r="V90" s="2" t="s">
        <v>2468</v>
      </c>
      <c r="W90" s="2" t="s">
        <v>1578</v>
      </c>
      <c r="X90" s="2" t="s">
        <v>2531</v>
      </c>
      <c r="Y90" s="2" t="s">
        <v>2932</v>
      </c>
      <c r="Z90" s="2" t="s">
        <v>1269</v>
      </c>
      <c r="AA90" s="2" t="s">
        <v>1269</v>
      </c>
      <c r="AB90" s="2" t="s">
        <v>2524</v>
      </c>
      <c r="AC90" s="2" t="s">
        <v>2524</v>
      </c>
      <c r="AD90" s="2" t="s">
        <v>1776</v>
      </c>
      <c r="AE90" s="2"/>
      <c r="AF90" s="2"/>
    </row>
    <row r="91" spans="1:32" x14ac:dyDescent="0.3">
      <c r="A91" s="2" t="s">
        <v>1553</v>
      </c>
      <c r="B91" s="2" t="s">
        <v>2911</v>
      </c>
      <c r="C91" t="s">
        <v>2911</v>
      </c>
      <c r="D91" s="2" t="s">
        <v>51</v>
      </c>
      <c r="E91" s="2" t="s">
        <v>1232</v>
      </c>
      <c r="F91" s="2" t="s">
        <v>2705</v>
      </c>
      <c r="G91" s="2" t="s">
        <v>1293</v>
      </c>
      <c r="H91" s="2" t="s">
        <v>1269</v>
      </c>
      <c r="I91" s="2"/>
      <c r="J91" s="2" t="s">
        <v>1220</v>
      </c>
      <c r="K91" s="2" t="s">
        <v>1220</v>
      </c>
      <c r="L91" s="2" t="s">
        <v>2504</v>
      </c>
      <c r="M91" s="2" t="s">
        <v>1279</v>
      </c>
      <c r="N91" s="2" t="s">
        <v>1269</v>
      </c>
      <c r="O91" s="2" t="s">
        <v>1776</v>
      </c>
      <c r="P91" s="2" t="s">
        <v>1269</v>
      </c>
      <c r="Q91" s="2" t="s">
        <v>1776</v>
      </c>
      <c r="R91" s="2" t="s">
        <v>1220</v>
      </c>
      <c r="S91" s="2" t="s">
        <v>1279</v>
      </c>
      <c r="T91" s="2" t="s">
        <v>1646</v>
      </c>
      <c r="U91" s="2" t="s">
        <v>1646</v>
      </c>
      <c r="V91" s="2" t="s">
        <v>1646</v>
      </c>
      <c r="W91" s="2" t="s">
        <v>1577</v>
      </c>
      <c r="X91" s="2" t="s">
        <v>2531</v>
      </c>
      <c r="Y91" s="2"/>
      <c r="Z91" s="2" t="s">
        <v>1269</v>
      </c>
      <c r="AA91" s="2" t="s">
        <v>1269</v>
      </c>
      <c r="AB91" s="2" t="s">
        <v>2534</v>
      </c>
      <c r="AC91" s="2" t="s">
        <v>2534</v>
      </c>
      <c r="AD91" s="2" t="s">
        <v>1776</v>
      </c>
      <c r="AE91" s="2"/>
      <c r="AF91" s="2"/>
    </row>
    <row r="92" spans="1:32" x14ac:dyDescent="0.3">
      <c r="A92" s="2" t="s">
        <v>1430</v>
      </c>
      <c r="B92" s="2" t="s">
        <v>3194</v>
      </c>
      <c r="C92" t="s">
        <v>3194</v>
      </c>
      <c r="D92" s="2" t="s">
        <v>44</v>
      </c>
      <c r="E92" s="2" t="s">
        <v>1221</v>
      </c>
      <c r="F92" s="2"/>
      <c r="G92" s="2" t="s">
        <v>1293</v>
      </c>
      <c r="H92" s="2" t="s">
        <v>1269</v>
      </c>
      <c r="I92" s="2"/>
      <c r="J92" s="2" t="s">
        <v>1220</v>
      </c>
      <c r="K92" s="2" t="s">
        <v>1220</v>
      </c>
      <c r="L92" s="2" t="s">
        <v>2504</v>
      </c>
      <c r="M92" s="2" t="s">
        <v>1293</v>
      </c>
      <c r="N92" s="2" t="s">
        <v>1220</v>
      </c>
      <c r="O92" s="2" t="s">
        <v>2504</v>
      </c>
      <c r="P92" s="2" t="s">
        <v>1269</v>
      </c>
      <c r="Q92" s="2" t="s">
        <v>1776</v>
      </c>
      <c r="R92" s="2" t="s">
        <v>1220</v>
      </c>
      <c r="S92" s="2" t="s">
        <v>1293</v>
      </c>
      <c r="T92" s="2" t="s">
        <v>1591</v>
      </c>
      <c r="U92" s="2" t="s">
        <v>1414</v>
      </c>
      <c r="V92" s="2" t="s">
        <v>1591</v>
      </c>
      <c r="W92" s="2" t="s">
        <v>1686</v>
      </c>
      <c r="X92" s="2" t="s">
        <v>2813</v>
      </c>
      <c r="Y92" s="2" t="s">
        <v>2504</v>
      </c>
      <c r="Z92" s="2" t="s">
        <v>1269</v>
      </c>
      <c r="AA92" s="2" t="s">
        <v>1269</v>
      </c>
      <c r="AB92" s="2" t="s">
        <v>2533</v>
      </c>
      <c r="AC92" s="2" t="s">
        <v>2814</v>
      </c>
      <c r="AD92" s="2" t="s">
        <v>1776</v>
      </c>
      <c r="AE92" s="2"/>
      <c r="AF92" s="2"/>
    </row>
    <row r="93" spans="1:32" x14ac:dyDescent="0.3">
      <c r="A93" s="2" t="s">
        <v>1558</v>
      </c>
      <c r="B93" s="2" t="s">
        <v>3138</v>
      </c>
      <c r="C93" t="s">
        <v>3138</v>
      </c>
      <c r="D93" s="2" t="s">
        <v>40</v>
      </c>
      <c r="E93" s="2" t="s">
        <v>1221</v>
      </c>
      <c r="F93" s="2"/>
      <c r="G93" s="2" t="s">
        <v>1240</v>
      </c>
      <c r="H93" s="2" t="s">
        <v>1269</v>
      </c>
      <c r="I93" s="2"/>
      <c r="J93" s="2" t="s">
        <v>1220</v>
      </c>
      <c r="K93" s="2" t="s">
        <v>1220</v>
      </c>
      <c r="L93" s="2" t="s">
        <v>2504</v>
      </c>
      <c r="M93" s="2" t="s">
        <v>1258</v>
      </c>
      <c r="N93" s="2" t="s">
        <v>1269</v>
      </c>
      <c r="O93" s="2" t="s">
        <v>1776</v>
      </c>
      <c r="P93" s="2" t="s">
        <v>1269</v>
      </c>
      <c r="Q93" s="2" t="s">
        <v>1776</v>
      </c>
      <c r="R93" s="2" t="s">
        <v>1220</v>
      </c>
      <c r="S93" s="2" t="s">
        <v>1258</v>
      </c>
      <c r="T93" s="2" t="s">
        <v>1701</v>
      </c>
      <c r="U93" s="2" t="s">
        <v>1701</v>
      </c>
      <c r="V93" s="2" t="s">
        <v>1701</v>
      </c>
      <c r="W93" s="2" t="s">
        <v>1582</v>
      </c>
      <c r="X93" s="2" t="s">
        <v>2511</v>
      </c>
      <c r="Y93" s="2" t="s">
        <v>3586</v>
      </c>
      <c r="Z93" s="2" t="s">
        <v>1269</v>
      </c>
      <c r="AA93" s="2" t="s">
        <v>1269</v>
      </c>
      <c r="AB93" s="2" t="s">
        <v>2483</v>
      </c>
      <c r="AC93" s="2" t="s">
        <v>2483</v>
      </c>
      <c r="AD93" s="2" t="s">
        <v>1776</v>
      </c>
      <c r="AE93" s="2"/>
      <c r="AF9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2032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10</v>
      </c>
      <c r="J1" t="s">
        <v>11</v>
      </c>
      <c r="K1" t="s">
        <v>13</v>
      </c>
      <c r="L1" t="s">
        <v>1216</v>
      </c>
      <c r="M1" t="s">
        <v>1217</v>
      </c>
      <c r="N1" t="s">
        <v>1218</v>
      </c>
      <c r="O1" t="s">
        <v>1219</v>
      </c>
      <c r="P1" t="s">
        <v>1150</v>
      </c>
    </row>
    <row r="2" spans="1:16" x14ac:dyDescent="0.3">
      <c r="A2" s="2" t="s">
        <v>1220</v>
      </c>
      <c r="B2" s="2" t="s">
        <v>1184</v>
      </c>
      <c r="C2" t="s">
        <v>39</v>
      </c>
      <c r="D2" s="2" t="s">
        <v>40</v>
      </c>
      <c r="E2" s="2" t="s">
        <v>1221</v>
      </c>
      <c r="F2" s="2" t="s">
        <v>34</v>
      </c>
      <c r="G2" s="2" t="s">
        <v>1222</v>
      </c>
      <c r="H2" s="2" t="s">
        <v>1222</v>
      </c>
      <c r="I2" s="2" t="s">
        <v>1223</v>
      </c>
      <c r="J2" s="2" t="s">
        <v>1224</v>
      </c>
      <c r="K2" s="2" t="s">
        <v>1225</v>
      </c>
      <c r="L2" s="2" t="s">
        <v>1226</v>
      </c>
      <c r="M2" s="2" t="s">
        <v>1227</v>
      </c>
      <c r="N2" s="2" t="s">
        <v>1228</v>
      </c>
      <c r="O2" s="2" t="s">
        <v>1229</v>
      </c>
      <c r="P2" s="2" t="s">
        <v>1230</v>
      </c>
    </row>
    <row r="3" spans="1:16" x14ac:dyDescent="0.3">
      <c r="A3" s="2" t="s">
        <v>1231</v>
      </c>
      <c r="B3" s="2" t="s">
        <v>1173</v>
      </c>
      <c r="C3" t="s">
        <v>43</v>
      </c>
      <c r="D3" s="2" t="s">
        <v>44</v>
      </c>
      <c r="E3" s="2" t="s">
        <v>1232</v>
      </c>
      <c r="F3" s="2" t="s">
        <v>34</v>
      </c>
      <c r="G3" s="2" t="s">
        <v>1225</v>
      </c>
      <c r="H3" s="2" t="s">
        <v>1225</v>
      </c>
      <c r="I3" s="2" t="s">
        <v>1233</v>
      </c>
      <c r="J3" s="2" t="s">
        <v>1234</v>
      </c>
      <c r="K3" s="2" t="s">
        <v>1235</v>
      </c>
      <c r="L3" s="2" t="s">
        <v>1236</v>
      </c>
      <c r="M3" s="2" t="s">
        <v>1237</v>
      </c>
      <c r="N3" s="2" t="s">
        <v>1238</v>
      </c>
      <c r="O3" s="2" t="s">
        <v>1239</v>
      </c>
      <c r="P3" s="2" t="s">
        <v>1240</v>
      </c>
    </row>
    <row r="4" spans="1:16" x14ac:dyDescent="0.3">
      <c r="A4" s="2" t="s">
        <v>1240</v>
      </c>
      <c r="B4" s="2" t="s">
        <v>1178</v>
      </c>
      <c r="C4" t="s">
        <v>53</v>
      </c>
      <c r="D4" s="2" t="s">
        <v>54</v>
      </c>
      <c r="E4" s="2" t="s">
        <v>1232</v>
      </c>
      <c r="F4" s="2" t="s">
        <v>34</v>
      </c>
      <c r="G4" s="2" t="s">
        <v>1225</v>
      </c>
      <c r="H4" s="2" t="s">
        <v>1225</v>
      </c>
      <c r="I4" s="2" t="s">
        <v>1241</v>
      </c>
      <c r="J4" s="2" t="s">
        <v>1242</v>
      </c>
      <c r="K4" s="2" t="s">
        <v>1243</v>
      </c>
      <c r="L4" s="2" t="s">
        <v>1244</v>
      </c>
      <c r="M4" s="2" t="s">
        <v>1245</v>
      </c>
      <c r="N4" s="2" t="s">
        <v>1246</v>
      </c>
      <c r="O4" s="2" t="s">
        <v>1247</v>
      </c>
      <c r="P4" s="2" t="s">
        <v>1240</v>
      </c>
    </row>
    <row r="5" spans="1:16" x14ac:dyDescent="0.3">
      <c r="A5" s="2" t="s">
        <v>1248</v>
      </c>
      <c r="B5" s="2" t="s">
        <v>1152</v>
      </c>
      <c r="C5" t="s">
        <v>32</v>
      </c>
      <c r="D5" s="2" t="s">
        <v>33</v>
      </c>
      <c r="E5" s="2" t="s">
        <v>1249</v>
      </c>
      <c r="F5" s="2" t="s">
        <v>34</v>
      </c>
      <c r="G5" s="2" t="s">
        <v>1225</v>
      </c>
      <c r="H5" s="2" t="s">
        <v>1225</v>
      </c>
      <c r="I5" s="2" t="s">
        <v>1250</v>
      </c>
      <c r="J5" s="2" t="s">
        <v>1251</v>
      </c>
      <c r="K5" s="2" t="s">
        <v>1222</v>
      </c>
      <c r="L5" s="2" t="s">
        <v>1252</v>
      </c>
      <c r="M5" s="2" t="s">
        <v>1253</v>
      </c>
      <c r="N5" s="2" t="s">
        <v>1254</v>
      </c>
      <c r="O5" s="2" t="s">
        <v>1255</v>
      </c>
      <c r="P5" s="2" t="s">
        <v>1220</v>
      </c>
    </row>
    <row r="6" spans="1:16" x14ac:dyDescent="0.3">
      <c r="A6" s="2" t="s">
        <v>1230</v>
      </c>
      <c r="B6" s="2" t="s">
        <v>68</v>
      </c>
      <c r="C6" t="s">
        <v>68</v>
      </c>
      <c r="D6" s="2" t="s">
        <v>61</v>
      </c>
      <c r="E6" s="2" t="s">
        <v>1221</v>
      </c>
      <c r="F6" s="2" t="s">
        <v>34</v>
      </c>
      <c r="G6" s="2" t="s">
        <v>1222</v>
      </c>
      <c r="H6" s="2" t="s">
        <v>1222</v>
      </c>
      <c r="I6" s="2" t="s">
        <v>1256</v>
      </c>
      <c r="J6" s="2" t="s">
        <v>1257</v>
      </c>
      <c r="K6" s="2" t="s">
        <v>1258</v>
      </c>
      <c r="L6" s="2" t="s">
        <v>1259</v>
      </c>
      <c r="M6" s="2" t="s">
        <v>1260</v>
      </c>
      <c r="N6" s="2" t="s">
        <v>1261</v>
      </c>
      <c r="O6" s="2" t="s">
        <v>1262</v>
      </c>
      <c r="P6" s="2" t="s">
        <v>1258</v>
      </c>
    </row>
    <row r="7" spans="1:16" x14ac:dyDescent="0.3">
      <c r="A7" s="2" t="s">
        <v>1263</v>
      </c>
      <c r="B7" s="2" t="s">
        <v>77</v>
      </c>
      <c r="C7" t="s">
        <v>77</v>
      </c>
      <c r="D7" s="2" t="s">
        <v>78</v>
      </c>
      <c r="E7" s="2" t="s">
        <v>1249</v>
      </c>
      <c r="F7" s="2" t="s">
        <v>34</v>
      </c>
      <c r="G7" s="2" t="s">
        <v>1225</v>
      </c>
      <c r="H7" s="2" t="s">
        <v>1222</v>
      </c>
      <c r="I7" s="2" t="s">
        <v>1256</v>
      </c>
      <c r="J7" s="2" t="s">
        <v>1264</v>
      </c>
      <c r="K7" s="2" t="s">
        <v>1230</v>
      </c>
      <c r="L7" s="2" t="s">
        <v>1265</v>
      </c>
      <c r="M7" s="2" t="s">
        <v>1266</v>
      </c>
      <c r="N7" s="2" t="s">
        <v>1267</v>
      </c>
      <c r="O7" s="2" t="s">
        <v>1268</v>
      </c>
      <c r="P7" s="2" t="s">
        <v>1269</v>
      </c>
    </row>
    <row r="8" spans="1:16" x14ac:dyDescent="0.3">
      <c r="A8" s="2" t="s">
        <v>1258</v>
      </c>
      <c r="B8" s="2" t="s">
        <v>87</v>
      </c>
      <c r="C8" t="s">
        <v>87</v>
      </c>
      <c r="D8" s="2" t="s">
        <v>88</v>
      </c>
      <c r="E8" s="2" t="s">
        <v>1232</v>
      </c>
      <c r="F8" s="2" t="s">
        <v>34</v>
      </c>
      <c r="G8" s="2" t="s">
        <v>1222</v>
      </c>
      <c r="H8" s="2" t="s">
        <v>1222</v>
      </c>
      <c r="I8" s="2" t="s">
        <v>1270</v>
      </c>
      <c r="J8" s="2" t="s">
        <v>1271</v>
      </c>
      <c r="K8" s="2" t="s">
        <v>1240</v>
      </c>
      <c r="L8" s="2" t="s">
        <v>1272</v>
      </c>
      <c r="M8" s="2" t="s">
        <v>1273</v>
      </c>
      <c r="N8" s="2" t="s">
        <v>1274</v>
      </c>
      <c r="O8" s="2" t="s">
        <v>1275</v>
      </c>
      <c r="P8" s="2" t="s">
        <v>1220</v>
      </c>
    </row>
    <row r="9" spans="1:16" x14ac:dyDescent="0.3">
      <c r="A9" s="2" t="s">
        <v>1243</v>
      </c>
      <c r="B9" s="2" t="s">
        <v>1174</v>
      </c>
      <c r="C9" t="s">
        <v>45</v>
      </c>
      <c r="D9" s="2" t="s">
        <v>46</v>
      </c>
      <c r="E9" s="2" t="s">
        <v>1232</v>
      </c>
      <c r="F9" s="2" t="s">
        <v>34</v>
      </c>
      <c r="G9" s="2" t="s">
        <v>1276</v>
      </c>
      <c r="H9" s="2" t="s">
        <v>1276</v>
      </c>
      <c r="I9" s="2" t="s">
        <v>1277</v>
      </c>
      <c r="J9" s="2" t="s">
        <v>1278</v>
      </c>
      <c r="K9" s="2" t="s">
        <v>1279</v>
      </c>
      <c r="L9" s="2" t="s">
        <v>1280</v>
      </c>
      <c r="M9" s="2" t="s">
        <v>1259</v>
      </c>
      <c r="N9" s="2" t="s">
        <v>1238</v>
      </c>
      <c r="O9" s="2" t="s">
        <v>1281</v>
      </c>
      <c r="P9" s="2" t="s">
        <v>1248</v>
      </c>
    </row>
    <row r="10" spans="1:16" x14ac:dyDescent="0.3">
      <c r="A10" s="2" t="s">
        <v>1282</v>
      </c>
      <c r="B10" s="2" t="s">
        <v>103</v>
      </c>
      <c r="C10" t="s">
        <v>103</v>
      </c>
      <c r="D10" s="2" t="s">
        <v>104</v>
      </c>
      <c r="E10" s="2" t="s">
        <v>1249</v>
      </c>
      <c r="F10" s="2" t="s">
        <v>34</v>
      </c>
      <c r="G10" s="2" t="s">
        <v>1276</v>
      </c>
      <c r="H10" s="2" t="s">
        <v>1235</v>
      </c>
      <c r="I10" s="2" t="s">
        <v>1283</v>
      </c>
      <c r="J10" s="2" t="s">
        <v>1284</v>
      </c>
      <c r="K10" s="2" t="s">
        <v>1243</v>
      </c>
      <c r="L10" s="2" t="s">
        <v>1285</v>
      </c>
      <c r="M10" s="2" t="s">
        <v>1286</v>
      </c>
      <c r="N10" s="2" t="s">
        <v>1261</v>
      </c>
      <c r="O10" s="2" t="s">
        <v>1287</v>
      </c>
      <c r="P10" s="2" t="s">
        <v>1269</v>
      </c>
    </row>
    <row r="11" spans="1:16" x14ac:dyDescent="0.3">
      <c r="A11" s="2" t="s">
        <v>1288</v>
      </c>
      <c r="B11" s="2" t="s">
        <v>143</v>
      </c>
      <c r="C11" t="s">
        <v>143</v>
      </c>
      <c r="D11" s="2" t="s">
        <v>101</v>
      </c>
      <c r="E11" s="2" t="s">
        <v>1232</v>
      </c>
      <c r="F11" s="2" t="s">
        <v>34</v>
      </c>
      <c r="G11" s="2" t="s">
        <v>1225</v>
      </c>
      <c r="H11" s="2" t="s">
        <v>1276</v>
      </c>
      <c r="I11" s="2" t="s">
        <v>1283</v>
      </c>
      <c r="J11" s="2" t="s">
        <v>1289</v>
      </c>
      <c r="K11" s="2" t="s">
        <v>1258</v>
      </c>
      <c r="L11" s="2" t="s">
        <v>1272</v>
      </c>
      <c r="M11" s="2" t="s">
        <v>1290</v>
      </c>
      <c r="N11" s="2" t="s">
        <v>1291</v>
      </c>
      <c r="O11" s="2" t="s">
        <v>1292</v>
      </c>
      <c r="P11" s="2" t="s">
        <v>1231</v>
      </c>
    </row>
    <row r="12" spans="1:16" x14ac:dyDescent="0.3">
      <c r="A12" s="2" t="s">
        <v>1293</v>
      </c>
      <c r="B12" s="2" t="s">
        <v>129</v>
      </c>
      <c r="C12" t="s">
        <v>129</v>
      </c>
      <c r="D12" s="2" t="s">
        <v>130</v>
      </c>
      <c r="E12" s="2" t="s">
        <v>1294</v>
      </c>
      <c r="F12" s="2" t="s">
        <v>34</v>
      </c>
      <c r="G12" s="2" t="s">
        <v>1222</v>
      </c>
      <c r="H12" s="2" t="s">
        <v>1222</v>
      </c>
      <c r="I12" s="2" t="s">
        <v>1295</v>
      </c>
      <c r="J12" s="2" t="s">
        <v>1296</v>
      </c>
      <c r="K12" s="2" t="s">
        <v>1240</v>
      </c>
      <c r="L12" s="2" t="s">
        <v>1297</v>
      </c>
      <c r="M12" s="2" t="s">
        <v>1298</v>
      </c>
      <c r="N12" s="2" t="s">
        <v>1299</v>
      </c>
      <c r="O12" s="2" t="s">
        <v>1300</v>
      </c>
      <c r="P12" s="2" t="s">
        <v>1220</v>
      </c>
    </row>
    <row r="13" spans="1:16" x14ac:dyDescent="0.3">
      <c r="A13" s="2" t="s">
        <v>1235</v>
      </c>
      <c r="B13" s="2" t="s">
        <v>140</v>
      </c>
      <c r="C13" t="s">
        <v>140</v>
      </c>
      <c r="D13" s="2" t="s">
        <v>67</v>
      </c>
      <c r="E13" s="2" t="s">
        <v>1301</v>
      </c>
      <c r="F13" s="2" t="s">
        <v>34</v>
      </c>
      <c r="G13" s="2" t="s">
        <v>1225</v>
      </c>
      <c r="H13" s="2" t="s">
        <v>1276</v>
      </c>
      <c r="I13" s="2" t="s">
        <v>1295</v>
      </c>
      <c r="J13" s="2" t="s">
        <v>1302</v>
      </c>
      <c r="K13" s="2" t="s">
        <v>1263</v>
      </c>
      <c r="L13" s="2" t="s">
        <v>1272</v>
      </c>
      <c r="M13" s="2" t="s">
        <v>1303</v>
      </c>
      <c r="N13" s="2" t="s">
        <v>1261</v>
      </c>
      <c r="O13" s="2" t="s">
        <v>1304</v>
      </c>
      <c r="P13" s="2" t="s">
        <v>1248</v>
      </c>
    </row>
    <row r="14" spans="1:16" x14ac:dyDescent="0.3">
      <c r="A14" s="2" t="s">
        <v>1279</v>
      </c>
      <c r="B14" s="2" t="s">
        <v>95</v>
      </c>
      <c r="C14" t="s">
        <v>95</v>
      </c>
      <c r="D14" s="2" t="s">
        <v>70</v>
      </c>
      <c r="E14" s="2" t="s">
        <v>1305</v>
      </c>
      <c r="F14" s="2" t="s">
        <v>34</v>
      </c>
      <c r="G14" s="2" t="s">
        <v>1279</v>
      </c>
      <c r="H14" s="2" t="s">
        <v>1279</v>
      </c>
      <c r="I14" s="2" t="s">
        <v>1306</v>
      </c>
      <c r="J14" s="2" t="s">
        <v>1307</v>
      </c>
      <c r="K14" s="2" t="s">
        <v>1258</v>
      </c>
      <c r="L14" s="2" t="s">
        <v>1308</v>
      </c>
      <c r="M14" s="2" t="s">
        <v>1309</v>
      </c>
      <c r="N14" s="2" t="s">
        <v>1254</v>
      </c>
      <c r="O14" s="2" t="s">
        <v>1310</v>
      </c>
      <c r="P14" s="2" t="s">
        <v>1220</v>
      </c>
    </row>
    <row r="15" spans="1:16" x14ac:dyDescent="0.3">
      <c r="A15" s="2" t="s">
        <v>1276</v>
      </c>
      <c r="B15" s="2" t="s">
        <v>133</v>
      </c>
      <c r="C15" t="s">
        <v>133</v>
      </c>
      <c r="D15" s="2" t="s">
        <v>99</v>
      </c>
      <c r="E15" s="2" t="s">
        <v>1311</v>
      </c>
      <c r="F15" s="2" t="s">
        <v>1157</v>
      </c>
      <c r="G15" s="2" t="s">
        <v>1225</v>
      </c>
      <c r="H15" s="2" t="s">
        <v>1243</v>
      </c>
      <c r="I15" s="2" t="s">
        <v>1306</v>
      </c>
      <c r="J15" s="2" t="s">
        <v>1312</v>
      </c>
      <c r="K15" s="2" t="s">
        <v>1263</v>
      </c>
      <c r="L15" s="2" t="s">
        <v>1313</v>
      </c>
      <c r="M15" s="2" t="s">
        <v>1272</v>
      </c>
      <c r="N15" s="2" t="s">
        <v>1291</v>
      </c>
      <c r="O15" s="2" t="s">
        <v>1314</v>
      </c>
      <c r="P15" s="2" t="s">
        <v>1231</v>
      </c>
    </row>
    <row r="16" spans="1:16" x14ac:dyDescent="0.3">
      <c r="A16" s="2" t="s">
        <v>1222</v>
      </c>
      <c r="B16" s="2" t="s">
        <v>41</v>
      </c>
      <c r="C16" t="s">
        <v>41</v>
      </c>
      <c r="D16" s="2" t="s">
        <v>42</v>
      </c>
      <c r="E16" s="2" t="s">
        <v>1221</v>
      </c>
      <c r="F16" s="2" t="s">
        <v>34</v>
      </c>
      <c r="G16" s="2" t="s">
        <v>1225</v>
      </c>
      <c r="H16" s="2" t="s">
        <v>1225</v>
      </c>
      <c r="I16" s="2" t="s">
        <v>1315</v>
      </c>
      <c r="J16" s="2" t="s">
        <v>1316</v>
      </c>
      <c r="K16" s="2" t="s">
        <v>1225</v>
      </c>
      <c r="L16" s="2" t="s">
        <v>1272</v>
      </c>
      <c r="M16" s="2" t="s">
        <v>1265</v>
      </c>
      <c r="N16" s="2" t="s">
        <v>1317</v>
      </c>
      <c r="O16" s="2" t="s">
        <v>1318</v>
      </c>
      <c r="P16" s="2" t="s">
        <v>1240</v>
      </c>
    </row>
    <row r="17" spans="1:16" x14ac:dyDescent="0.3">
      <c r="A17" s="2" t="s">
        <v>1225</v>
      </c>
      <c r="B17" s="2" t="s">
        <v>113</v>
      </c>
      <c r="C17" t="s">
        <v>113</v>
      </c>
      <c r="D17" s="2" t="s">
        <v>114</v>
      </c>
      <c r="E17" s="2" t="s">
        <v>1221</v>
      </c>
      <c r="F17" s="2" t="s">
        <v>34</v>
      </c>
      <c r="G17" s="2" t="s">
        <v>1225</v>
      </c>
      <c r="H17" s="2" t="s">
        <v>1225</v>
      </c>
      <c r="I17" s="2" t="s">
        <v>1319</v>
      </c>
      <c r="J17" s="2" t="s">
        <v>1320</v>
      </c>
      <c r="K17" s="2" t="s">
        <v>1258</v>
      </c>
      <c r="L17" s="2" t="s">
        <v>1321</v>
      </c>
      <c r="M17" s="2" t="s">
        <v>1322</v>
      </c>
      <c r="N17" s="2" t="s">
        <v>1238</v>
      </c>
      <c r="O17" s="2" t="s">
        <v>1323</v>
      </c>
      <c r="P17" s="2" t="s">
        <v>1269</v>
      </c>
    </row>
    <row r="18" spans="1:16" x14ac:dyDescent="0.3">
      <c r="A18" s="2" t="s">
        <v>1324</v>
      </c>
      <c r="B18" s="2" t="s">
        <v>79</v>
      </c>
      <c r="C18" t="s">
        <v>79</v>
      </c>
      <c r="D18" s="2" t="s">
        <v>80</v>
      </c>
      <c r="E18" s="2" t="s">
        <v>1221</v>
      </c>
      <c r="F18" s="2" t="s">
        <v>34</v>
      </c>
      <c r="G18" s="2" t="s">
        <v>1222</v>
      </c>
      <c r="H18" s="2" t="s">
        <v>1222</v>
      </c>
      <c r="I18" s="2" t="s">
        <v>1325</v>
      </c>
      <c r="J18" s="2" t="s">
        <v>1326</v>
      </c>
      <c r="K18" s="2" t="s">
        <v>1235</v>
      </c>
      <c r="L18" s="2" t="s">
        <v>1309</v>
      </c>
      <c r="M18" s="2" t="s">
        <v>1221</v>
      </c>
      <c r="N18" s="2" t="s">
        <v>1327</v>
      </c>
      <c r="O18" s="2" t="s">
        <v>1328</v>
      </c>
      <c r="P18" s="2" t="s">
        <v>1240</v>
      </c>
    </row>
    <row r="19" spans="1:16" x14ac:dyDescent="0.3">
      <c r="A19" s="2" t="s">
        <v>1329</v>
      </c>
      <c r="B19" s="2" t="s">
        <v>73</v>
      </c>
      <c r="C19" t="s">
        <v>73</v>
      </c>
      <c r="D19" s="2" t="s">
        <v>74</v>
      </c>
      <c r="E19" s="2" t="s">
        <v>1311</v>
      </c>
      <c r="F19" s="2" t="s">
        <v>34</v>
      </c>
      <c r="G19" s="2" t="s">
        <v>1279</v>
      </c>
      <c r="H19" s="2" t="s">
        <v>1279</v>
      </c>
      <c r="I19" s="2" t="s">
        <v>1330</v>
      </c>
      <c r="J19" s="2" t="s">
        <v>1331</v>
      </c>
      <c r="K19" s="2" t="s">
        <v>1263</v>
      </c>
      <c r="L19" s="2" t="s">
        <v>1332</v>
      </c>
      <c r="M19" s="2" t="s">
        <v>1333</v>
      </c>
      <c r="N19" s="2" t="s">
        <v>1317</v>
      </c>
      <c r="O19" s="2" t="s">
        <v>1334</v>
      </c>
      <c r="P19" s="2" t="s">
        <v>1220</v>
      </c>
    </row>
    <row r="20" spans="1:16" x14ac:dyDescent="0.3">
      <c r="A20" s="2" t="s">
        <v>1298</v>
      </c>
      <c r="B20" s="2" t="s">
        <v>167</v>
      </c>
      <c r="C20" t="s">
        <v>167</v>
      </c>
      <c r="D20" s="2" t="s">
        <v>135</v>
      </c>
      <c r="E20" s="2" t="s">
        <v>1335</v>
      </c>
      <c r="F20" s="2" t="s">
        <v>34</v>
      </c>
      <c r="G20" s="2" t="s">
        <v>1222</v>
      </c>
      <c r="H20" s="2" t="s">
        <v>1222</v>
      </c>
      <c r="I20" s="2" t="s">
        <v>1336</v>
      </c>
      <c r="J20" s="2" t="s">
        <v>1337</v>
      </c>
      <c r="K20" s="2" t="s">
        <v>1230</v>
      </c>
      <c r="L20" s="2" t="s">
        <v>1266</v>
      </c>
      <c r="M20" s="2" t="s">
        <v>1338</v>
      </c>
      <c r="N20" s="2" t="s">
        <v>1274</v>
      </c>
      <c r="O20" s="2" t="s">
        <v>1339</v>
      </c>
      <c r="P20" s="2" t="s">
        <v>1240</v>
      </c>
    </row>
    <row r="21" spans="1:16" x14ac:dyDescent="0.3">
      <c r="A21" s="2" t="s">
        <v>1340</v>
      </c>
      <c r="B21" s="2" t="s">
        <v>1180</v>
      </c>
      <c r="C21" t="s">
        <v>57</v>
      </c>
      <c r="D21" s="2" t="s">
        <v>37</v>
      </c>
      <c r="E21" s="2" t="s">
        <v>1341</v>
      </c>
      <c r="F21" s="2" t="s">
        <v>34</v>
      </c>
      <c r="G21" s="2" t="s">
        <v>1222</v>
      </c>
      <c r="H21" s="2" t="s">
        <v>1222</v>
      </c>
      <c r="I21" s="2" t="s">
        <v>1342</v>
      </c>
      <c r="J21" s="2" t="s">
        <v>1343</v>
      </c>
      <c r="K21" s="2" t="s">
        <v>1288</v>
      </c>
      <c r="L21" s="2" t="s">
        <v>1308</v>
      </c>
      <c r="M21" s="2" t="s">
        <v>1308</v>
      </c>
      <c r="N21" s="2" t="s">
        <v>1246</v>
      </c>
      <c r="O21" s="2" t="s">
        <v>1344</v>
      </c>
      <c r="P21" s="2" t="s">
        <v>1231</v>
      </c>
    </row>
    <row r="22" spans="1:16" x14ac:dyDescent="0.3">
      <c r="A22" s="2" t="s">
        <v>1305</v>
      </c>
      <c r="B22" s="2" t="s">
        <v>164</v>
      </c>
      <c r="C22" t="s">
        <v>164</v>
      </c>
      <c r="D22" s="2" t="s">
        <v>84</v>
      </c>
      <c r="E22" s="2" t="s">
        <v>1294</v>
      </c>
      <c r="F22" s="2" t="s">
        <v>34</v>
      </c>
      <c r="G22" s="2" t="s">
        <v>1276</v>
      </c>
      <c r="H22" s="2" t="s">
        <v>1276</v>
      </c>
      <c r="I22" s="2" t="s">
        <v>1345</v>
      </c>
      <c r="J22" s="2" t="s">
        <v>1346</v>
      </c>
      <c r="K22" s="2" t="s">
        <v>1231</v>
      </c>
      <c r="L22" s="2" t="s">
        <v>1347</v>
      </c>
      <c r="M22" s="2" t="s">
        <v>1348</v>
      </c>
      <c r="N22" s="2" t="s">
        <v>1349</v>
      </c>
      <c r="O22" s="2" t="s">
        <v>1350</v>
      </c>
      <c r="P22" s="2" t="s">
        <v>1240</v>
      </c>
    </row>
    <row r="23" spans="1:16" x14ac:dyDescent="0.3">
      <c r="A23" s="2" t="s">
        <v>1311</v>
      </c>
      <c r="B23" s="2" t="s">
        <v>97</v>
      </c>
      <c r="C23" t="s">
        <v>97</v>
      </c>
      <c r="D23" s="2" t="s">
        <v>76</v>
      </c>
      <c r="E23" s="2" t="s">
        <v>1311</v>
      </c>
      <c r="F23" s="2" t="s">
        <v>34</v>
      </c>
      <c r="G23" s="2" t="s">
        <v>1225</v>
      </c>
      <c r="H23" s="2" t="s">
        <v>1293</v>
      </c>
      <c r="I23" s="2" t="s">
        <v>1351</v>
      </c>
      <c r="J23" s="2" t="s">
        <v>1352</v>
      </c>
      <c r="K23" s="2" t="s">
        <v>1240</v>
      </c>
      <c r="L23" s="2" t="s">
        <v>1341</v>
      </c>
      <c r="M23" s="2" t="s">
        <v>1353</v>
      </c>
      <c r="N23" s="2" t="s">
        <v>1317</v>
      </c>
      <c r="O23" s="2" t="s">
        <v>1354</v>
      </c>
      <c r="P23" s="2" t="s">
        <v>1231</v>
      </c>
    </row>
    <row r="24" spans="1:16" x14ac:dyDescent="0.3">
      <c r="A24" s="2" t="s">
        <v>1249</v>
      </c>
      <c r="B24" s="2" t="s">
        <v>1355</v>
      </c>
      <c r="C24" t="s">
        <v>36</v>
      </c>
      <c r="D24" s="2" t="s">
        <v>37</v>
      </c>
      <c r="E24" s="2" t="s">
        <v>1311</v>
      </c>
      <c r="F24" s="2" t="s">
        <v>38</v>
      </c>
      <c r="G24" s="2" t="s">
        <v>1222</v>
      </c>
      <c r="H24" s="2" t="s">
        <v>1222</v>
      </c>
      <c r="I24" s="2" t="s">
        <v>1356</v>
      </c>
      <c r="J24" s="2" t="s">
        <v>1357</v>
      </c>
      <c r="K24" s="2" t="s">
        <v>1258</v>
      </c>
      <c r="L24" s="2" t="s">
        <v>1358</v>
      </c>
      <c r="M24" s="2" t="s">
        <v>1359</v>
      </c>
      <c r="N24" s="2" t="s">
        <v>1360</v>
      </c>
      <c r="O24" s="2" t="s">
        <v>1361</v>
      </c>
      <c r="P24" s="2" t="s">
        <v>1282</v>
      </c>
    </row>
    <row r="25" spans="1:16" x14ac:dyDescent="0.3">
      <c r="A25" s="2" t="s">
        <v>1232</v>
      </c>
      <c r="B25" s="2" t="s">
        <v>166</v>
      </c>
      <c r="C25" t="s">
        <v>166</v>
      </c>
      <c r="D25" s="2" t="s">
        <v>63</v>
      </c>
      <c r="E25" s="2" t="s">
        <v>1311</v>
      </c>
      <c r="F25" s="2" t="s">
        <v>34</v>
      </c>
      <c r="G25" s="2" t="s">
        <v>1225</v>
      </c>
      <c r="H25" s="2" t="s">
        <v>1282</v>
      </c>
      <c r="I25" s="2" t="s">
        <v>1362</v>
      </c>
      <c r="J25" s="2" t="s">
        <v>1363</v>
      </c>
      <c r="K25" s="2" t="s">
        <v>1263</v>
      </c>
      <c r="L25" s="2" t="s">
        <v>1335</v>
      </c>
      <c r="M25" s="2" t="s">
        <v>1364</v>
      </c>
      <c r="N25" s="2" t="s">
        <v>1365</v>
      </c>
      <c r="O25" s="2" t="s">
        <v>1366</v>
      </c>
      <c r="P25" s="2" t="s">
        <v>1240</v>
      </c>
    </row>
    <row r="26" spans="1:16" x14ac:dyDescent="0.3">
      <c r="A26" s="2" t="s">
        <v>1221</v>
      </c>
      <c r="B26" s="2" t="s">
        <v>1163</v>
      </c>
      <c r="C26" t="s">
        <v>102</v>
      </c>
      <c r="D26" s="2" t="s">
        <v>48</v>
      </c>
      <c r="E26" s="2" t="s">
        <v>1232</v>
      </c>
      <c r="F26" s="2" t="s">
        <v>34</v>
      </c>
      <c r="G26" s="2" t="s">
        <v>1276</v>
      </c>
      <c r="H26" s="2" t="s">
        <v>1282</v>
      </c>
      <c r="I26" s="2" t="s">
        <v>1367</v>
      </c>
      <c r="J26" s="2" t="s">
        <v>1368</v>
      </c>
      <c r="K26" s="2" t="s">
        <v>1230</v>
      </c>
      <c r="L26" s="2" t="s">
        <v>1338</v>
      </c>
      <c r="M26" s="2" t="s">
        <v>1322</v>
      </c>
      <c r="N26" s="2" t="s">
        <v>1369</v>
      </c>
      <c r="O26" s="2" t="s">
        <v>1370</v>
      </c>
      <c r="P26" s="2" t="s">
        <v>1248</v>
      </c>
    </row>
    <row r="27" spans="1:16" x14ac:dyDescent="0.3">
      <c r="A27" s="2" t="s">
        <v>1290</v>
      </c>
      <c r="B27" s="2" t="s">
        <v>110</v>
      </c>
      <c r="C27" t="s">
        <v>110</v>
      </c>
      <c r="D27" s="2" t="s">
        <v>111</v>
      </c>
      <c r="E27" s="2" t="s">
        <v>1221</v>
      </c>
      <c r="F27" s="2"/>
      <c r="G27" s="2" t="s">
        <v>1276</v>
      </c>
      <c r="H27" s="2" t="s">
        <v>1288</v>
      </c>
      <c r="I27" s="2" t="s">
        <v>1371</v>
      </c>
      <c r="J27" s="2" t="s">
        <v>1372</v>
      </c>
      <c r="K27" s="2" t="s">
        <v>1243</v>
      </c>
      <c r="L27" s="2" t="s">
        <v>1373</v>
      </c>
      <c r="M27" s="2" t="s">
        <v>1374</v>
      </c>
      <c r="N27" s="2" t="s">
        <v>1254</v>
      </c>
      <c r="O27" s="2" t="s">
        <v>1375</v>
      </c>
      <c r="P27" s="2" t="s">
        <v>1231</v>
      </c>
    </row>
    <row r="28" spans="1:16" x14ac:dyDescent="0.3">
      <c r="A28" s="2" t="s">
        <v>1294</v>
      </c>
      <c r="B28" s="2" t="s">
        <v>219</v>
      </c>
      <c r="C28" t="s">
        <v>219</v>
      </c>
      <c r="D28" s="2" t="s">
        <v>107</v>
      </c>
      <c r="E28" s="2" t="s">
        <v>1297</v>
      </c>
      <c r="F28" s="2" t="s">
        <v>1157</v>
      </c>
      <c r="G28" s="2" t="s">
        <v>1225</v>
      </c>
      <c r="H28" s="2" t="s">
        <v>1243</v>
      </c>
      <c r="I28" s="2" t="s">
        <v>1376</v>
      </c>
      <c r="J28" s="2" t="s">
        <v>1377</v>
      </c>
      <c r="K28" s="2" t="s">
        <v>1231</v>
      </c>
      <c r="L28" s="2" t="s">
        <v>1341</v>
      </c>
      <c r="M28" s="2" t="s">
        <v>1266</v>
      </c>
      <c r="N28" s="2" t="s">
        <v>1349</v>
      </c>
      <c r="O28" s="2" t="s">
        <v>1378</v>
      </c>
      <c r="P28" s="2" t="s">
        <v>1269</v>
      </c>
    </row>
    <row r="29" spans="1:16" x14ac:dyDescent="0.3">
      <c r="A29" s="2" t="s">
        <v>1348</v>
      </c>
      <c r="B29" s="2" t="s">
        <v>165</v>
      </c>
      <c r="C29" t="s">
        <v>165</v>
      </c>
      <c r="D29" s="2" t="s">
        <v>56</v>
      </c>
      <c r="E29" s="2" t="s">
        <v>1290</v>
      </c>
      <c r="F29" s="2" t="s">
        <v>34</v>
      </c>
      <c r="G29" s="2" t="s">
        <v>1235</v>
      </c>
      <c r="H29" s="2" t="s">
        <v>1293</v>
      </c>
      <c r="I29" s="2" t="s">
        <v>1379</v>
      </c>
      <c r="J29" s="2" t="s">
        <v>1380</v>
      </c>
      <c r="K29" s="2" t="s">
        <v>1243</v>
      </c>
      <c r="L29" s="2" t="s">
        <v>1381</v>
      </c>
      <c r="M29" s="2" t="s">
        <v>1232</v>
      </c>
      <c r="N29" s="2" t="s">
        <v>1327</v>
      </c>
      <c r="O29" s="2" t="s">
        <v>1382</v>
      </c>
      <c r="P29" s="2" t="s">
        <v>1248</v>
      </c>
    </row>
    <row r="30" spans="1:16" x14ac:dyDescent="0.3">
      <c r="A30" s="2" t="s">
        <v>1301</v>
      </c>
      <c r="B30" s="2" t="s">
        <v>194</v>
      </c>
      <c r="C30" t="s">
        <v>194</v>
      </c>
      <c r="D30" s="2" t="s">
        <v>63</v>
      </c>
      <c r="E30" s="2" t="s">
        <v>1221</v>
      </c>
      <c r="F30" s="2" t="s">
        <v>1157</v>
      </c>
      <c r="G30" s="2" t="s">
        <v>1225</v>
      </c>
      <c r="H30" s="2" t="s">
        <v>1258</v>
      </c>
      <c r="I30" s="2" t="s">
        <v>1383</v>
      </c>
      <c r="J30" s="2" t="s">
        <v>1384</v>
      </c>
      <c r="K30" s="2" t="s">
        <v>1263</v>
      </c>
      <c r="L30" s="2" t="s">
        <v>1249</v>
      </c>
      <c r="M30" s="2" t="s">
        <v>1324</v>
      </c>
      <c r="N30" s="2" t="s">
        <v>1385</v>
      </c>
      <c r="O30" s="2" t="s">
        <v>1386</v>
      </c>
      <c r="P30" s="2" t="s">
        <v>1220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1140</v>
      </c>
      <c r="G31" s="2" t="s">
        <v>1036</v>
      </c>
      <c r="H31" s="2" t="s">
        <v>1387</v>
      </c>
      <c r="I31" s="2" t="s">
        <v>1388</v>
      </c>
      <c r="J31" s="2" t="s">
        <v>1037</v>
      </c>
      <c r="K31" s="2" t="s">
        <v>1144</v>
      </c>
      <c r="L31" s="2" t="s">
        <v>1145</v>
      </c>
      <c r="M31" s="2" t="s">
        <v>1146</v>
      </c>
      <c r="N31" s="2" t="s">
        <v>1000</v>
      </c>
      <c r="O31" s="2" t="s">
        <v>1389</v>
      </c>
      <c r="P31" s="2" t="s">
        <v>1150</v>
      </c>
    </row>
    <row r="32" spans="1:16" x14ac:dyDescent="0.3">
      <c r="A32" s="2" t="s">
        <v>1341</v>
      </c>
      <c r="B32" s="2" t="s">
        <v>175</v>
      </c>
      <c r="C32" t="s">
        <v>175</v>
      </c>
      <c r="D32" s="2" t="s">
        <v>107</v>
      </c>
      <c r="E32" s="2" t="s">
        <v>1311</v>
      </c>
      <c r="F32" s="2" t="s">
        <v>34</v>
      </c>
      <c r="G32" s="2" t="s">
        <v>1235</v>
      </c>
      <c r="H32" s="2" t="s">
        <v>1243</v>
      </c>
      <c r="I32" s="2" t="s">
        <v>1390</v>
      </c>
      <c r="J32" s="2" t="s">
        <v>1391</v>
      </c>
      <c r="K32" s="2" t="s">
        <v>1231</v>
      </c>
      <c r="L32" s="2" t="s">
        <v>1392</v>
      </c>
      <c r="M32" s="2" t="s">
        <v>1321</v>
      </c>
      <c r="N32" s="2" t="s">
        <v>1228</v>
      </c>
      <c r="O32" s="2" t="s">
        <v>1393</v>
      </c>
      <c r="P32" s="2" t="s">
        <v>1248</v>
      </c>
    </row>
    <row r="33" spans="1:16" x14ac:dyDescent="0.3">
      <c r="A33" s="2" t="s">
        <v>1347</v>
      </c>
      <c r="B33" s="2" t="s">
        <v>172</v>
      </c>
      <c r="C33" t="s">
        <v>172</v>
      </c>
      <c r="D33" s="2" t="s">
        <v>48</v>
      </c>
      <c r="E33" s="2" t="s">
        <v>1301</v>
      </c>
      <c r="F33" s="2" t="s">
        <v>1157</v>
      </c>
      <c r="G33" s="2" t="s">
        <v>1225</v>
      </c>
      <c r="H33" s="2" t="s">
        <v>1243</v>
      </c>
      <c r="I33" s="2" t="s">
        <v>1394</v>
      </c>
      <c r="J33" s="2" t="s">
        <v>1395</v>
      </c>
      <c r="K33" s="2" t="s">
        <v>1230</v>
      </c>
      <c r="L33" s="2" t="s">
        <v>1321</v>
      </c>
      <c r="M33" s="2" t="s">
        <v>1341</v>
      </c>
      <c r="N33" s="2" t="s">
        <v>1261</v>
      </c>
      <c r="O33" s="2" t="s">
        <v>1396</v>
      </c>
      <c r="P33" s="2" t="s">
        <v>1269</v>
      </c>
    </row>
    <row r="34" spans="1:16" x14ac:dyDescent="0.3">
      <c r="A34" s="2" t="s">
        <v>1338</v>
      </c>
      <c r="B34" s="2" t="s">
        <v>178</v>
      </c>
      <c r="C34" t="s">
        <v>178</v>
      </c>
      <c r="D34" s="2" t="s">
        <v>65</v>
      </c>
      <c r="E34" s="2" t="s">
        <v>1290</v>
      </c>
      <c r="F34" s="2" t="s">
        <v>34</v>
      </c>
      <c r="G34" s="2" t="s">
        <v>1276</v>
      </c>
      <c r="H34" s="2" t="s">
        <v>1293</v>
      </c>
      <c r="I34" s="2" t="s">
        <v>1397</v>
      </c>
      <c r="J34" s="2" t="s">
        <v>1398</v>
      </c>
      <c r="K34" s="2" t="s">
        <v>1263</v>
      </c>
      <c r="L34" s="2" t="s">
        <v>1290</v>
      </c>
      <c r="M34" s="2" t="s">
        <v>1373</v>
      </c>
      <c r="N34" s="2" t="s">
        <v>1399</v>
      </c>
      <c r="O34" s="2" t="s">
        <v>1400</v>
      </c>
      <c r="P34" s="2" t="s">
        <v>1269</v>
      </c>
    </row>
    <row r="35" spans="1:16" x14ac:dyDescent="0.3">
      <c r="A35" s="2" t="s">
        <v>1237</v>
      </c>
      <c r="B35" s="2" t="s">
        <v>127</v>
      </c>
      <c r="C35" t="s">
        <v>127</v>
      </c>
      <c r="D35" s="2" t="s">
        <v>65</v>
      </c>
      <c r="E35" s="2" t="s">
        <v>1294</v>
      </c>
      <c r="F35" s="2"/>
      <c r="G35" s="2" t="s">
        <v>1225</v>
      </c>
      <c r="H35" s="2" t="s">
        <v>1269</v>
      </c>
      <c r="I35" s="2" t="s">
        <v>1397</v>
      </c>
      <c r="J35" s="2" t="s">
        <v>1401</v>
      </c>
      <c r="K35" s="2" t="s">
        <v>1243</v>
      </c>
      <c r="L35" s="2" t="s">
        <v>1347</v>
      </c>
      <c r="M35" s="2" t="s">
        <v>1266</v>
      </c>
      <c r="N35" s="2" t="s">
        <v>1402</v>
      </c>
      <c r="O35" s="2" t="s">
        <v>1403</v>
      </c>
      <c r="P35" s="2" t="s">
        <v>1231</v>
      </c>
    </row>
    <row r="36" spans="1:16" x14ac:dyDescent="0.3">
      <c r="A36" s="2" t="s">
        <v>1335</v>
      </c>
      <c r="B36" s="2" t="s">
        <v>208</v>
      </c>
      <c r="C36" t="s">
        <v>208</v>
      </c>
      <c r="D36" s="2" t="s">
        <v>37</v>
      </c>
      <c r="E36" s="2" t="s">
        <v>1232</v>
      </c>
      <c r="F36" s="2"/>
      <c r="G36" s="2" t="s">
        <v>1225</v>
      </c>
      <c r="H36" s="2" t="s">
        <v>1220</v>
      </c>
      <c r="I36" s="2" t="s">
        <v>1404</v>
      </c>
      <c r="J36" s="2" t="s">
        <v>1405</v>
      </c>
      <c r="K36" s="2" t="s">
        <v>1231</v>
      </c>
      <c r="L36" s="2" t="s">
        <v>1406</v>
      </c>
      <c r="M36" s="2" t="s">
        <v>1286</v>
      </c>
      <c r="N36" s="2" t="s">
        <v>1407</v>
      </c>
      <c r="O36" s="2" t="s">
        <v>1408</v>
      </c>
      <c r="P36" s="2" t="s">
        <v>1231</v>
      </c>
    </row>
    <row r="37" spans="1:16" x14ac:dyDescent="0.3">
      <c r="A37" s="2" t="s">
        <v>1409</v>
      </c>
      <c r="B37" s="2" t="s">
        <v>55</v>
      </c>
      <c r="C37" t="s">
        <v>55</v>
      </c>
      <c r="D37" s="2" t="s">
        <v>56</v>
      </c>
      <c r="E37" s="2" t="s">
        <v>1232</v>
      </c>
      <c r="F37" s="2" t="s">
        <v>1157</v>
      </c>
      <c r="G37" s="2" t="s">
        <v>1225</v>
      </c>
      <c r="H37" s="2" t="s">
        <v>1243</v>
      </c>
      <c r="I37" s="2" t="s">
        <v>1410</v>
      </c>
      <c r="J37" s="2" t="s">
        <v>1411</v>
      </c>
      <c r="K37" s="2" t="s">
        <v>1240</v>
      </c>
      <c r="L37" s="2" t="s">
        <v>1338</v>
      </c>
      <c r="M37" s="2" t="s">
        <v>1409</v>
      </c>
      <c r="N37" s="2" t="s">
        <v>1365</v>
      </c>
      <c r="O37" s="2" t="s">
        <v>1412</v>
      </c>
      <c r="P37" s="2" t="s">
        <v>1240</v>
      </c>
    </row>
    <row r="38" spans="1:16" x14ac:dyDescent="0.3">
      <c r="A38" s="2" t="s">
        <v>1297</v>
      </c>
      <c r="B38" s="2" t="s">
        <v>200</v>
      </c>
      <c r="C38" t="s">
        <v>200</v>
      </c>
      <c r="D38" s="2" t="s">
        <v>114</v>
      </c>
      <c r="E38" s="2" t="s">
        <v>1249</v>
      </c>
      <c r="F38" s="2"/>
      <c r="G38" s="2" t="s">
        <v>1225</v>
      </c>
      <c r="H38" s="2" t="s">
        <v>1269</v>
      </c>
      <c r="I38" s="2" t="s">
        <v>1410</v>
      </c>
      <c r="J38" s="2" t="s">
        <v>1413</v>
      </c>
      <c r="K38" s="2" t="s">
        <v>1240</v>
      </c>
      <c r="L38" s="2" t="s">
        <v>1311</v>
      </c>
      <c r="M38" s="2" t="s">
        <v>1290</v>
      </c>
      <c r="N38" s="2" t="s">
        <v>1327</v>
      </c>
      <c r="O38" s="2" t="s">
        <v>1414</v>
      </c>
      <c r="P38" s="2" t="s">
        <v>1269</v>
      </c>
    </row>
    <row r="39" spans="1:16" x14ac:dyDescent="0.3">
      <c r="A39" s="2" t="s">
        <v>1392</v>
      </c>
      <c r="B39" s="2" t="s">
        <v>216</v>
      </c>
      <c r="C39" t="s">
        <v>216</v>
      </c>
      <c r="D39" s="2" t="s">
        <v>65</v>
      </c>
      <c r="E39" s="2" t="s">
        <v>1232</v>
      </c>
      <c r="F39" s="2" t="s">
        <v>1157</v>
      </c>
      <c r="G39" s="2" t="s">
        <v>1279</v>
      </c>
      <c r="H39" s="2" t="s">
        <v>1230</v>
      </c>
      <c r="I39" s="2" t="s">
        <v>1415</v>
      </c>
      <c r="J39" s="2" t="s">
        <v>1416</v>
      </c>
      <c r="K39" s="2" t="s">
        <v>1220</v>
      </c>
      <c r="L39" s="2" t="s">
        <v>1249</v>
      </c>
      <c r="M39" s="2" t="s">
        <v>1417</v>
      </c>
      <c r="N39" s="2" t="s">
        <v>1228</v>
      </c>
      <c r="O39" s="2" t="s">
        <v>1418</v>
      </c>
      <c r="P39" s="2" t="s">
        <v>1231</v>
      </c>
    </row>
    <row r="40" spans="1:16" x14ac:dyDescent="0.3">
      <c r="A40" s="2" t="s">
        <v>1321</v>
      </c>
      <c r="B40" s="2" t="s">
        <v>195</v>
      </c>
      <c r="C40" t="s">
        <v>195</v>
      </c>
      <c r="D40" s="2" t="s">
        <v>76</v>
      </c>
      <c r="E40" s="2" t="s">
        <v>1221</v>
      </c>
      <c r="F40" s="2" t="s">
        <v>2695</v>
      </c>
      <c r="G40" s="2" t="s">
        <v>1288</v>
      </c>
      <c r="H40" s="2" t="s">
        <v>1248</v>
      </c>
      <c r="I40" s="2" t="s">
        <v>1419</v>
      </c>
      <c r="J40" s="2" t="s">
        <v>1420</v>
      </c>
      <c r="K40" s="2" t="s">
        <v>1263</v>
      </c>
      <c r="L40" s="2" t="s">
        <v>1348</v>
      </c>
      <c r="M40" s="2" t="s">
        <v>1340</v>
      </c>
      <c r="N40" s="2" t="s">
        <v>1261</v>
      </c>
      <c r="O40" s="2" t="s">
        <v>1421</v>
      </c>
      <c r="P40" s="2" t="s">
        <v>1269</v>
      </c>
    </row>
    <row r="41" spans="1:16" x14ac:dyDescent="0.3">
      <c r="A41" s="2" t="s">
        <v>1381</v>
      </c>
      <c r="B41" s="2" t="s">
        <v>179</v>
      </c>
      <c r="C41" t="s">
        <v>179</v>
      </c>
      <c r="D41" s="2" t="s">
        <v>180</v>
      </c>
      <c r="E41" s="2" t="s">
        <v>1232</v>
      </c>
      <c r="F41" s="2" t="s">
        <v>34</v>
      </c>
      <c r="G41" s="2" t="s">
        <v>1288</v>
      </c>
      <c r="H41" s="2" t="s">
        <v>1288</v>
      </c>
      <c r="I41" s="2" t="s">
        <v>1422</v>
      </c>
      <c r="J41" s="2" t="s">
        <v>1423</v>
      </c>
      <c r="K41" s="2" t="s">
        <v>1248</v>
      </c>
      <c r="L41" s="2" t="s">
        <v>1290</v>
      </c>
      <c r="M41" s="2" t="s">
        <v>1221</v>
      </c>
      <c r="N41" s="2" t="s">
        <v>1399</v>
      </c>
      <c r="O41" s="2" t="s">
        <v>1424</v>
      </c>
      <c r="P41" s="2" t="s">
        <v>1220</v>
      </c>
    </row>
    <row r="42" spans="1:16" x14ac:dyDescent="0.3">
      <c r="A42" s="2" t="s">
        <v>1322</v>
      </c>
      <c r="B42" s="2" t="s">
        <v>229</v>
      </c>
      <c r="C42" t="s">
        <v>229</v>
      </c>
      <c r="D42" s="2" t="s">
        <v>72</v>
      </c>
      <c r="E42" s="2" t="s">
        <v>1311</v>
      </c>
      <c r="F42" s="2" t="s">
        <v>34</v>
      </c>
      <c r="G42" s="2" t="s">
        <v>1243</v>
      </c>
      <c r="H42" s="2" t="s">
        <v>1258</v>
      </c>
      <c r="I42" s="2" t="s">
        <v>1425</v>
      </c>
      <c r="J42" s="2" t="s">
        <v>1426</v>
      </c>
      <c r="K42" s="2" t="s">
        <v>1240</v>
      </c>
      <c r="L42" s="2" t="s">
        <v>1311</v>
      </c>
      <c r="M42" s="2" t="s">
        <v>1340</v>
      </c>
      <c r="N42" s="2" t="s">
        <v>1349</v>
      </c>
      <c r="O42" s="2" t="s">
        <v>1427</v>
      </c>
      <c r="P42" s="2" t="s">
        <v>1220</v>
      </c>
    </row>
    <row r="43" spans="1:16" x14ac:dyDescent="0.3">
      <c r="A43" s="2" t="s">
        <v>1266</v>
      </c>
      <c r="B43" s="2" t="s">
        <v>182</v>
      </c>
      <c r="C43" t="s">
        <v>182</v>
      </c>
      <c r="D43" s="2" t="s">
        <v>51</v>
      </c>
      <c r="E43" s="2" t="s">
        <v>1294</v>
      </c>
      <c r="F43" s="2" t="s">
        <v>1157</v>
      </c>
      <c r="G43" s="2" t="s">
        <v>1293</v>
      </c>
      <c r="H43" s="2" t="s">
        <v>1263</v>
      </c>
      <c r="I43" s="2" t="s">
        <v>1428</v>
      </c>
      <c r="J43" s="2" t="s">
        <v>1429</v>
      </c>
      <c r="K43" s="2" t="s">
        <v>1230</v>
      </c>
      <c r="L43" s="2" t="s">
        <v>1311</v>
      </c>
      <c r="M43" s="2" t="s">
        <v>1430</v>
      </c>
      <c r="N43" s="2" t="s">
        <v>1238</v>
      </c>
      <c r="O43" s="2" t="s">
        <v>1366</v>
      </c>
      <c r="P43" s="2" t="s">
        <v>1220</v>
      </c>
    </row>
    <row r="44" spans="1:16" x14ac:dyDescent="0.3">
      <c r="A44" s="2" t="s">
        <v>1431</v>
      </c>
      <c r="B44" s="2" t="s">
        <v>106</v>
      </c>
      <c r="C44" t="s">
        <v>106</v>
      </c>
      <c r="D44" s="2" t="s">
        <v>107</v>
      </c>
      <c r="E44" s="2" t="s">
        <v>1249</v>
      </c>
      <c r="F44" s="2" t="s">
        <v>38</v>
      </c>
      <c r="G44" s="2" t="s">
        <v>1225</v>
      </c>
      <c r="H44" s="2" t="s">
        <v>1225</v>
      </c>
      <c r="I44" s="2" t="s">
        <v>1432</v>
      </c>
      <c r="J44" s="2" t="s">
        <v>1433</v>
      </c>
      <c r="K44" s="2" t="s">
        <v>1282</v>
      </c>
      <c r="L44" s="2" t="s">
        <v>1431</v>
      </c>
      <c r="M44" s="2" t="s">
        <v>1297</v>
      </c>
      <c r="N44" s="2" t="s">
        <v>1369</v>
      </c>
      <c r="O44" s="2" t="s">
        <v>1434</v>
      </c>
      <c r="P44" s="2" t="s">
        <v>1276</v>
      </c>
    </row>
    <row r="45" spans="1:16" x14ac:dyDescent="0.3">
      <c r="A45" s="2" t="s">
        <v>1435</v>
      </c>
      <c r="B45" s="2" t="s">
        <v>272</v>
      </c>
      <c r="C45" t="s">
        <v>272</v>
      </c>
      <c r="D45" s="2" t="s">
        <v>180</v>
      </c>
      <c r="E45" s="2" t="s">
        <v>1305</v>
      </c>
      <c r="F45" s="2"/>
      <c r="G45" s="2" t="s">
        <v>1279</v>
      </c>
      <c r="H45" s="2" t="s">
        <v>1231</v>
      </c>
      <c r="I45" s="2" t="s">
        <v>1436</v>
      </c>
      <c r="J45" s="2" t="s">
        <v>1437</v>
      </c>
      <c r="K45" s="2" t="s">
        <v>1231</v>
      </c>
      <c r="L45" s="2" t="s">
        <v>1298</v>
      </c>
      <c r="M45" s="2" t="s">
        <v>1249</v>
      </c>
      <c r="N45" s="2" t="s">
        <v>1438</v>
      </c>
      <c r="O45" s="2" t="s">
        <v>1439</v>
      </c>
      <c r="P45" s="2" t="s">
        <v>1220</v>
      </c>
    </row>
    <row r="46" spans="1:16" x14ac:dyDescent="0.3">
      <c r="A46" s="2" t="s">
        <v>1440</v>
      </c>
      <c r="B46" s="2" t="s">
        <v>209</v>
      </c>
      <c r="C46" t="s">
        <v>209</v>
      </c>
      <c r="D46" s="2" t="s">
        <v>70</v>
      </c>
      <c r="E46" s="2" t="s">
        <v>1290</v>
      </c>
      <c r="F46" s="2"/>
      <c r="G46" s="2" t="s">
        <v>1225</v>
      </c>
      <c r="H46" s="2" t="s">
        <v>1240</v>
      </c>
      <c r="I46" s="2" t="s">
        <v>1436</v>
      </c>
      <c r="J46" s="2" t="s">
        <v>1441</v>
      </c>
      <c r="K46" s="2" t="s">
        <v>1240</v>
      </c>
      <c r="L46" s="2" t="s">
        <v>1249</v>
      </c>
      <c r="M46" s="2" t="s">
        <v>1297</v>
      </c>
      <c r="N46" s="2" t="s">
        <v>1349</v>
      </c>
      <c r="O46" s="2" t="s">
        <v>1442</v>
      </c>
      <c r="P46" s="2" t="s">
        <v>1269</v>
      </c>
    </row>
    <row r="47" spans="1:16" x14ac:dyDescent="0.3">
      <c r="A47" s="2" t="s">
        <v>1332</v>
      </c>
      <c r="B47" s="2" t="s">
        <v>187</v>
      </c>
      <c r="C47" t="s">
        <v>187</v>
      </c>
      <c r="D47" s="2" t="s">
        <v>42</v>
      </c>
      <c r="E47" s="2" t="s">
        <v>1232</v>
      </c>
      <c r="F47" s="2"/>
      <c r="G47" s="2" t="s">
        <v>1276</v>
      </c>
      <c r="H47" s="2" t="s">
        <v>1231</v>
      </c>
      <c r="I47" s="2" t="s">
        <v>1443</v>
      </c>
      <c r="J47" s="2" t="s">
        <v>1444</v>
      </c>
      <c r="K47" s="2" t="s">
        <v>1220</v>
      </c>
      <c r="L47" s="2" t="s">
        <v>1249</v>
      </c>
      <c r="M47" s="2" t="s">
        <v>1332</v>
      </c>
      <c r="N47" s="2" t="s">
        <v>1274</v>
      </c>
      <c r="O47" s="2" t="s">
        <v>1445</v>
      </c>
      <c r="P47" s="2" t="s">
        <v>1269</v>
      </c>
    </row>
    <row r="48" spans="1:16" x14ac:dyDescent="0.3">
      <c r="A48" s="2" t="s">
        <v>1406</v>
      </c>
      <c r="B48" s="2" t="s">
        <v>203</v>
      </c>
      <c r="C48" t="s">
        <v>203</v>
      </c>
      <c r="D48" s="2" t="s">
        <v>51</v>
      </c>
      <c r="E48" s="2" t="s">
        <v>1347</v>
      </c>
      <c r="F48" s="2" t="s">
        <v>2696</v>
      </c>
      <c r="G48" s="2" t="s">
        <v>1279</v>
      </c>
      <c r="H48" s="2" t="s">
        <v>1282</v>
      </c>
      <c r="I48" s="2" t="s">
        <v>1446</v>
      </c>
      <c r="J48" s="2" t="s">
        <v>1447</v>
      </c>
      <c r="K48" s="2" t="s">
        <v>1248</v>
      </c>
      <c r="L48" s="2" t="s">
        <v>1232</v>
      </c>
      <c r="M48" s="2" t="s">
        <v>1381</v>
      </c>
      <c r="N48" s="2" t="s">
        <v>1317</v>
      </c>
      <c r="O48" s="2" t="s">
        <v>1448</v>
      </c>
      <c r="P48" s="2" t="s">
        <v>1240</v>
      </c>
    </row>
    <row r="49" spans="1:16" x14ac:dyDescent="0.3">
      <c r="A49" s="2" t="s">
        <v>1359</v>
      </c>
      <c r="B49" s="2" t="s">
        <v>259</v>
      </c>
      <c r="C49" t="s">
        <v>259</v>
      </c>
      <c r="D49" s="2" t="s">
        <v>46</v>
      </c>
      <c r="E49" s="2" t="s">
        <v>1305</v>
      </c>
      <c r="F49" s="2"/>
      <c r="G49" s="2" t="s">
        <v>1279</v>
      </c>
      <c r="H49" s="2" t="s">
        <v>1269</v>
      </c>
      <c r="I49" s="2" t="s">
        <v>1449</v>
      </c>
      <c r="J49" s="2" t="s">
        <v>1450</v>
      </c>
      <c r="K49" s="2" t="s">
        <v>1220</v>
      </c>
      <c r="L49" s="2" t="s">
        <v>1298</v>
      </c>
      <c r="M49" s="2" t="s">
        <v>1409</v>
      </c>
      <c r="N49" s="2" t="s">
        <v>1317</v>
      </c>
      <c r="O49" s="2" t="s">
        <v>1451</v>
      </c>
      <c r="P49" s="2" t="s">
        <v>1220</v>
      </c>
    </row>
    <row r="50" spans="1:16" x14ac:dyDescent="0.3">
      <c r="A50" s="2" t="s">
        <v>1373</v>
      </c>
      <c r="B50" s="2" t="s">
        <v>188</v>
      </c>
      <c r="C50" t="s">
        <v>188</v>
      </c>
      <c r="D50" s="2" t="s">
        <v>116</v>
      </c>
      <c r="E50" s="2" t="s">
        <v>1348</v>
      </c>
      <c r="F50" s="2" t="s">
        <v>1157</v>
      </c>
      <c r="G50" s="2" t="s">
        <v>1279</v>
      </c>
      <c r="H50" s="2" t="s">
        <v>1282</v>
      </c>
      <c r="I50" s="2" t="s">
        <v>1452</v>
      </c>
      <c r="J50" s="2" t="s">
        <v>1453</v>
      </c>
      <c r="K50" s="2" t="s">
        <v>1231</v>
      </c>
      <c r="L50" s="2" t="s">
        <v>1340</v>
      </c>
      <c r="M50" s="2" t="s">
        <v>1329</v>
      </c>
      <c r="N50" s="2" t="s">
        <v>1291</v>
      </c>
      <c r="O50" s="2" t="s">
        <v>1454</v>
      </c>
      <c r="P50" s="2" t="s">
        <v>1220</v>
      </c>
    </row>
    <row r="51" spans="1:16" x14ac:dyDescent="0.3">
      <c r="A51" s="2" t="s">
        <v>1364</v>
      </c>
      <c r="B51" s="2" t="s">
        <v>115</v>
      </c>
      <c r="C51" t="s">
        <v>115</v>
      </c>
      <c r="D51" s="2" t="s">
        <v>116</v>
      </c>
      <c r="E51" s="2" t="s">
        <v>1311</v>
      </c>
      <c r="F51" s="2" t="s">
        <v>38</v>
      </c>
      <c r="G51" s="2" t="s">
        <v>1225</v>
      </c>
      <c r="H51" s="2" t="s">
        <v>1225</v>
      </c>
      <c r="I51" s="2" t="s">
        <v>1455</v>
      </c>
      <c r="J51" s="2" t="s">
        <v>1398</v>
      </c>
      <c r="K51" s="2" t="s">
        <v>1248</v>
      </c>
      <c r="L51" s="2" t="s">
        <v>1294</v>
      </c>
      <c r="M51" s="2" t="s">
        <v>1409</v>
      </c>
      <c r="N51" s="2" t="s">
        <v>1456</v>
      </c>
      <c r="O51" s="2" t="s">
        <v>1457</v>
      </c>
      <c r="P51" s="2" t="s">
        <v>1230</v>
      </c>
    </row>
    <row r="52" spans="1:16" x14ac:dyDescent="0.3">
      <c r="A52" s="2" t="s">
        <v>1313</v>
      </c>
      <c r="B52" s="2" t="s">
        <v>313</v>
      </c>
      <c r="C52" t="s">
        <v>313</v>
      </c>
      <c r="D52" s="2" t="s">
        <v>72</v>
      </c>
      <c r="E52" s="2" t="s">
        <v>1221</v>
      </c>
      <c r="F52" s="2" t="s">
        <v>1157</v>
      </c>
      <c r="G52" s="2" t="s">
        <v>1263</v>
      </c>
      <c r="H52" s="2" t="s">
        <v>1230</v>
      </c>
      <c r="I52" s="2" t="s">
        <v>1458</v>
      </c>
      <c r="J52" s="2" t="s">
        <v>1459</v>
      </c>
      <c r="K52" s="2" t="s">
        <v>1220</v>
      </c>
      <c r="L52" s="2" t="s">
        <v>1222</v>
      </c>
      <c r="M52" s="2" t="s">
        <v>1341</v>
      </c>
      <c r="N52" s="2" t="s">
        <v>1365</v>
      </c>
      <c r="O52" s="2" t="s">
        <v>1460</v>
      </c>
      <c r="P52" s="2" t="s">
        <v>1220</v>
      </c>
    </row>
    <row r="53" spans="1:16" x14ac:dyDescent="0.3">
      <c r="A53" s="2" t="s">
        <v>1309</v>
      </c>
      <c r="B53" s="2" t="s">
        <v>233</v>
      </c>
      <c r="C53" t="s">
        <v>233</v>
      </c>
      <c r="D53" s="2" t="s">
        <v>44</v>
      </c>
      <c r="E53" s="2" t="s">
        <v>1311</v>
      </c>
      <c r="F53" s="2"/>
      <c r="G53" s="2" t="s">
        <v>1222</v>
      </c>
      <c r="H53" s="2" t="s">
        <v>1269</v>
      </c>
      <c r="I53" s="2" t="s">
        <v>1461</v>
      </c>
      <c r="J53" s="2" t="s">
        <v>1462</v>
      </c>
      <c r="K53" s="2" t="s">
        <v>1231</v>
      </c>
      <c r="L53" s="2" t="s">
        <v>1305</v>
      </c>
      <c r="M53" s="2" t="s">
        <v>1440</v>
      </c>
      <c r="N53" s="2" t="s">
        <v>1407</v>
      </c>
      <c r="O53" s="2" t="s">
        <v>1463</v>
      </c>
      <c r="P53" s="2" t="s">
        <v>1220</v>
      </c>
    </row>
    <row r="54" spans="1:16" x14ac:dyDescent="0.3">
      <c r="A54" s="2" t="s">
        <v>1464</v>
      </c>
      <c r="B54" s="2" t="s">
        <v>185</v>
      </c>
      <c r="C54" t="s">
        <v>185</v>
      </c>
      <c r="D54" s="2" t="s">
        <v>67</v>
      </c>
      <c r="E54" s="2" t="s">
        <v>1290</v>
      </c>
      <c r="F54" s="2"/>
      <c r="G54" s="2" t="s">
        <v>1225</v>
      </c>
      <c r="H54" s="2" t="s">
        <v>1231</v>
      </c>
      <c r="I54" s="2" t="s">
        <v>1417</v>
      </c>
      <c r="J54" s="2" t="s">
        <v>1465</v>
      </c>
      <c r="K54" s="2" t="s">
        <v>1231</v>
      </c>
      <c r="L54" s="2" t="s">
        <v>1324</v>
      </c>
      <c r="M54" s="2" t="s">
        <v>1322</v>
      </c>
      <c r="N54" s="2" t="s">
        <v>1466</v>
      </c>
      <c r="O54" s="2" t="s">
        <v>1467</v>
      </c>
      <c r="P54" s="2" t="s">
        <v>1220</v>
      </c>
    </row>
    <row r="55" spans="1:16" x14ac:dyDescent="0.3">
      <c r="A55" s="2" t="s">
        <v>1308</v>
      </c>
      <c r="B55" s="2" t="s">
        <v>1213</v>
      </c>
      <c r="C55" t="s">
        <v>66</v>
      </c>
      <c r="D55" s="2" t="s">
        <v>67</v>
      </c>
      <c r="E55" s="2" t="s">
        <v>1232</v>
      </c>
      <c r="F55" s="2" t="s">
        <v>38</v>
      </c>
      <c r="G55" s="2" t="s">
        <v>1222</v>
      </c>
      <c r="H55" s="2" t="s">
        <v>1222</v>
      </c>
      <c r="I55" s="2" t="s">
        <v>1468</v>
      </c>
      <c r="J55" s="2" t="s">
        <v>1469</v>
      </c>
      <c r="K55" s="2" t="s">
        <v>1258</v>
      </c>
      <c r="L55" s="2" t="s">
        <v>1301</v>
      </c>
      <c r="M55" s="2" t="s">
        <v>1341</v>
      </c>
      <c r="N55" s="2" t="s">
        <v>1246</v>
      </c>
      <c r="O55" s="2" t="s">
        <v>1470</v>
      </c>
      <c r="P55" s="2" t="s">
        <v>1288</v>
      </c>
    </row>
    <row r="56" spans="1:16" x14ac:dyDescent="0.3">
      <c r="A56" s="2" t="s">
        <v>1471</v>
      </c>
      <c r="B56" s="2" t="s">
        <v>263</v>
      </c>
      <c r="C56" t="s">
        <v>263</v>
      </c>
      <c r="D56" s="2" t="s">
        <v>84</v>
      </c>
      <c r="E56" s="2" t="s">
        <v>1232</v>
      </c>
      <c r="F56" s="2"/>
      <c r="G56" s="2" t="s">
        <v>1235</v>
      </c>
      <c r="H56" s="2" t="s">
        <v>1231</v>
      </c>
      <c r="I56" s="2" t="s">
        <v>1236</v>
      </c>
      <c r="J56" s="2" t="s">
        <v>1472</v>
      </c>
      <c r="K56" s="2" t="s">
        <v>1231</v>
      </c>
      <c r="L56" s="2" t="s">
        <v>1298</v>
      </c>
      <c r="M56" s="2" t="s">
        <v>1294</v>
      </c>
      <c r="N56" s="2" t="s">
        <v>1267</v>
      </c>
      <c r="O56" s="2" t="s">
        <v>1473</v>
      </c>
      <c r="P56" s="2" t="s">
        <v>1269</v>
      </c>
    </row>
    <row r="57" spans="1:16" x14ac:dyDescent="0.3">
      <c r="A57" s="2" t="s">
        <v>1272</v>
      </c>
      <c r="B57" s="2" t="s">
        <v>1474</v>
      </c>
      <c r="C57" t="s">
        <v>60</v>
      </c>
      <c r="D57" s="2" t="s">
        <v>61</v>
      </c>
      <c r="E57" s="2" t="s">
        <v>1347</v>
      </c>
      <c r="F57" s="2" t="s">
        <v>38</v>
      </c>
      <c r="G57" s="2" t="s">
        <v>1225</v>
      </c>
      <c r="H57" s="2" t="s">
        <v>1225</v>
      </c>
      <c r="I57" s="2" t="s">
        <v>1259</v>
      </c>
      <c r="J57" s="2" t="s">
        <v>1475</v>
      </c>
      <c r="K57" s="2" t="s">
        <v>1240</v>
      </c>
      <c r="L57" s="2" t="s">
        <v>1324</v>
      </c>
      <c r="M57" s="2" t="s">
        <v>1305</v>
      </c>
      <c r="N57" s="2" t="s">
        <v>1317</v>
      </c>
      <c r="O57" s="2" t="s">
        <v>1476</v>
      </c>
      <c r="P57" s="2" t="s">
        <v>1243</v>
      </c>
    </row>
    <row r="58" spans="1:16" x14ac:dyDescent="0.3">
      <c r="A58" s="2" t="s">
        <v>1265</v>
      </c>
      <c r="B58" s="2" t="s">
        <v>322</v>
      </c>
      <c r="C58" t="s">
        <v>322</v>
      </c>
      <c r="D58" s="2" t="s">
        <v>86</v>
      </c>
      <c r="E58" s="2" t="s">
        <v>1232</v>
      </c>
      <c r="F58" s="2" t="s">
        <v>34</v>
      </c>
      <c r="G58" s="2" t="s">
        <v>1235</v>
      </c>
      <c r="H58" s="2" t="s">
        <v>1263</v>
      </c>
      <c r="I58" s="2" t="s">
        <v>1227</v>
      </c>
      <c r="J58" s="2" t="s">
        <v>1477</v>
      </c>
      <c r="K58" s="2" t="s">
        <v>1240</v>
      </c>
      <c r="L58" s="2" t="s">
        <v>1288</v>
      </c>
      <c r="M58" s="2" t="s">
        <v>1243</v>
      </c>
      <c r="N58" s="2" t="s">
        <v>1478</v>
      </c>
      <c r="O58" s="2" t="s">
        <v>1479</v>
      </c>
      <c r="P58" s="2" t="s">
        <v>1269</v>
      </c>
    </row>
    <row r="59" spans="1:16" x14ac:dyDescent="0.3">
      <c r="A59" s="2" t="s">
        <v>1252</v>
      </c>
      <c r="B59" s="2" t="s">
        <v>261</v>
      </c>
      <c r="C59" t="s">
        <v>261</v>
      </c>
      <c r="D59" s="2" t="s">
        <v>80</v>
      </c>
      <c r="E59" s="2" t="s">
        <v>1290</v>
      </c>
      <c r="F59" s="2"/>
      <c r="G59" s="2" t="s">
        <v>1276</v>
      </c>
      <c r="H59" s="2" t="s">
        <v>1220</v>
      </c>
      <c r="I59" s="2" t="s">
        <v>1480</v>
      </c>
      <c r="J59" s="2" t="s">
        <v>1481</v>
      </c>
      <c r="K59" s="2" t="s">
        <v>1230</v>
      </c>
      <c r="L59" s="2" t="s">
        <v>1225</v>
      </c>
      <c r="M59" s="2" t="s">
        <v>1324</v>
      </c>
      <c r="N59" s="2" t="s">
        <v>1291</v>
      </c>
      <c r="O59" s="2" t="s">
        <v>1482</v>
      </c>
      <c r="P59" s="2" t="s">
        <v>1269</v>
      </c>
    </row>
    <row r="60" spans="1:16" x14ac:dyDescent="0.3">
      <c r="A60" s="2" t="s">
        <v>1303</v>
      </c>
      <c r="B60" s="2" t="s">
        <v>154</v>
      </c>
      <c r="C60" t="s">
        <v>154</v>
      </c>
      <c r="D60" s="2" t="s">
        <v>88</v>
      </c>
      <c r="E60" s="2" t="s">
        <v>1249</v>
      </c>
      <c r="F60" s="2" t="s">
        <v>38</v>
      </c>
      <c r="G60" s="2" t="s">
        <v>1276</v>
      </c>
      <c r="H60" s="2" t="s">
        <v>1235</v>
      </c>
      <c r="I60" s="2" t="s">
        <v>1285</v>
      </c>
      <c r="J60" s="2" t="s">
        <v>1483</v>
      </c>
      <c r="K60" s="2" t="s">
        <v>1269</v>
      </c>
      <c r="L60" s="2" t="s">
        <v>1340</v>
      </c>
      <c r="M60" s="2" t="s">
        <v>1305</v>
      </c>
      <c r="N60" s="2" t="s">
        <v>1228</v>
      </c>
      <c r="O60" s="2" t="s">
        <v>1484</v>
      </c>
      <c r="P60" s="2" t="s">
        <v>1279</v>
      </c>
    </row>
    <row r="61" spans="1:16" x14ac:dyDescent="0.3">
      <c r="A61" s="2" t="s">
        <v>1260</v>
      </c>
      <c r="B61" s="2" t="s">
        <v>169</v>
      </c>
      <c r="C61" t="s">
        <v>169</v>
      </c>
      <c r="D61" s="2" t="s">
        <v>101</v>
      </c>
      <c r="E61" s="2" t="s">
        <v>1294</v>
      </c>
      <c r="F61" s="2"/>
      <c r="G61" s="2" t="s">
        <v>1222</v>
      </c>
      <c r="H61" s="2" t="s">
        <v>1220</v>
      </c>
      <c r="I61" s="2" t="s">
        <v>1285</v>
      </c>
      <c r="J61" s="2" t="s">
        <v>1485</v>
      </c>
      <c r="K61" s="2" t="s">
        <v>1220</v>
      </c>
      <c r="L61" s="2" t="s">
        <v>1222</v>
      </c>
      <c r="M61" s="2" t="s">
        <v>1338</v>
      </c>
      <c r="N61" s="2" t="s">
        <v>1438</v>
      </c>
      <c r="O61" s="2" t="s">
        <v>1486</v>
      </c>
      <c r="P61" s="2" t="s">
        <v>1220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1140</v>
      </c>
      <c r="G62" s="2" t="s">
        <v>1036</v>
      </c>
      <c r="H62" s="2" t="s">
        <v>1387</v>
      </c>
      <c r="I62" s="2" t="s">
        <v>1388</v>
      </c>
      <c r="J62" s="2" t="s">
        <v>1037</v>
      </c>
      <c r="K62" s="2" t="s">
        <v>1144</v>
      </c>
      <c r="L62" s="2" t="s">
        <v>1145</v>
      </c>
      <c r="M62" s="2" t="s">
        <v>1146</v>
      </c>
      <c r="N62" s="2" t="s">
        <v>1000</v>
      </c>
      <c r="O62" s="2" t="s">
        <v>1389</v>
      </c>
      <c r="P62" s="2" t="s">
        <v>1150</v>
      </c>
    </row>
    <row r="63" spans="1:16" x14ac:dyDescent="0.3">
      <c r="A63" s="2" t="s">
        <v>1280</v>
      </c>
      <c r="B63" s="2" t="s">
        <v>264</v>
      </c>
      <c r="C63" t="s">
        <v>264</v>
      </c>
      <c r="D63" s="2" t="s">
        <v>180</v>
      </c>
      <c r="E63" s="2" t="s">
        <v>1249</v>
      </c>
      <c r="F63" s="2"/>
      <c r="G63" s="2" t="s">
        <v>1276</v>
      </c>
      <c r="H63" s="2" t="s">
        <v>1248</v>
      </c>
      <c r="I63" s="2" t="s">
        <v>1487</v>
      </c>
      <c r="J63" s="2" t="s">
        <v>1488</v>
      </c>
      <c r="K63" s="2" t="s">
        <v>1220</v>
      </c>
      <c r="L63" s="2" t="s">
        <v>1282</v>
      </c>
      <c r="M63" s="2" t="s">
        <v>1279</v>
      </c>
      <c r="N63" s="2" t="s">
        <v>1489</v>
      </c>
      <c r="O63" s="2" t="s">
        <v>1490</v>
      </c>
      <c r="P63" s="2" t="s">
        <v>1220</v>
      </c>
    </row>
    <row r="64" spans="1:16" x14ac:dyDescent="0.3">
      <c r="A64" s="2" t="s">
        <v>1491</v>
      </c>
      <c r="B64" s="2" t="s">
        <v>231</v>
      </c>
      <c r="C64" t="s">
        <v>231</v>
      </c>
      <c r="D64" s="2" t="s">
        <v>101</v>
      </c>
      <c r="E64" s="2" t="s">
        <v>1301</v>
      </c>
      <c r="F64" s="2"/>
      <c r="G64" s="2" t="s">
        <v>1279</v>
      </c>
      <c r="H64" s="2" t="s">
        <v>1220</v>
      </c>
      <c r="I64" s="2" t="s">
        <v>1353</v>
      </c>
      <c r="J64" s="2" t="s">
        <v>1492</v>
      </c>
      <c r="K64" s="2" t="s">
        <v>1240</v>
      </c>
      <c r="L64" s="2" t="s">
        <v>1329</v>
      </c>
      <c r="M64" s="2" t="s">
        <v>1237</v>
      </c>
      <c r="N64" s="2" t="s">
        <v>1317</v>
      </c>
      <c r="O64" s="2" t="s">
        <v>1493</v>
      </c>
      <c r="P64" s="2" t="s">
        <v>1220</v>
      </c>
    </row>
    <row r="65" spans="1:16" x14ac:dyDescent="0.3">
      <c r="A65" s="2" t="s">
        <v>1244</v>
      </c>
      <c r="B65" s="2" t="s">
        <v>247</v>
      </c>
      <c r="C65" t="s">
        <v>247</v>
      </c>
      <c r="D65" s="2" t="s">
        <v>61</v>
      </c>
      <c r="E65" s="2" t="s">
        <v>1249</v>
      </c>
      <c r="F65" s="2"/>
      <c r="G65" s="2" t="s">
        <v>1288</v>
      </c>
      <c r="H65" s="2" t="s">
        <v>1269</v>
      </c>
      <c r="I65" s="2" t="s">
        <v>1353</v>
      </c>
      <c r="J65" s="2" t="s">
        <v>1494</v>
      </c>
      <c r="K65" s="2" t="s">
        <v>1240</v>
      </c>
      <c r="L65" s="2" t="s">
        <v>1225</v>
      </c>
      <c r="M65" s="2" t="s">
        <v>1303</v>
      </c>
      <c r="N65" s="2" t="s">
        <v>1495</v>
      </c>
      <c r="O65" s="2" t="s">
        <v>1496</v>
      </c>
      <c r="P65" s="2" t="s">
        <v>1220</v>
      </c>
    </row>
    <row r="66" spans="1:16" x14ac:dyDescent="0.3">
      <c r="A66" s="2" t="s">
        <v>1286</v>
      </c>
      <c r="B66" s="2" t="s">
        <v>210</v>
      </c>
      <c r="C66" t="s">
        <v>210</v>
      </c>
      <c r="D66" s="2" t="s">
        <v>99</v>
      </c>
      <c r="E66" s="2" t="s">
        <v>1232</v>
      </c>
      <c r="F66" s="2" t="s">
        <v>34</v>
      </c>
      <c r="G66" s="2" t="s">
        <v>1225</v>
      </c>
      <c r="H66" s="2" t="s">
        <v>1293</v>
      </c>
      <c r="I66" s="2" t="s">
        <v>1497</v>
      </c>
      <c r="J66" s="2" t="s">
        <v>1498</v>
      </c>
      <c r="K66" s="2" t="s">
        <v>1269</v>
      </c>
      <c r="L66" s="2" t="s">
        <v>1222</v>
      </c>
      <c r="M66" s="2" t="s">
        <v>1298</v>
      </c>
      <c r="N66" s="2" t="s">
        <v>1499</v>
      </c>
      <c r="O66" s="2" t="s">
        <v>1500</v>
      </c>
      <c r="P66" s="2" t="s">
        <v>1240</v>
      </c>
    </row>
    <row r="67" spans="1:16" x14ac:dyDescent="0.3">
      <c r="A67" s="2" t="s">
        <v>1497</v>
      </c>
      <c r="B67" s="2" t="s">
        <v>331</v>
      </c>
      <c r="C67" t="s">
        <v>331</v>
      </c>
      <c r="D67" s="2" t="s">
        <v>72</v>
      </c>
      <c r="E67" s="2" t="s">
        <v>1311</v>
      </c>
      <c r="F67" s="2"/>
      <c r="G67" s="2" t="s">
        <v>1225</v>
      </c>
      <c r="H67" s="2" t="s">
        <v>1220</v>
      </c>
      <c r="I67" s="2" t="s">
        <v>1286</v>
      </c>
      <c r="J67" s="2" t="s">
        <v>1501</v>
      </c>
      <c r="K67" s="2" t="s">
        <v>1269</v>
      </c>
      <c r="L67" s="2" t="s">
        <v>1293</v>
      </c>
      <c r="M67" s="2" t="s">
        <v>1322</v>
      </c>
      <c r="N67" s="2" t="s">
        <v>1274</v>
      </c>
      <c r="O67" s="2" t="s">
        <v>1502</v>
      </c>
      <c r="P67" s="2" t="s">
        <v>1220</v>
      </c>
    </row>
    <row r="68" spans="1:16" x14ac:dyDescent="0.3">
      <c r="A68" s="2" t="s">
        <v>1353</v>
      </c>
      <c r="B68" s="2" t="s">
        <v>302</v>
      </c>
      <c r="C68" t="s">
        <v>302</v>
      </c>
      <c r="D68" s="2" t="s">
        <v>86</v>
      </c>
      <c r="E68" s="2" t="s">
        <v>1232</v>
      </c>
      <c r="F68" s="2"/>
      <c r="G68" s="2" t="s">
        <v>1222</v>
      </c>
      <c r="H68" s="2" t="s">
        <v>1248</v>
      </c>
      <c r="I68" s="2" t="s">
        <v>1244</v>
      </c>
      <c r="J68" s="2" t="s">
        <v>1503</v>
      </c>
      <c r="K68" s="2" t="s">
        <v>1220</v>
      </c>
      <c r="L68" s="2" t="s">
        <v>1282</v>
      </c>
      <c r="M68" s="2" t="s">
        <v>1329</v>
      </c>
      <c r="N68" s="2" t="s">
        <v>1489</v>
      </c>
      <c r="O68" s="2" t="s">
        <v>1504</v>
      </c>
      <c r="P68" s="2" t="s">
        <v>1269</v>
      </c>
    </row>
    <row r="69" spans="1:16" x14ac:dyDescent="0.3">
      <c r="A69" s="2" t="s">
        <v>1487</v>
      </c>
      <c r="B69" s="2" t="s">
        <v>126</v>
      </c>
      <c r="C69" t="s">
        <v>126</v>
      </c>
      <c r="D69" s="2" t="s">
        <v>76</v>
      </c>
      <c r="E69" s="2" t="s">
        <v>1294</v>
      </c>
      <c r="F69" s="2" t="s">
        <v>38</v>
      </c>
      <c r="G69" s="2" t="s">
        <v>1225</v>
      </c>
      <c r="H69" s="2" t="s">
        <v>1225</v>
      </c>
      <c r="I69" s="2" t="s">
        <v>1244</v>
      </c>
      <c r="J69" s="2" t="s">
        <v>1505</v>
      </c>
      <c r="K69" s="2" t="s">
        <v>1220</v>
      </c>
      <c r="L69" s="2" t="s">
        <v>1305</v>
      </c>
      <c r="M69" s="2" t="s">
        <v>1298</v>
      </c>
      <c r="N69" s="2" t="s">
        <v>1438</v>
      </c>
      <c r="O69" s="2" t="s">
        <v>1506</v>
      </c>
      <c r="P69" s="2" t="s">
        <v>1225</v>
      </c>
    </row>
    <row r="70" spans="1:16" x14ac:dyDescent="0.3">
      <c r="A70" s="2" t="s">
        <v>1285</v>
      </c>
      <c r="B70" s="2" t="s">
        <v>234</v>
      </c>
      <c r="C70" t="s">
        <v>234</v>
      </c>
      <c r="D70" s="2" t="s">
        <v>76</v>
      </c>
      <c r="E70" s="2" t="s">
        <v>1232</v>
      </c>
      <c r="F70" s="2"/>
      <c r="G70" s="2" t="s">
        <v>1293</v>
      </c>
      <c r="H70" s="2" t="s">
        <v>1231</v>
      </c>
      <c r="I70" s="2" t="s">
        <v>1491</v>
      </c>
      <c r="J70" s="2" t="s">
        <v>1295</v>
      </c>
      <c r="K70" s="2" t="s">
        <v>1230</v>
      </c>
      <c r="L70" s="2" t="s">
        <v>1324</v>
      </c>
      <c r="M70" s="2" t="s">
        <v>1221</v>
      </c>
      <c r="N70" s="2" t="s">
        <v>1399</v>
      </c>
      <c r="O70" s="2" t="s">
        <v>1507</v>
      </c>
      <c r="P70" s="2" t="s">
        <v>1248</v>
      </c>
    </row>
    <row r="71" spans="1:16" x14ac:dyDescent="0.3">
      <c r="A71" s="2" t="s">
        <v>1333</v>
      </c>
      <c r="B71" s="2" t="s">
        <v>238</v>
      </c>
      <c r="C71" t="s">
        <v>238</v>
      </c>
      <c r="D71" s="2" t="s">
        <v>116</v>
      </c>
      <c r="E71" s="2" t="s">
        <v>1249</v>
      </c>
      <c r="F71" s="2"/>
      <c r="G71" s="2" t="s">
        <v>1279</v>
      </c>
      <c r="H71" s="2" t="s">
        <v>1231</v>
      </c>
      <c r="I71" s="2" t="s">
        <v>1280</v>
      </c>
      <c r="J71" s="2" t="s">
        <v>1223</v>
      </c>
      <c r="K71" s="2" t="s">
        <v>1248</v>
      </c>
      <c r="L71" s="2" t="s">
        <v>1235</v>
      </c>
      <c r="M71" s="2" t="s">
        <v>1392</v>
      </c>
      <c r="N71" s="2" t="s">
        <v>1228</v>
      </c>
      <c r="O71" s="2" t="s">
        <v>1508</v>
      </c>
      <c r="P71" s="2" t="s">
        <v>1269</v>
      </c>
    </row>
    <row r="72" spans="1:16" x14ac:dyDescent="0.3">
      <c r="A72" s="2" t="s">
        <v>1480</v>
      </c>
      <c r="B72" s="2" t="s">
        <v>368</v>
      </c>
      <c r="C72" t="s">
        <v>368</v>
      </c>
      <c r="D72" s="2" t="s">
        <v>130</v>
      </c>
      <c r="E72" s="2" t="s">
        <v>1347</v>
      </c>
      <c r="F72" s="2" t="s">
        <v>2695</v>
      </c>
      <c r="G72" s="2" t="s">
        <v>1279</v>
      </c>
      <c r="H72" s="2" t="s">
        <v>1220</v>
      </c>
      <c r="I72" s="2" t="s">
        <v>1260</v>
      </c>
      <c r="J72" s="2" t="s">
        <v>1509</v>
      </c>
      <c r="K72" s="2" t="s">
        <v>1269</v>
      </c>
      <c r="L72" s="2" t="s">
        <v>1235</v>
      </c>
      <c r="M72" s="2" t="s">
        <v>1324</v>
      </c>
      <c r="N72" s="2" t="s">
        <v>1438</v>
      </c>
      <c r="O72" s="2" t="s">
        <v>1510</v>
      </c>
      <c r="P72" s="2" t="s">
        <v>1269</v>
      </c>
    </row>
    <row r="73" spans="1:16" x14ac:dyDescent="0.3">
      <c r="A73" s="2" t="s">
        <v>1511</v>
      </c>
      <c r="B73" s="2" t="s">
        <v>89</v>
      </c>
      <c r="C73" t="s">
        <v>89</v>
      </c>
      <c r="D73" s="2" t="s">
        <v>63</v>
      </c>
      <c r="E73" s="2" t="s">
        <v>1221</v>
      </c>
      <c r="F73" s="2" t="s">
        <v>38</v>
      </c>
      <c r="G73" s="2" t="s">
        <v>1225</v>
      </c>
      <c r="H73" s="2" t="s">
        <v>1225</v>
      </c>
      <c r="I73" s="2" t="s">
        <v>1260</v>
      </c>
      <c r="J73" s="2" t="s">
        <v>1277</v>
      </c>
      <c r="K73" s="2" t="s">
        <v>1220</v>
      </c>
      <c r="L73" s="2" t="s">
        <v>1329</v>
      </c>
      <c r="M73" s="2" t="s">
        <v>1290</v>
      </c>
      <c r="N73" s="2" t="s">
        <v>1365</v>
      </c>
      <c r="O73" s="2" t="s">
        <v>1512</v>
      </c>
      <c r="P73" s="2" t="s">
        <v>1235</v>
      </c>
    </row>
    <row r="74" spans="1:16" x14ac:dyDescent="0.3">
      <c r="A74" s="2" t="s">
        <v>1358</v>
      </c>
      <c r="B74" s="2" t="s">
        <v>310</v>
      </c>
      <c r="C74" t="s">
        <v>310</v>
      </c>
      <c r="D74" s="2" t="s">
        <v>37</v>
      </c>
      <c r="E74" s="2" t="s">
        <v>1311</v>
      </c>
      <c r="F74" s="2"/>
      <c r="G74" s="2" t="s">
        <v>1225</v>
      </c>
      <c r="H74" s="2" t="s">
        <v>1269</v>
      </c>
      <c r="I74" s="2" t="s">
        <v>1303</v>
      </c>
      <c r="J74" s="2" t="s">
        <v>1513</v>
      </c>
      <c r="K74" s="2" t="s">
        <v>1231</v>
      </c>
      <c r="L74" s="2" t="s">
        <v>1288</v>
      </c>
      <c r="M74" s="2" t="s">
        <v>1329</v>
      </c>
      <c r="N74" s="2" t="s">
        <v>1438</v>
      </c>
      <c r="O74" s="2" t="s">
        <v>1514</v>
      </c>
      <c r="P74" s="2" t="s">
        <v>1269</v>
      </c>
    </row>
    <row r="75" spans="1:16" x14ac:dyDescent="0.3">
      <c r="A75" s="2" t="s">
        <v>1515</v>
      </c>
      <c r="B75" s="2" t="s">
        <v>157</v>
      </c>
      <c r="C75" t="s">
        <v>157</v>
      </c>
      <c r="D75" s="2" t="s">
        <v>104</v>
      </c>
      <c r="E75" s="2" t="s">
        <v>1294</v>
      </c>
      <c r="F75" s="2" t="s">
        <v>38</v>
      </c>
      <c r="G75" s="2" t="s">
        <v>1222</v>
      </c>
      <c r="H75" s="2" t="s">
        <v>1222</v>
      </c>
      <c r="I75" s="2" t="s">
        <v>1265</v>
      </c>
      <c r="J75" s="2" t="s">
        <v>1516</v>
      </c>
      <c r="K75" s="2" t="s">
        <v>1248</v>
      </c>
      <c r="L75" s="2" t="s">
        <v>1340</v>
      </c>
      <c r="M75" s="2" t="s">
        <v>1232</v>
      </c>
      <c r="N75" s="2" t="s">
        <v>1267</v>
      </c>
      <c r="O75" s="2" t="s">
        <v>1506</v>
      </c>
      <c r="P75" s="2" t="s">
        <v>1258</v>
      </c>
    </row>
    <row r="76" spans="1:16" x14ac:dyDescent="0.3">
      <c r="A76" s="2" t="s">
        <v>1226</v>
      </c>
      <c r="B76" s="2" t="s">
        <v>151</v>
      </c>
      <c r="C76" t="s">
        <v>151</v>
      </c>
      <c r="D76" s="2" t="s">
        <v>86</v>
      </c>
      <c r="E76" s="2" t="s">
        <v>1392</v>
      </c>
      <c r="F76" s="2" t="s">
        <v>38</v>
      </c>
      <c r="G76" s="2" t="s">
        <v>1222</v>
      </c>
      <c r="H76" s="2" t="s">
        <v>1279</v>
      </c>
      <c r="I76" s="2" t="s">
        <v>1471</v>
      </c>
      <c r="J76" s="2" t="s">
        <v>1505</v>
      </c>
      <c r="K76" s="2" t="s">
        <v>1248</v>
      </c>
      <c r="L76" s="2" t="s">
        <v>1225</v>
      </c>
      <c r="M76" s="2" t="s">
        <v>1340</v>
      </c>
      <c r="N76" s="2" t="s">
        <v>1238</v>
      </c>
      <c r="O76" s="2" t="s">
        <v>1517</v>
      </c>
      <c r="P76" s="2" t="s">
        <v>1282</v>
      </c>
    </row>
    <row r="77" spans="1:16" x14ac:dyDescent="0.3">
      <c r="A77" s="2" t="s">
        <v>1227</v>
      </c>
      <c r="B77" s="2" t="s">
        <v>316</v>
      </c>
      <c r="C77" t="s">
        <v>316</v>
      </c>
      <c r="D77" s="2" t="s">
        <v>40</v>
      </c>
      <c r="E77" s="2" t="s">
        <v>1301</v>
      </c>
      <c r="F77" s="2" t="s">
        <v>2695</v>
      </c>
      <c r="G77" s="2" t="s">
        <v>1225</v>
      </c>
      <c r="H77" s="2" t="s">
        <v>1220</v>
      </c>
      <c r="I77" s="2" t="s">
        <v>1471</v>
      </c>
      <c r="J77" s="2" t="s">
        <v>1518</v>
      </c>
      <c r="K77" s="2" t="s">
        <v>1269</v>
      </c>
      <c r="L77" s="2" t="s">
        <v>1263</v>
      </c>
      <c r="M77" s="2" t="s">
        <v>1324</v>
      </c>
      <c r="N77" s="2" t="s">
        <v>1438</v>
      </c>
      <c r="O77" s="2" t="s">
        <v>1519</v>
      </c>
      <c r="P77" s="2" t="s">
        <v>1220</v>
      </c>
    </row>
    <row r="78" spans="1:16" x14ac:dyDescent="0.3">
      <c r="A78" s="2" t="s">
        <v>1259</v>
      </c>
      <c r="B78" s="2" t="s">
        <v>323</v>
      </c>
      <c r="C78" t="s">
        <v>323</v>
      </c>
      <c r="D78" s="2" t="s">
        <v>78</v>
      </c>
      <c r="E78" s="2" t="s">
        <v>1348</v>
      </c>
      <c r="F78" s="2"/>
      <c r="G78" s="2" t="s">
        <v>1225</v>
      </c>
      <c r="H78" s="2" t="s">
        <v>1231</v>
      </c>
      <c r="I78" s="2" t="s">
        <v>1308</v>
      </c>
      <c r="J78" s="2" t="s">
        <v>1371</v>
      </c>
      <c r="K78" s="2" t="s">
        <v>1269</v>
      </c>
      <c r="L78" s="2" t="s">
        <v>1288</v>
      </c>
      <c r="M78" s="2" t="s">
        <v>1221</v>
      </c>
      <c r="N78" s="2" t="s">
        <v>1299</v>
      </c>
      <c r="O78" s="2" t="s">
        <v>1520</v>
      </c>
      <c r="P78" s="2" t="s">
        <v>1231</v>
      </c>
    </row>
    <row r="79" spans="1:16" x14ac:dyDescent="0.3">
      <c r="A79" s="2" t="s">
        <v>1521</v>
      </c>
      <c r="B79" s="2" t="s">
        <v>361</v>
      </c>
      <c r="C79" t="s">
        <v>361</v>
      </c>
      <c r="D79" s="2" t="s">
        <v>86</v>
      </c>
      <c r="E79" s="2" t="s">
        <v>1311</v>
      </c>
      <c r="F79" s="2"/>
      <c r="G79" s="2" t="s">
        <v>1258</v>
      </c>
      <c r="H79" s="2" t="s">
        <v>1248</v>
      </c>
      <c r="I79" s="2" t="s">
        <v>1308</v>
      </c>
      <c r="J79" s="2" t="s">
        <v>1522</v>
      </c>
      <c r="K79" s="2" t="s">
        <v>1269</v>
      </c>
      <c r="L79" s="2" t="s">
        <v>1293</v>
      </c>
      <c r="M79" s="2" t="s">
        <v>1298</v>
      </c>
      <c r="N79" s="2" t="s">
        <v>1327</v>
      </c>
      <c r="O79" s="2" t="s">
        <v>1523</v>
      </c>
      <c r="P79" s="2" t="s">
        <v>1220</v>
      </c>
    </row>
    <row r="80" spans="1:16" x14ac:dyDescent="0.3">
      <c r="A80" s="2" t="s">
        <v>1524</v>
      </c>
      <c r="B80" s="2" t="s">
        <v>232</v>
      </c>
      <c r="C80" t="s">
        <v>232</v>
      </c>
      <c r="D80" s="2" t="s">
        <v>104</v>
      </c>
      <c r="E80" s="2" t="s">
        <v>1249</v>
      </c>
      <c r="F80" s="2"/>
      <c r="G80" s="2" t="s">
        <v>1225</v>
      </c>
      <c r="H80" s="2" t="s">
        <v>1231</v>
      </c>
      <c r="I80" s="2" t="s">
        <v>1464</v>
      </c>
      <c r="J80" s="2" t="s">
        <v>1525</v>
      </c>
      <c r="K80" s="2" t="s">
        <v>1231</v>
      </c>
      <c r="L80" s="2" t="s">
        <v>1225</v>
      </c>
      <c r="M80" s="2" t="s">
        <v>1329</v>
      </c>
      <c r="N80" s="2" t="s">
        <v>1327</v>
      </c>
      <c r="O80" s="2" t="s">
        <v>1526</v>
      </c>
      <c r="P80" s="2" t="s">
        <v>1220</v>
      </c>
    </row>
    <row r="81" spans="1:16" x14ac:dyDescent="0.3">
      <c r="A81" s="2" t="s">
        <v>1236</v>
      </c>
      <c r="B81" s="2" t="s">
        <v>58</v>
      </c>
      <c r="C81" t="s">
        <v>58</v>
      </c>
      <c r="D81" s="2" t="s">
        <v>44</v>
      </c>
      <c r="E81" s="2" t="s">
        <v>1290</v>
      </c>
      <c r="F81" s="2" t="s">
        <v>38</v>
      </c>
      <c r="G81" s="2" t="s">
        <v>1225</v>
      </c>
      <c r="H81" s="2" t="s">
        <v>1225</v>
      </c>
      <c r="I81" s="2" t="s">
        <v>1464</v>
      </c>
      <c r="J81" s="2" t="s">
        <v>1527</v>
      </c>
      <c r="K81" s="2" t="s">
        <v>1240</v>
      </c>
      <c r="L81" s="2" t="s">
        <v>1298</v>
      </c>
      <c r="M81" s="2" t="s">
        <v>1431</v>
      </c>
      <c r="N81" s="2" t="s">
        <v>1407</v>
      </c>
      <c r="O81" s="2" t="s">
        <v>1528</v>
      </c>
      <c r="P81" s="2" t="s">
        <v>1263</v>
      </c>
    </row>
    <row r="82" spans="1:16" x14ac:dyDescent="0.3">
      <c r="A82" s="2" t="s">
        <v>1529</v>
      </c>
      <c r="B82" s="2" t="s">
        <v>299</v>
      </c>
      <c r="C82" t="s">
        <v>299</v>
      </c>
      <c r="D82" s="2" t="s">
        <v>104</v>
      </c>
      <c r="E82" s="2" t="s">
        <v>1221</v>
      </c>
      <c r="F82" s="2"/>
      <c r="G82" s="2" t="s">
        <v>1276</v>
      </c>
      <c r="H82" s="2" t="s">
        <v>1220</v>
      </c>
      <c r="I82" s="2" t="s">
        <v>1309</v>
      </c>
      <c r="J82" s="2" t="s">
        <v>1530</v>
      </c>
      <c r="K82" s="2" t="s">
        <v>1231</v>
      </c>
      <c r="L82" s="2" t="s">
        <v>1235</v>
      </c>
      <c r="M82" s="2" t="s">
        <v>1272</v>
      </c>
      <c r="N82" s="2" t="s">
        <v>1531</v>
      </c>
      <c r="O82" s="2" t="s">
        <v>1532</v>
      </c>
      <c r="P82" s="2" t="s">
        <v>1269</v>
      </c>
    </row>
    <row r="83" spans="1:16" x14ac:dyDescent="0.3">
      <c r="A83" s="2" t="s">
        <v>1374</v>
      </c>
      <c r="B83" s="2" t="s">
        <v>294</v>
      </c>
      <c r="C83" t="s">
        <v>294</v>
      </c>
      <c r="D83" s="2" t="s">
        <v>46</v>
      </c>
      <c r="E83" s="2" t="s">
        <v>1232</v>
      </c>
      <c r="F83" s="2"/>
      <c r="G83" s="2" t="s">
        <v>1225</v>
      </c>
      <c r="H83" s="2" t="s">
        <v>1231</v>
      </c>
      <c r="I83" s="2" t="s">
        <v>1364</v>
      </c>
      <c r="J83" s="2" t="s">
        <v>1501</v>
      </c>
      <c r="K83" s="2" t="s">
        <v>1240</v>
      </c>
      <c r="L83" s="2" t="s">
        <v>1282</v>
      </c>
      <c r="M83" s="2" t="s">
        <v>1260</v>
      </c>
      <c r="N83" s="2" t="s">
        <v>1402</v>
      </c>
      <c r="O83" s="2" t="s">
        <v>1502</v>
      </c>
      <c r="P83" s="2" t="s">
        <v>1269</v>
      </c>
    </row>
    <row r="84" spans="1:16" x14ac:dyDescent="0.3">
      <c r="A84" s="2" t="s">
        <v>1273</v>
      </c>
      <c r="B84" s="2" t="s">
        <v>336</v>
      </c>
      <c r="C84" t="s">
        <v>336</v>
      </c>
      <c r="D84" s="2" t="s">
        <v>104</v>
      </c>
      <c r="E84" s="2" t="s">
        <v>1221</v>
      </c>
      <c r="F84" s="2"/>
      <c r="G84" s="2" t="s">
        <v>1282</v>
      </c>
      <c r="H84" s="2" t="s">
        <v>1220</v>
      </c>
      <c r="I84" s="2" t="s">
        <v>1364</v>
      </c>
      <c r="J84" s="2" t="s">
        <v>1533</v>
      </c>
      <c r="K84" s="2" t="s">
        <v>1220</v>
      </c>
      <c r="L84" s="2" t="s">
        <v>1279</v>
      </c>
      <c r="M84" s="2" t="s">
        <v>1373</v>
      </c>
      <c r="N84" s="2" t="s">
        <v>1254</v>
      </c>
      <c r="O84" s="2" t="s">
        <v>1534</v>
      </c>
      <c r="P84" s="2" t="s">
        <v>1269</v>
      </c>
    </row>
    <row r="85" spans="1:16" x14ac:dyDescent="0.3">
      <c r="A85" s="2" t="s">
        <v>1468</v>
      </c>
      <c r="B85" s="2" t="s">
        <v>160</v>
      </c>
      <c r="C85" t="s">
        <v>160</v>
      </c>
      <c r="D85" s="2" t="s">
        <v>99</v>
      </c>
      <c r="E85" s="2" t="s">
        <v>1221</v>
      </c>
      <c r="F85" s="2" t="s">
        <v>38</v>
      </c>
      <c r="G85" s="2" t="s">
        <v>1222</v>
      </c>
      <c r="H85" s="2" t="s">
        <v>1222</v>
      </c>
      <c r="I85" s="2" t="s">
        <v>1373</v>
      </c>
      <c r="J85" s="2" t="s">
        <v>1535</v>
      </c>
      <c r="K85" s="2" t="s">
        <v>1231</v>
      </c>
      <c r="L85" s="2" t="s">
        <v>1235</v>
      </c>
      <c r="M85" s="2" t="s">
        <v>1249</v>
      </c>
      <c r="N85" s="2" t="s">
        <v>1399</v>
      </c>
      <c r="O85" s="2" t="s">
        <v>1536</v>
      </c>
      <c r="P85" s="2" t="s">
        <v>1230</v>
      </c>
    </row>
    <row r="86" spans="1:16" x14ac:dyDescent="0.3">
      <c r="A86" s="2" t="s">
        <v>1417</v>
      </c>
      <c r="B86" s="2" t="s">
        <v>148</v>
      </c>
      <c r="C86" t="s">
        <v>148</v>
      </c>
      <c r="D86" s="2" t="s">
        <v>65</v>
      </c>
      <c r="E86" s="2" t="s">
        <v>1348</v>
      </c>
      <c r="F86" s="2" t="s">
        <v>38</v>
      </c>
      <c r="G86" s="2" t="s">
        <v>1225</v>
      </c>
      <c r="H86" s="2" t="s">
        <v>1225</v>
      </c>
      <c r="I86" s="2" t="s">
        <v>1406</v>
      </c>
      <c r="J86" s="2" t="s">
        <v>1244</v>
      </c>
      <c r="K86" s="2" t="s">
        <v>1220</v>
      </c>
      <c r="L86" s="2" t="s">
        <v>1279</v>
      </c>
      <c r="M86" s="2" t="s">
        <v>1293</v>
      </c>
      <c r="N86" s="2" t="s">
        <v>1537</v>
      </c>
      <c r="O86" s="2" t="s">
        <v>1438</v>
      </c>
      <c r="P86" s="2" t="s">
        <v>1288</v>
      </c>
    </row>
    <row r="87" spans="1:16" x14ac:dyDescent="0.3">
      <c r="A87" s="2" t="s">
        <v>1253</v>
      </c>
      <c r="B87" s="2" t="s">
        <v>1538</v>
      </c>
      <c r="C87" t="s">
        <v>122</v>
      </c>
      <c r="D87" s="2" t="s">
        <v>42</v>
      </c>
      <c r="E87" s="2" t="s">
        <v>1297</v>
      </c>
      <c r="F87" s="2" t="s">
        <v>38</v>
      </c>
      <c r="G87" s="2" t="s">
        <v>1225</v>
      </c>
      <c r="H87" s="2" t="s">
        <v>1225</v>
      </c>
      <c r="I87" s="2" t="s">
        <v>1406</v>
      </c>
      <c r="J87" s="2" t="s">
        <v>1539</v>
      </c>
      <c r="K87" s="2" t="s">
        <v>1220</v>
      </c>
      <c r="L87" s="2" t="s">
        <v>1282</v>
      </c>
      <c r="M87" s="2" t="s">
        <v>1324</v>
      </c>
      <c r="N87" s="2" t="s">
        <v>1399</v>
      </c>
      <c r="O87" s="2" t="s">
        <v>1540</v>
      </c>
      <c r="P87" s="2" t="s">
        <v>1248</v>
      </c>
    </row>
    <row r="88" spans="1:16" x14ac:dyDescent="0.3">
      <c r="A88" s="2" t="s">
        <v>1541</v>
      </c>
      <c r="B88" s="2" t="s">
        <v>158</v>
      </c>
      <c r="C88" t="s">
        <v>158</v>
      </c>
      <c r="D88" s="2" t="s">
        <v>74</v>
      </c>
      <c r="E88" s="2" t="s">
        <v>1311</v>
      </c>
      <c r="F88" s="2" t="s">
        <v>38</v>
      </c>
      <c r="G88" s="2" t="s">
        <v>1279</v>
      </c>
      <c r="H88" s="2" t="s">
        <v>1235</v>
      </c>
      <c r="I88" s="2" t="s">
        <v>1332</v>
      </c>
      <c r="J88" s="2" t="s">
        <v>1542</v>
      </c>
      <c r="K88" s="2" t="s">
        <v>1231</v>
      </c>
      <c r="L88" s="2" t="s">
        <v>1305</v>
      </c>
      <c r="M88" s="2" t="s">
        <v>1290</v>
      </c>
      <c r="N88" s="2" t="s">
        <v>1543</v>
      </c>
      <c r="O88" s="2" t="s">
        <v>1544</v>
      </c>
      <c r="P88" s="2" t="s">
        <v>1329</v>
      </c>
    </row>
    <row r="89" spans="1:16" x14ac:dyDescent="0.3">
      <c r="A89" s="2" t="s">
        <v>1461</v>
      </c>
      <c r="B89" s="2" t="s">
        <v>253</v>
      </c>
      <c r="C89" t="s">
        <v>253</v>
      </c>
      <c r="D89" s="2" t="s">
        <v>54</v>
      </c>
      <c r="E89" s="2" t="s">
        <v>1232</v>
      </c>
      <c r="F89" s="2"/>
      <c r="G89" s="2" t="s">
        <v>1243</v>
      </c>
      <c r="H89" s="2" t="s">
        <v>1240</v>
      </c>
      <c r="I89" s="2" t="s">
        <v>1435</v>
      </c>
      <c r="J89" s="2" t="s">
        <v>1351</v>
      </c>
      <c r="K89" s="2" t="s">
        <v>1231</v>
      </c>
      <c r="L89" s="2" t="s">
        <v>1243</v>
      </c>
      <c r="M89" s="2" t="s">
        <v>1225</v>
      </c>
      <c r="N89" s="2" t="s">
        <v>1365</v>
      </c>
      <c r="O89" s="2" t="s">
        <v>1545</v>
      </c>
      <c r="P89" s="2" t="s">
        <v>1220</v>
      </c>
    </row>
    <row r="90" spans="1:16" x14ac:dyDescent="0.3">
      <c r="A90" s="2" t="s">
        <v>1546</v>
      </c>
      <c r="B90" s="2" t="s">
        <v>1547</v>
      </c>
      <c r="C90" t="s">
        <v>112</v>
      </c>
      <c r="D90" s="2" t="s">
        <v>51</v>
      </c>
      <c r="E90" s="2" t="s">
        <v>1232</v>
      </c>
      <c r="F90" s="2" t="s">
        <v>38</v>
      </c>
      <c r="G90" s="2" t="s">
        <v>1276</v>
      </c>
      <c r="H90" s="2" t="s">
        <v>1276</v>
      </c>
      <c r="I90" s="2" t="s">
        <v>1435</v>
      </c>
      <c r="J90" s="2" t="s">
        <v>1548</v>
      </c>
      <c r="K90" s="2" t="s">
        <v>1231</v>
      </c>
      <c r="L90" s="2" t="s">
        <v>1222</v>
      </c>
      <c r="M90" s="2" t="s">
        <v>1221</v>
      </c>
      <c r="N90" s="2" t="s">
        <v>1228</v>
      </c>
      <c r="O90" s="2" t="s">
        <v>1512</v>
      </c>
      <c r="P90" s="2" t="s">
        <v>1240</v>
      </c>
    </row>
    <row r="91" spans="1:16" x14ac:dyDescent="0.3">
      <c r="A91" s="2" t="s">
        <v>1245</v>
      </c>
      <c r="B91" s="2" t="s">
        <v>1549</v>
      </c>
      <c r="C91" t="s">
        <v>156</v>
      </c>
      <c r="D91" s="2" t="s">
        <v>40</v>
      </c>
      <c r="E91" s="2" t="s">
        <v>1347</v>
      </c>
      <c r="F91" s="2" t="s">
        <v>38</v>
      </c>
      <c r="G91" s="2" t="s">
        <v>1235</v>
      </c>
      <c r="H91" s="2" t="s">
        <v>1288</v>
      </c>
      <c r="I91" s="2" t="s">
        <v>1435</v>
      </c>
      <c r="J91" s="2" t="s">
        <v>1550</v>
      </c>
      <c r="K91" s="2" t="s">
        <v>1248</v>
      </c>
      <c r="L91" s="2" t="s">
        <v>1276</v>
      </c>
      <c r="M91" s="2" t="s">
        <v>1221</v>
      </c>
      <c r="N91" s="2" t="s">
        <v>1274</v>
      </c>
      <c r="O91" s="2" t="s">
        <v>1551</v>
      </c>
      <c r="P91" s="2" t="s">
        <v>1263</v>
      </c>
    </row>
    <row r="92" spans="1:16" x14ac:dyDescent="0.3">
      <c r="A92" s="2" t="s">
        <v>1458</v>
      </c>
      <c r="B92" s="2" t="s">
        <v>287</v>
      </c>
      <c r="C92" t="s">
        <v>287</v>
      </c>
      <c r="D92" s="2" t="s">
        <v>135</v>
      </c>
      <c r="E92" s="2" t="s">
        <v>1311</v>
      </c>
      <c r="F92" s="2"/>
      <c r="G92" s="2" t="s">
        <v>1230</v>
      </c>
      <c r="H92" s="2" t="s">
        <v>1220</v>
      </c>
      <c r="I92" s="2" t="s">
        <v>1431</v>
      </c>
      <c r="J92" s="2" t="s">
        <v>1295</v>
      </c>
      <c r="K92" s="2" t="s">
        <v>1231</v>
      </c>
      <c r="L92" s="2" t="s">
        <v>1282</v>
      </c>
      <c r="M92" s="2" t="s">
        <v>1280</v>
      </c>
      <c r="N92" s="2" t="s">
        <v>1456</v>
      </c>
      <c r="O92" s="2" t="s">
        <v>1552</v>
      </c>
      <c r="P92" s="2" t="s">
        <v>1269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1140</v>
      </c>
      <c r="G93" s="2" t="s">
        <v>1036</v>
      </c>
      <c r="H93" s="2" t="s">
        <v>1387</v>
      </c>
      <c r="I93" s="2" t="s">
        <v>1388</v>
      </c>
      <c r="J93" s="2" t="s">
        <v>1037</v>
      </c>
      <c r="K93" s="2" t="s">
        <v>1144</v>
      </c>
      <c r="L93" s="2" t="s">
        <v>1145</v>
      </c>
      <c r="M93" s="2" t="s">
        <v>1146</v>
      </c>
      <c r="N93" s="2" t="s">
        <v>1000</v>
      </c>
      <c r="O93" s="2" t="s">
        <v>1389</v>
      </c>
      <c r="P93" s="2" t="s">
        <v>1150</v>
      </c>
    </row>
    <row r="94" spans="1:16" x14ac:dyDescent="0.3">
      <c r="A94" s="2" t="s">
        <v>1553</v>
      </c>
      <c r="B94" s="2" t="s">
        <v>280</v>
      </c>
      <c r="C94" t="s">
        <v>280</v>
      </c>
      <c r="D94" s="2" t="s">
        <v>51</v>
      </c>
      <c r="E94" s="2" t="s">
        <v>1232</v>
      </c>
      <c r="F94" s="2"/>
      <c r="G94" s="2" t="s">
        <v>1235</v>
      </c>
      <c r="H94" s="2" t="s">
        <v>1269</v>
      </c>
      <c r="I94" s="2" t="s">
        <v>1266</v>
      </c>
      <c r="J94" s="2" t="s">
        <v>1554</v>
      </c>
      <c r="K94" s="2" t="s">
        <v>1240</v>
      </c>
      <c r="L94" s="2" t="s">
        <v>1235</v>
      </c>
      <c r="M94" s="2" t="s">
        <v>1266</v>
      </c>
      <c r="N94" s="2" t="s">
        <v>1555</v>
      </c>
      <c r="O94" s="2" t="s">
        <v>1556</v>
      </c>
      <c r="P94" s="2" t="s">
        <v>1220</v>
      </c>
    </row>
    <row r="95" spans="1:16" x14ac:dyDescent="0.3">
      <c r="A95" s="2" t="s">
        <v>1430</v>
      </c>
      <c r="B95" s="2" t="s">
        <v>411</v>
      </c>
      <c r="C95" t="s">
        <v>411</v>
      </c>
      <c r="D95" s="2" t="s">
        <v>80</v>
      </c>
      <c r="E95" s="2" t="s">
        <v>1311</v>
      </c>
      <c r="F95" s="2"/>
      <c r="G95" s="2" t="s">
        <v>1279</v>
      </c>
      <c r="H95" s="2" t="s">
        <v>1269</v>
      </c>
      <c r="I95" s="2" t="s">
        <v>1381</v>
      </c>
      <c r="J95" s="2" t="s">
        <v>1557</v>
      </c>
      <c r="K95" s="2" t="s">
        <v>1269</v>
      </c>
      <c r="L95" s="2" t="s">
        <v>1288</v>
      </c>
      <c r="M95" s="2" t="s">
        <v>1311</v>
      </c>
      <c r="N95" s="2" t="s">
        <v>1327</v>
      </c>
      <c r="O95" s="2" t="s">
        <v>1479</v>
      </c>
      <c r="P95" s="2" t="s">
        <v>1269</v>
      </c>
    </row>
    <row r="96" spans="1:16" x14ac:dyDescent="0.3">
      <c r="A96" s="2" t="s">
        <v>1558</v>
      </c>
      <c r="B96" s="2" t="s">
        <v>298</v>
      </c>
      <c r="C96" t="s">
        <v>298</v>
      </c>
      <c r="D96" s="2" t="s">
        <v>70</v>
      </c>
      <c r="E96" s="2" t="s">
        <v>1290</v>
      </c>
      <c r="F96" s="2"/>
      <c r="G96" s="2" t="s">
        <v>1225</v>
      </c>
      <c r="H96" s="2" t="s">
        <v>1269</v>
      </c>
      <c r="I96" s="2" t="s">
        <v>1381</v>
      </c>
      <c r="J96" s="2" t="s">
        <v>1559</v>
      </c>
      <c r="K96" s="2" t="s">
        <v>1269</v>
      </c>
      <c r="L96" s="2" t="s">
        <v>1288</v>
      </c>
      <c r="M96" s="2" t="s">
        <v>1279</v>
      </c>
      <c r="N96" s="2" t="s">
        <v>1291</v>
      </c>
      <c r="O96" s="2" t="s">
        <v>1560</v>
      </c>
      <c r="P96" s="2" t="s">
        <v>1231</v>
      </c>
    </row>
    <row r="97" spans="1:16" x14ac:dyDescent="0.3">
      <c r="A97" s="2" t="s">
        <v>1455</v>
      </c>
      <c r="B97" s="2" t="s">
        <v>290</v>
      </c>
      <c r="C97" t="s">
        <v>290</v>
      </c>
      <c r="D97" s="2" t="s">
        <v>72</v>
      </c>
      <c r="E97" s="2" t="s">
        <v>1290</v>
      </c>
      <c r="F97" s="2" t="s">
        <v>2695</v>
      </c>
      <c r="G97" s="2" t="s">
        <v>1225</v>
      </c>
      <c r="H97" s="2" t="s">
        <v>1240</v>
      </c>
      <c r="I97" s="2" t="s">
        <v>1321</v>
      </c>
      <c r="J97" s="2" t="s">
        <v>1561</v>
      </c>
      <c r="K97" s="2" t="s">
        <v>1269</v>
      </c>
      <c r="L97" s="2" t="s">
        <v>1243</v>
      </c>
      <c r="M97" s="2" t="s">
        <v>1440</v>
      </c>
      <c r="N97" s="2" t="s">
        <v>1562</v>
      </c>
      <c r="O97" s="2" t="s">
        <v>1563</v>
      </c>
      <c r="P97" s="2" t="s">
        <v>1269</v>
      </c>
    </row>
    <row r="98" spans="1:16" x14ac:dyDescent="0.3">
      <c r="A98" s="2" t="s">
        <v>1452</v>
      </c>
      <c r="B98" s="2" t="s">
        <v>283</v>
      </c>
      <c r="C98" t="s">
        <v>283</v>
      </c>
      <c r="D98" s="2" t="s">
        <v>135</v>
      </c>
      <c r="E98" s="2" t="s">
        <v>1301</v>
      </c>
      <c r="F98" s="2"/>
      <c r="G98" s="2" t="s">
        <v>1293</v>
      </c>
      <c r="H98" s="2" t="s">
        <v>1269</v>
      </c>
      <c r="I98" s="2" t="s">
        <v>1392</v>
      </c>
      <c r="J98" s="2" t="s">
        <v>1564</v>
      </c>
      <c r="K98" s="2" t="s">
        <v>1269</v>
      </c>
      <c r="L98" s="2" t="s">
        <v>1258</v>
      </c>
      <c r="M98" s="2" t="s">
        <v>1225</v>
      </c>
      <c r="N98" s="2" t="s">
        <v>1291</v>
      </c>
      <c r="O98" s="2" t="s">
        <v>1490</v>
      </c>
      <c r="P98" s="2" t="s">
        <v>1220</v>
      </c>
    </row>
    <row r="99" spans="1:16" x14ac:dyDescent="0.3">
      <c r="A99" s="2" t="s">
        <v>1565</v>
      </c>
      <c r="B99" s="2" t="s">
        <v>388</v>
      </c>
      <c r="C99" t="s">
        <v>388</v>
      </c>
      <c r="D99" s="2" t="s">
        <v>51</v>
      </c>
      <c r="E99" s="2" t="s">
        <v>1311</v>
      </c>
      <c r="F99" s="2"/>
      <c r="G99" s="2" t="s">
        <v>1235</v>
      </c>
      <c r="H99" s="2" t="s">
        <v>1269</v>
      </c>
      <c r="I99" s="2" t="s">
        <v>1392</v>
      </c>
      <c r="J99" s="2" t="s">
        <v>1566</v>
      </c>
      <c r="K99" s="2" t="s">
        <v>1220</v>
      </c>
      <c r="L99" s="2" t="s">
        <v>1282</v>
      </c>
      <c r="M99" s="2" t="s">
        <v>1235</v>
      </c>
      <c r="N99" s="2" t="s">
        <v>1567</v>
      </c>
      <c r="O99" s="2" t="s">
        <v>1568</v>
      </c>
      <c r="P99" s="2" t="s">
        <v>1269</v>
      </c>
    </row>
    <row r="100" spans="1:16" x14ac:dyDescent="0.3">
      <c r="A100" s="2" t="s">
        <v>1569</v>
      </c>
      <c r="B100" s="2" t="s">
        <v>379</v>
      </c>
      <c r="C100" t="s">
        <v>379</v>
      </c>
      <c r="D100" s="2" t="s">
        <v>86</v>
      </c>
      <c r="E100" s="2" t="s">
        <v>1311</v>
      </c>
      <c r="F100" s="2"/>
      <c r="G100" s="2" t="s">
        <v>1258</v>
      </c>
      <c r="H100" s="2" t="s">
        <v>1269</v>
      </c>
      <c r="I100" s="2" t="s">
        <v>1297</v>
      </c>
      <c r="J100" s="2" t="s">
        <v>1404</v>
      </c>
      <c r="K100" s="2" t="s">
        <v>1220</v>
      </c>
      <c r="L100" s="2" t="s">
        <v>1258</v>
      </c>
      <c r="M100" s="2" t="s">
        <v>1294</v>
      </c>
      <c r="N100" s="2" t="s">
        <v>1291</v>
      </c>
      <c r="O100" s="2" t="s">
        <v>1570</v>
      </c>
      <c r="P100" s="2" t="s">
        <v>1269</v>
      </c>
    </row>
    <row r="101" spans="1:16" x14ac:dyDescent="0.3">
      <c r="A101" s="2" t="s">
        <v>1571</v>
      </c>
      <c r="B101" s="2" t="s">
        <v>326</v>
      </c>
      <c r="C101" t="s">
        <v>326</v>
      </c>
      <c r="D101" s="2" t="s">
        <v>88</v>
      </c>
      <c r="E101" s="2" t="s">
        <v>1249</v>
      </c>
      <c r="F101" s="2"/>
      <c r="G101" s="2" t="s">
        <v>1225</v>
      </c>
      <c r="H101" s="2" t="s">
        <v>1220</v>
      </c>
      <c r="I101" s="2" t="s">
        <v>1409</v>
      </c>
      <c r="J101" s="2" t="s">
        <v>1436</v>
      </c>
      <c r="K101" s="2" t="s">
        <v>1269</v>
      </c>
      <c r="L101" s="2" t="s">
        <v>1230</v>
      </c>
      <c r="M101" s="2" t="s">
        <v>1225</v>
      </c>
      <c r="N101" s="2" t="s">
        <v>1385</v>
      </c>
      <c r="O101" s="2" t="s">
        <v>1572</v>
      </c>
      <c r="P101" s="2" t="s">
        <v>1269</v>
      </c>
    </row>
    <row r="102" spans="1:16" x14ac:dyDescent="0.3">
      <c r="A102" s="2" t="s">
        <v>1573</v>
      </c>
      <c r="B102" s="2" t="s">
        <v>137</v>
      </c>
      <c r="C102" t="s">
        <v>137</v>
      </c>
      <c r="D102" s="2" t="s">
        <v>84</v>
      </c>
      <c r="E102" s="2" t="s">
        <v>1335</v>
      </c>
      <c r="F102" s="2" t="s">
        <v>38</v>
      </c>
      <c r="G102" s="2" t="s">
        <v>1222</v>
      </c>
      <c r="H102" s="2" t="s">
        <v>1222</v>
      </c>
      <c r="I102" s="2" t="s">
        <v>1335</v>
      </c>
      <c r="J102" s="2" t="s">
        <v>1557</v>
      </c>
      <c r="K102" s="2" t="s">
        <v>1220</v>
      </c>
      <c r="L102" s="2" t="s">
        <v>1288</v>
      </c>
      <c r="M102" s="2" t="s">
        <v>1235</v>
      </c>
      <c r="N102" s="2" t="s">
        <v>1274</v>
      </c>
      <c r="O102" s="2" t="s">
        <v>1574</v>
      </c>
      <c r="P102" s="2" t="s">
        <v>1282</v>
      </c>
    </row>
    <row r="103" spans="1:16" x14ac:dyDescent="0.3">
      <c r="A103" s="2" t="s">
        <v>1575</v>
      </c>
      <c r="B103" s="2" t="s">
        <v>161</v>
      </c>
      <c r="C103" t="s">
        <v>161</v>
      </c>
      <c r="D103" s="2" t="s">
        <v>130</v>
      </c>
      <c r="E103" s="2" t="s">
        <v>1311</v>
      </c>
      <c r="F103" s="2" t="s">
        <v>38</v>
      </c>
      <c r="G103" s="2" t="s">
        <v>1279</v>
      </c>
      <c r="H103" s="2" t="s">
        <v>1279</v>
      </c>
      <c r="I103" s="2" t="s">
        <v>1237</v>
      </c>
      <c r="J103" s="2" t="s">
        <v>1244</v>
      </c>
      <c r="K103" s="2" t="s">
        <v>1231</v>
      </c>
      <c r="L103" s="2" t="s">
        <v>1263</v>
      </c>
      <c r="M103" s="2" t="s">
        <v>1232</v>
      </c>
      <c r="N103" s="2" t="s">
        <v>1576</v>
      </c>
      <c r="O103" s="2" t="s">
        <v>1254</v>
      </c>
      <c r="P103" s="2" t="s">
        <v>1293</v>
      </c>
    </row>
    <row r="104" spans="1:16" x14ac:dyDescent="0.3">
      <c r="A104" s="2" t="s">
        <v>1449</v>
      </c>
      <c r="B104" s="2" t="s">
        <v>147</v>
      </c>
      <c r="C104" t="s">
        <v>147</v>
      </c>
      <c r="D104" s="2" t="s">
        <v>80</v>
      </c>
      <c r="E104" s="2" t="s">
        <v>1221</v>
      </c>
      <c r="F104" s="2" t="s">
        <v>38</v>
      </c>
      <c r="G104" s="2" t="s">
        <v>1225</v>
      </c>
      <c r="H104" s="2" t="s">
        <v>1225</v>
      </c>
      <c r="I104" s="2" t="s">
        <v>1237</v>
      </c>
      <c r="J104" s="2" t="s">
        <v>1322</v>
      </c>
      <c r="K104" s="2" t="s">
        <v>1231</v>
      </c>
      <c r="L104" s="2" t="s">
        <v>1230</v>
      </c>
      <c r="M104" s="2" t="s">
        <v>1243</v>
      </c>
      <c r="N104" s="2" t="s">
        <v>1577</v>
      </c>
      <c r="O104" s="2" t="s">
        <v>1578</v>
      </c>
      <c r="P104" s="2" t="s">
        <v>1288</v>
      </c>
    </row>
    <row r="105" spans="1:16" x14ac:dyDescent="0.3">
      <c r="A105" s="2" t="s">
        <v>1446</v>
      </c>
      <c r="B105" s="2" t="s">
        <v>162</v>
      </c>
      <c r="C105" t="s">
        <v>162</v>
      </c>
      <c r="D105" s="2" t="s">
        <v>33</v>
      </c>
      <c r="E105" s="2" t="s">
        <v>1249</v>
      </c>
      <c r="F105" s="2" t="s">
        <v>38</v>
      </c>
      <c r="G105" s="2" t="s">
        <v>1279</v>
      </c>
      <c r="H105" s="2" t="s">
        <v>1235</v>
      </c>
      <c r="I105" s="2" t="s">
        <v>1338</v>
      </c>
      <c r="J105" s="2" t="s">
        <v>1579</v>
      </c>
      <c r="K105" s="2" t="s">
        <v>1231</v>
      </c>
      <c r="L105" s="2" t="s">
        <v>1282</v>
      </c>
      <c r="M105" s="2" t="s">
        <v>1324</v>
      </c>
      <c r="N105" s="2" t="s">
        <v>1499</v>
      </c>
      <c r="O105" s="2" t="s">
        <v>1580</v>
      </c>
      <c r="P105" s="2" t="s">
        <v>1279</v>
      </c>
    </row>
    <row r="106" spans="1:16" x14ac:dyDescent="0.3">
      <c r="A106" s="2" t="s">
        <v>1581</v>
      </c>
      <c r="B106" s="2" t="s">
        <v>159</v>
      </c>
      <c r="C106" t="s">
        <v>159</v>
      </c>
      <c r="D106" s="2" t="s">
        <v>78</v>
      </c>
      <c r="E106" s="2" t="s">
        <v>1338</v>
      </c>
      <c r="F106" s="2" t="s">
        <v>38</v>
      </c>
      <c r="G106" s="2" t="s">
        <v>1279</v>
      </c>
      <c r="H106" s="2" t="s">
        <v>1279</v>
      </c>
      <c r="I106" s="2" t="s">
        <v>1338</v>
      </c>
      <c r="J106" s="2" t="s">
        <v>1226</v>
      </c>
      <c r="K106" s="2" t="s">
        <v>1248</v>
      </c>
      <c r="L106" s="2" t="s">
        <v>1235</v>
      </c>
      <c r="M106" s="2" t="s">
        <v>1324</v>
      </c>
      <c r="N106" s="2" t="s">
        <v>1582</v>
      </c>
      <c r="O106" s="2" t="s">
        <v>1402</v>
      </c>
      <c r="P106" s="2" t="s">
        <v>1243</v>
      </c>
    </row>
    <row r="107" spans="1:16" x14ac:dyDescent="0.3">
      <c r="A107" s="2" t="s">
        <v>1583</v>
      </c>
      <c r="B107" s="2" t="s">
        <v>408</v>
      </c>
      <c r="C107" t="s">
        <v>408</v>
      </c>
      <c r="D107" s="2" t="s">
        <v>130</v>
      </c>
      <c r="E107" s="2" t="s">
        <v>1290</v>
      </c>
      <c r="F107" s="2" t="s">
        <v>2695</v>
      </c>
      <c r="G107" s="2" t="s">
        <v>1225</v>
      </c>
      <c r="H107" s="2" t="s">
        <v>1231</v>
      </c>
      <c r="I107" s="2" t="s">
        <v>1338</v>
      </c>
      <c r="J107" s="2" t="s">
        <v>1583</v>
      </c>
      <c r="K107" s="2" t="s">
        <v>1269</v>
      </c>
      <c r="L107" s="2" t="s">
        <v>1231</v>
      </c>
      <c r="M107" s="2" t="s">
        <v>1222</v>
      </c>
      <c r="N107" s="2" t="s">
        <v>1299</v>
      </c>
      <c r="O107" s="2" t="s">
        <v>1584</v>
      </c>
      <c r="P107" s="2" t="s">
        <v>1269</v>
      </c>
    </row>
    <row r="108" spans="1:16" x14ac:dyDescent="0.3">
      <c r="A108" s="2" t="s">
        <v>1585</v>
      </c>
      <c r="B108" s="2" t="s">
        <v>1586</v>
      </c>
      <c r="C108" t="s">
        <v>150</v>
      </c>
      <c r="D108" s="2" t="s">
        <v>46</v>
      </c>
      <c r="E108" s="2" t="s">
        <v>1347</v>
      </c>
      <c r="F108" s="2" t="s">
        <v>38</v>
      </c>
      <c r="G108" s="2" t="s">
        <v>1222</v>
      </c>
      <c r="H108" s="2" t="s">
        <v>1222</v>
      </c>
      <c r="I108" s="2" t="s">
        <v>1347</v>
      </c>
      <c r="J108" s="2" t="s">
        <v>1286</v>
      </c>
      <c r="K108" s="2" t="s">
        <v>1220</v>
      </c>
      <c r="L108" s="2" t="s">
        <v>1243</v>
      </c>
      <c r="M108" s="2" t="s">
        <v>1276</v>
      </c>
      <c r="N108" s="2" t="s">
        <v>1587</v>
      </c>
      <c r="O108" s="2" t="s">
        <v>1365</v>
      </c>
      <c r="P108" s="2" t="s">
        <v>1288</v>
      </c>
    </row>
    <row r="109" spans="1:16" x14ac:dyDescent="0.3">
      <c r="A109" s="2" t="s">
        <v>1588</v>
      </c>
      <c r="B109" s="2" t="s">
        <v>509</v>
      </c>
      <c r="C109" t="s">
        <v>509</v>
      </c>
      <c r="D109" s="2" t="s">
        <v>74</v>
      </c>
      <c r="E109" s="2" t="s">
        <v>1232</v>
      </c>
      <c r="F109" s="2"/>
      <c r="G109" s="2" t="s">
        <v>1240</v>
      </c>
      <c r="H109" s="2" t="s">
        <v>1220</v>
      </c>
      <c r="I109" s="2" t="s">
        <v>1341</v>
      </c>
      <c r="J109" s="2" t="s">
        <v>1430</v>
      </c>
      <c r="K109" s="2" t="s">
        <v>1269</v>
      </c>
      <c r="L109" s="2" t="s">
        <v>1263</v>
      </c>
      <c r="M109" s="2" t="s">
        <v>1288</v>
      </c>
      <c r="N109" s="2" t="s">
        <v>1589</v>
      </c>
      <c r="O109" s="2" t="s">
        <v>1463</v>
      </c>
      <c r="P109" s="2" t="s">
        <v>1231</v>
      </c>
    </row>
    <row r="110" spans="1:16" x14ac:dyDescent="0.3">
      <c r="A110" s="2" t="s">
        <v>1579</v>
      </c>
      <c r="B110" s="2" t="s">
        <v>327</v>
      </c>
      <c r="C110" t="s">
        <v>327</v>
      </c>
      <c r="D110" s="2" t="s">
        <v>74</v>
      </c>
      <c r="E110" s="2" t="s">
        <v>1221</v>
      </c>
      <c r="F110" s="2"/>
      <c r="G110" s="2" t="s">
        <v>1288</v>
      </c>
      <c r="H110" s="2" t="s">
        <v>1231</v>
      </c>
      <c r="I110" s="2" t="s">
        <v>1301</v>
      </c>
      <c r="J110" s="2" t="s">
        <v>1590</v>
      </c>
      <c r="K110" s="2" t="s">
        <v>1231</v>
      </c>
      <c r="L110" s="2" t="s">
        <v>1263</v>
      </c>
      <c r="M110" s="2" t="s">
        <v>1311</v>
      </c>
      <c r="N110" s="2" t="s">
        <v>1327</v>
      </c>
      <c r="O110" s="2" t="s">
        <v>1591</v>
      </c>
      <c r="P110" s="2" t="s">
        <v>1220</v>
      </c>
    </row>
    <row r="111" spans="1:16" x14ac:dyDescent="0.3">
      <c r="A111" s="2" t="s">
        <v>1443</v>
      </c>
      <c r="B111" s="2" t="s">
        <v>391</v>
      </c>
      <c r="C111" t="s">
        <v>391</v>
      </c>
      <c r="D111" s="2" t="s">
        <v>56</v>
      </c>
      <c r="E111" s="2" t="s">
        <v>1249</v>
      </c>
      <c r="F111" s="2"/>
      <c r="G111" s="2" t="s">
        <v>1258</v>
      </c>
      <c r="H111" s="2" t="s">
        <v>1269</v>
      </c>
      <c r="I111" s="2" t="s">
        <v>1301</v>
      </c>
      <c r="J111" s="2" t="s">
        <v>1592</v>
      </c>
      <c r="K111" s="2" t="s">
        <v>1269</v>
      </c>
      <c r="L111" s="2" t="s">
        <v>1282</v>
      </c>
      <c r="M111" s="2" t="s">
        <v>1322</v>
      </c>
      <c r="N111" s="2" t="s">
        <v>1360</v>
      </c>
      <c r="O111" s="2" t="s">
        <v>1593</v>
      </c>
      <c r="P111" s="2" t="s">
        <v>1269</v>
      </c>
    </row>
    <row r="112" spans="1:16" x14ac:dyDescent="0.3">
      <c r="A112" s="2" t="s">
        <v>1436</v>
      </c>
      <c r="B112" s="2" t="s">
        <v>205</v>
      </c>
      <c r="C112" t="s">
        <v>205</v>
      </c>
      <c r="D112" s="2" t="s">
        <v>48</v>
      </c>
      <c r="E112" s="2" t="s">
        <v>1294</v>
      </c>
      <c r="F112" s="2" t="s">
        <v>1191</v>
      </c>
      <c r="G112" s="2" t="s">
        <v>1282</v>
      </c>
      <c r="H112" s="2" t="s">
        <v>1230</v>
      </c>
      <c r="I112" s="2" t="s">
        <v>1348</v>
      </c>
      <c r="J112" s="2" t="s">
        <v>1347</v>
      </c>
      <c r="K112" s="2" t="s">
        <v>1269</v>
      </c>
      <c r="L112" s="2" t="s">
        <v>1248</v>
      </c>
      <c r="M112" s="2" t="s">
        <v>1293</v>
      </c>
      <c r="N112" s="2" t="s">
        <v>1594</v>
      </c>
      <c r="O112" s="2" t="s">
        <v>1555</v>
      </c>
      <c r="P112" s="2" t="s">
        <v>1220</v>
      </c>
    </row>
    <row r="113" spans="1:16" x14ac:dyDescent="0.3">
      <c r="A113" s="2" t="s">
        <v>1432</v>
      </c>
      <c r="B113" s="2" t="s">
        <v>153</v>
      </c>
      <c r="C113" t="s">
        <v>153</v>
      </c>
      <c r="D113" s="2" t="s">
        <v>54</v>
      </c>
      <c r="E113" s="2" t="s">
        <v>1232</v>
      </c>
      <c r="F113" s="2" t="s">
        <v>38</v>
      </c>
      <c r="G113" s="2" t="s">
        <v>1225</v>
      </c>
      <c r="H113" s="2" t="s">
        <v>1225</v>
      </c>
      <c r="I113" s="2" t="s">
        <v>1348</v>
      </c>
      <c r="J113" s="2" t="s">
        <v>1554</v>
      </c>
      <c r="K113" s="2" t="s">
        <v>1240</v>
      </c>
      <c r="L113" s="2" t="s">
        <v>1222</v>
      </c>
      <c r="M113" s="2" t="s">
        <v>1329</v>
      </c>
      <c r="N113" s="2" t="s">
        <v>1246</v>
      </c>
      <c r="O113" s="2" t="s">
        <v>1595</v>
      </c>
      <c r="P113" s="2" t="s">
        <v>1263</v>
      </c>
    </row>
    <row r="114" spans="1:16" x14ac:dyDescent="0.3">
      <c r="A114" s="2" t="s">
        <v>1590</v>
      </c>
      <c r="B114" s="2" t="s">
        <v>149</v>
      </c>
      <c r="C114" t="s">
        <v>149</v>
      </c>
      <c r="D114" s="2" t="s">
        <v>70</v>
      </c>
      <c r="E114" s="2" t="s">
        <v>1348</v>
      </c>
      <c r="F114" s="2" t="s">
        <v>38</v>
      </c>
      <c r="G114" s="2" t="s">
        <v>1225</v>
      </c>
      <c r="H114" s="2" t="s">
        <v>1225</v>
      </c>
      <c r="I114" s="2" t="s">
        <v>1294</v>
      </c>
      <c r="J114" s="2" t="s">
        <v>1468</v>
      </c>
      <c r="K114" s="2" t="s">
        <v>1231</v>
      </c>
      <c r="L114" s="2" t="s">
        <v>1258</v>
      </c>
      <c r="M114" s="2" t="s">
        <v>1222</v>
      </c>
      <c r="N114" s="2" t="s">
        <v>1589</v>
      </c>
      <c r="O114" s="2" t="s">
        <v>1228</v>
      </c>
      <c r="P114" s="2" t="s">
        <v>1258</v>
      </c>
    </row>
    <row r="115" spans="1:16" x14ac:dyDescent="0.3">
      <c r="A115" s="2" t="s">
        <v>1428</v>
      </c>
      <c r="B115" s="2" t="s">
        <v>218</v>
      </c>
      <c r="C115" t="s">
        <v>218</v>
      </c>
      <c r="D115" s="2" t="s">
        <v>48</v>
      </c>
      <c r="E115" s="2" t="s">
        <v>1301</v>
      </c>
      <c r="F115" s="2" t="s">
        <v>1172</v>
      </c>
      <c r="G115" s="2" t="s">
        <v>1225</v>
      </c>
      <c r="H115" s="2" t="s">
        <v>1230</v>
      </c>
      <c r="I115" s="2" t="s">
        <v>1294</v>
      </c>
      <c r="J115" s="2" t="s">
        <v>1596</v>
      </c>
      <c r="K115" s="2" t="s">
        <v>1220</v>
      </c>
      <c r="L115" s="2" t="s">
        <v>1288</v>
      </c>
      <c r="M115" s="2" t="s">
        <v>1341</v>
      </c>
      <c r="N115" s="2" t="s">
        <v>1456</v>
      </c>
      <c r="O115" s="2" t="s">
        <v>1574</v>
      </c>
      <c r="P115" s="2" t="s">
        <v>1269</v>
      </c>
    </row>
    <row r="116" spans="1:16" x14ac:dyDescent="0.3">
      <c r="A116" s="2" t="s">
        <v>1597</v>
      </c>
      <c r="B116" s="2" t="s">
        <v>306</v>
      </c>
      <c r="C116" t="s">
        <v>306</v>
      </c>
      <c r="D116" s="2" t="s">
        <v>65</v>
      </c>
      <c r="E116" s="2" t="s">
        <v>1232</v>
      </c>
      <c r="F116" s="2"/>
      <c r="G116" s="2" t="s">
        <v>1288</v>
      </c>
      <c r="H116" s="2" t="s">
        <v>1269</v>
      </c>
      <c r="I116" s="2" t="s">
        <v>1294</v>
      </c>
      <c r="J116" s="2" t="s">
        <v>1588</v>
      </c>
      <c r="K116" s="2" t="s">
        <v>1248</v>
      </c>
      <c r="L116" s="2" t="s">
        <v>1282</v>
      </c>
      <c r="M116" s="2" t="s">
        <v>1221</v>
      </c>
      <c r="N116" s="2" t="s">
        <v>1438</v>
      </c>
      <c r="O116" s="2" t="s">
        <v>1598</v>
      </c>
      <c r="P116" s="2" t="s">
        <v>1269</v>
      </c>
    </row>
    <row r="117" spans="1:16" x14ac:dyDescent="0.3">
      <c r="A117" s="2" t="s">
        <v>1425</v>
      </c>
      <c r="B117" s="2" t="s">
        <v>144</v>
      </c>
      <c r="C117" t="s">
        <v>144</v>
      </c>
      <c r="D117" s="2" t="s">
        <v>101</v>
      </c>
      <c r="E117" s="2" t="s">
        <v>1431</v>
      </c>
      <c r="F117" s="2" t="s">
        <v>38</v>
      </c>
      <c r="G117" s="2" t="s">
        <v>1225</v>
      </c>
      <c r="H117" s="2" t="s">
        <v>1225</v>
      </c>
      <c r="I117" s="2" t="s">
        <v>1290</v>
      </c>
      <c r="J117" s="2" t="s">
        <v>1335</v>
      </c>
      <c r="K117" s="2" t="s">
        <v>1240</v>
      </c>
      <c r="L117" s="2" t="s">
        <v>1243</v>
      </c>
      <c r="M117" s="2" t="s">
        <v>1324</v>
      </c>
      <c r="N117" s="2" t="s">
        <v>1537</v>
      </c>
      <c r="O117" s="2" t="s">
        <v>1599</v>
      </c>
      <c r="P117" s="2" t="s">
        <v>1248</v>
      </c>
    </row>
    <row r="118" spans="1:16" x14ac:dyDescent="0.3">
      <c r="A118" s="2" t="s">
        <v>1600</v>
      </c>
      <c r="B118" s="2" t="s">
        <v>213</v>
      </c>
      <c r="C118" t="s">
        <v>213</v>
      </c>
      <c r="D118" s="2" t="s">
        <v>40</v>
      </c>
      <c r="E118" s="2" t="s">
        <v>1290</v>
      </c>
      <c r="F118" s="2" t="s">
        <v>1191</v>
      </c>
      <c r="G118" s="2" t="s">
        <v>1258</v>
      </c>
      <c r="H118" s="2" t="s">
        <v>1263</v>
      </c>
      <c r="I118" s="2" t="s">
        <v>1232</v>
      </c>
      <c r="J118" s="2" t="s">
        <v>1601</v>
      </c>
      <c r="K118" s="2" t="s">
        <v>1269</v>
      </c>
      <c r="L118" s="2" t="s">
        <v>1230</v>
      </c>
      <c r="M118" s="2" t="s">
        <v>1222</v>
      </c>
      <c r="N118" s="2" t="s">
        <v>1562</v>
      </c>
      <c r="O118" s="2" t="s">
        <v>1602</v>
      </c>
      <c r="P118" s="2" t="s">
        <v>1240</v>
      </c>
    </row>
    <row r="119" spans="1:16" x14ac:dyDescent="0.3">
      <c r="A119" s="2" t="s">
        <v>1603</v>
      </c>
      <c r="B119" s="2" t="s">
        <v>444</v>
      </c>
      <c r="C119" t="s">
        <v>444</v>
      </c>
      <c r="D119" s="2" t="s">
        <v>180</v>
      </c>
      <c r="E119" s="2" t="s">
        <v>1249</v>
      </c>
      <c r="F119" s="2"/>
      <c r="G119" s="2" t="s">
        <v>1263</v>
      </c>
      <c r="H119" s="2" t="s">
        <v>1269</v>
      </c>
      <c r="I119" s="2" t="s">
        <v>1232</v>
      </c>
      <c r="J119" s="2" t="s">
        <v>1604</v>
      </c>
      <c r="K119" s="2" t="s">
        <v>1269</v>
      </c>
      <c r="L119" s="2" t="s">
        <v>1230</v>
      </c>
      <c r="M119" s="2" t="s">
        <v>1305</v>
      </c>
      <c r="N119" s="2" t="s">
        <v>1228</v>
      </c>
      <c r="O119" s="2" t="s">
        <v>1605</v>
      </c>
      <c r="P119" s="2" t="s">
        <v>1269</v>
      </c>
    </row>
    <row r="120" spans="1:16" x14ac:dyDescent="0.3">
      <c r="A120" s="2" t="s">
        <v>1422</v>
      </c>
      <c r="B120" s="2" t="s">
        <v>378</v>
      </c>
      <c r="C120" t="s">
        <v>378</v>
      </c>
      <c r="D120" s="2" t="s">
        <v>46</v>
      </c>
      <c r="E120" s="2" t="s">
        <v>1290</v>
      </c>
      <c r="F120" s="2"/>
      <c r="G120" s="2" t="s">
        <v>1225</v>
      </c>
      <c r="H120" s="2" t="s">
        <v>1269</v>
      </c>
      <c r="I120" s="2" t="s">
        <v>1249</v>
      </c>
      <c r="J120" s="2" t="s">
        <v>1603</v>
      </c>
      <c r="K120" s="2" t="s">
        <v>1269</v>
      </c>
      <c r="L120" s="2" t="s">
        <v>1248</v>
      </c>
      <c r="M120" s="2" t="s">
        <v>1222</v>
      </c>
      <c r="N120" s="2" t="s">
        <v>1246</v>
      </c>
      <c r="O120" s="2" t="s">
        <v>1606</v>
      </c>
      <c r="P120" s="2" t="s">
        <v>1220</v>
      </c>
    </row>
    <row r="121" spans="1:16" x14ac:dyDescent="0.3">
      <c r="A121" s="2" t="s">
        <v>1607</v>
      </c>
      <c r="B121" s="2" t="s">
        <v>409</v>
      </c>
      <c r="C121" t="s">
        <v>409</v>
      </c>
      <c r="D121" s="2" t="s">
        <v>61</v>
      </c>
      <c r="E121" s="2" t="s">
        <v>1221</v>
      </c>
      <c r="F121" s="2"/>
      <c r="G121" s="2" t="s">
        <v>1282</v>
      </c>
      <c r="H121" s="2" t="s">
        <v>1269</v>
      </c>
      <c r="I121" s="2" t="s">
        <v>1249</v>
      </c>
      <c r="J121" s="2" t="s">
        <v>1515</v>
      </c>
      <c r="K121" s="2" t="s">
        <v>1220</v>
      </c>
      <c r="L121" s="2" t="s">
        <v>1248</v>
      </c>
      <c r="M121" s="2" t="s">
        <v>1324</v>
      </c>
      <c r="N121" s="2" t="s">
        <v>1385</v>
      </c>
      <c r="O121" s="2" t="s">
        <v>1608</v>
      </c>
      <c r="P121" s="2" t="s">
        <v>1220</v>
      </c>
    </row>
    <row r="122" spans="1:16" x14ac:dyDescent="0.3">
      <c r="A122" s="2" t="s">
        <v>1609</v>
      </c>
      <c r="B122" s="2" t="s">
        <v>262</v>
      </c>
      <c r="C122" t="s">
        <v>262</v>
      </c>
      <c r="D122" s="2" t="s">
        <v>72</v>
      </c>
      <c r="E122" s="2" t="s">
        <v>1290</v>
      </c>
      <c r="F122" s="2" t="s">
        <v>2677</v>
      </c>
      <c r="G122" s="2" t="s">
        <v>1240</v>
      </c>
      <c r="H122" s="2" t="s">
        <v>1240</v>
      </c>
      <c r="I122" s="2" t="s">
        <v>1311</v>
      </c>
      <c r="J122" s="2" t="s">
        <v>1390</v>
      </c>
      <c r="K122" s="2" t="s">
        <v>1220</v>
      </c>
      <c r="L122" s="2" t="s">
        <v>1288</v>
      </c>
      <c r="M122" s="2" t="s">
        <v>1249</v>
      </c>
      <c r="N122" s="2" t="s">
        <v>1360</v>
      </c>
      <c r="O122" s="2" t="s">
        <v>1610</v>
      </c>
      <c r="P122" s="2" t="s">
        <v>1220</v>
      </c>
    </row>
    <row r="123" spans="1:16" x14ac:dyDescent="0.3">
      <c r="A123" s="2" t="s">
        <v>1419</v>
      </c>
      <c r="B123" s="2" t="s">
        <v>433</v>
      </c>
      <c r="C123" t="s">
        <v>433</v>
      </c>
      <c r="D123" s="2" t="s">
        <v>180</v>
      </c>
      <c r="E123" s="2" t="s">
        <v>1221</v>
      </c>
      <c r="F123" s="2"/>
      <c r="G123" s="2" t="s">
        <v>1293</v>
      </c>
      <c r="H123" s="2" t="s">
        <v>1269</v>
      </c>
      <c r="I123" s="2" t="s">
        <v>1311</v>
      </c>
      <c r="J123" s="2" t="s">
        <v>1558</v>
      </c>
      <c r="K123" s="2" t="s">
        <v>1269</v>
      </c>
      <c r="L123" s="2" t="s">
        <v>1231</v>
      </c>
      <c r="M123" s="2" t="s">
        <v>1332</v>
      </c>
      <c r="N123" s="2" t="s">
        <v>1365</v>
      </c>
      <c r="O123" s="2" t="s">
        <v>1611</v>
      </c>
      <c r="P123" s="2" t="s">
        <v>1269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1140</v>
      </c>
      <c r="G124" s="2" t="s">
        <v>1036</v>
      </c>
      <c r="H124" s="2" t="s">
        <v>1387</v>
      </c>
      <c r="I124" s="2" t="s">
        <v>1388</v>
      </c>
      <c r="J124" s="2" t="s">
        <v>1037</v>
      </c>
      <c r="K124" s="2" t="s">
        <v>1144</v>
      </c>
      <c r="L124" s="2" t="s">
        <v>1145</v>
      </c>
      <c r="M124" s="2" t="s">
        <v>1146</v>
      </c>
      <c r="N124" s="2" t="s">
        <v>1000</v>
      </c>
      <c r="O124" s="2" t="s">
        <v>1389</v>
      </c>
      <c r="P124" s="2" t="s">
        <v>1150</v>
      </c>
    </row>
    <row r="125" spans="1:16" x14ac:dyDescent="0.3">
      <c r="A125" s="2" t="s">
        <v>1612</v>
      </c>
      <c r="B125" s="2" t="s">
        <v>350</v>
      </c>
      <c r="C125" t="s">
        <v>350</v>
      </c>
      <c r="D125" s="2" t="s">
        <v>84</v>
      </c>
      <c r="E125" s="2" t="s">
        <v>1249</v>
      </c>
      <c r="F125" s="2"/>
      <c r="G125" s="2" t="s">
        <v>1243</v>
      </c>
      <c r="H125" s="2" t="s">
        <v>1269</v>
      </c>
      <c r="I125" s="2" t="s">
        <v>1311</v>
      </c>
      <c r="J125" s="2" t="s">
        <v>1313</v>
      </c>
      <c r="K125" s="2" t="s">
        <v>1248</v>
      </c>
      <c r="L125" s="2" t="s">
        <v>1263</v>
      </c>
      <c r="M125" s="2" t="s">
        <v>1263</v>
      </c>
      <c r="N125" s="2" t="s">
        <v>1582</v>
      </c>
      <c r="O125" s="2" t="s">
        <v>1613</v>
      </c>
      <c r="P125" s="2" t="s">
        <v>1220</v>
      </c>
    </row>
    <row r="126" spans="1:16" x14ac:dyDescent="0.3">
      <c r="A126" s="2" t="s">
        <v>1614</v>
      </c>
      <c r="B126" s="2" t="s">
        <v>430</v>
      </c>
      <c r="C126" t="s">
        <v>430</v>
      </c>
      <c r="D126" s="2" t="s">
        <v>135</v>
      </c>
      <c r="E126" s="2" t="s">
        <v>1221</v>
      </c>
      <c r="F126" s="2"/>
      <c r="G126" s="2" t="s">
        <v>1222</v>
      </c>
      <c r="H126" s="2" t="s">
        <v>1269</v>
      </c>
      <c r="I126" s="2" t="s">
        <v>1311</v>
      </c>
      <c r="J126" s="2" t="s">
        <v>1273</v>
      </c>
      <c r="K126" s="2" t="s">
        <v>1269</v>
      </c>
      <c r="L126" s="2" t="s">
        <v>1248</v>
      </c>
      <c r="M126" s="2" t="s">
        <v>1324</v>
      </c>
      <c r="N126" s="2" t="s">
        <v>1291</v>
      </c>
      <c r="O126" s="2" t="s">
        <v>1562</v>
      </c>
      <c r="P126" s="2" t="s">
        <v>1269</v>
      </c>
    </row>
    <row r="127" spans="1:16" x14ac:dyDescent="0.3">
      <c r="A127" s="2" t="s">
        <v>1604</v>
      </c>
      <c r="B127" s="2" t="s">
        <v>376</v>
      </c>
      <c r="C127" t="s">
        <v>376</v>
      </c>
      <c r="D127" s="2" t="s">
        <v>84</v>
      </c>
      <c r="E127" s="2" t="s">
        <v>1232</v>
      </c>
      <c r="F127" s="2"/>
      <c r="G127" s="2" t="s">
        <v>1258</v>
      </c>
      <c r="H127" s="2" t="s">
        <v>1269</v>
      </c>
      <c r="I127" s="2" t="s">
        <v>1311</v>
      </c>
      <c r="J127" s="2" t="s">
        <v>1579</v>
      </c>
      <c r="K127" s="2" t="s">
        <v>1220</v>
      </c>
      <c r="L127" s="2" t="s">
        <v>1288</v>
      </c>
      <c r="M127" s="2" t="s">
        <v>1348</v>
      </c>
      <c r="N127" s="2" t="s">
        <v>1254</v>
      </c>
      <c r="O127" s="2" t="s">
        <v>1615</v>
      </c>
      <c r="P127" s="2" t="s">
        <v>1269</v>
      </c>
    </row>
    <row r="128" spans="1:16" x14ac:dyDescent="0.3">
      <c r="A128" s="2" t="s">
        <v>1415</v>
      </c>
      <c r="B128" s="2" t="s">
        <v>285</v>
      </c>
      <c r="C128" t="s">
        <v>285</v>
      </c>
      <c r="D128" s="2" t="s">
        <v>180</v>
      </c>
      <c r="E128" s="2" t="s">
        <v>1249</v>
      </c>
      <c r="F128" s="2" t="s">
        <v>1191</v>
      </c>
      <c r="G128" s="2" t="s">
        <v>1243</v>
      </c>
      <c r="H128" s="2" t="s">
        <v>1263</v>
      </c>
      <c r="I128" s="2" t="s">
        <v>1305</v>
      </c>
      <c r="J128" s="2" t="s">
        <v>1333</v>
      </c>
      <c r="K128" s="2" t="s">
        <v>1269</v>
      </c>
      <c r="L128" s="2" t="s">
        <v>1230</v>
      </c>
      <c r="M128" s="2" t="s">
        <v>1311</v>
      </c>
      <c r="N128" s="2" t="s">
        <v>1299</v>
      </c>
      <c r="O128" s="2" t="s">
        <v>1616</v>
      </c>
      <c r="P128" s="2" t="s">
        <v>1230</v>
      </c>
    </row>
    <row r="129" spans="1:16" x14ac:dyDescent="0.3">
      <c r="A129" s="2" t="s">
        <v>1617</v>
      </c>
      <c r="B129" s="2" t="s">
        <v>186</v>
      </c>
      <c r="C129" t="s">
        <v>186</v>
      </c>
      <c r="D129" s="2" t="s">
        <v>180</v>
      </c>
      <c r="E129" s="2" t="s">
        <v>1232</v>
      </c>
      <c r="F129" s="2" t="s">
        <v>38</v>
      </c>
      <c r="G129" s="2" t="s">
        <v>1288</v>
      </c>
      <c r="H129" s="2" t="s">
        <v>1243</v>
      </c>
      <c r="I129" s="2" t="s">
        <v>1305</v>
      </c>
      <c r="J129" s="2" t="s">
        <v>1431</v>
      </c>
      <c r="K129" s="2" t="s">
        <v>1269</v>
      </c>
      <c r="L129" s="2" t="s">
        <v>1263</v>
      </c>
      <c r="M129" s="2" t="s">
        <v>1279</v>
      </c>
      <c r="N129" s="2" t="s">
        <v>1587</v>
      </c>
      <c r="O129" s="2" t="s">
        <v>1365</v>
      </c>
      <c r="P129" s="2" t="s">
        <v>1248</v>
      </c>
    </row>
    <row r="130" spans="1:16" x14ac:dyDescent="0.3">
      <c r="A130" s="2" t="s">
        <v>1618</v>
      </c>
      <c r="B130" s="2" t="s">
        <v>425</v>
      </c>
      <c r="C130" t="s">
        <v>425</v>
      </c>
      <c r="D130" s="2" t="s">
        <v>37</v>
      </c>
      <c r="E130" s="2" t="s">
        <v>1301</v>
      </c>
      <c r="F130" s="2"/>
      <c r="G130" s="2" t="s">
        <v>1258</v>
      </c>
      <c r="H130" s="2" t="s">
        <v>1220</v>
      </c>
      <c r="I130" s="2" t="s">
        <v>1340</v>
      </c>
      <c r="J130" s="2" t="s">
        <v>1511</v>
      </c>
      <c r="K130" s="2" t="s">
        <v>1269</v>
      </c>
      <c r="L130" s="2" t="s">
        <v>1230</v>
      </c>
      <c r="M130" s="2" t="s">
        <v>1225</v>
      </c>
      <c r="N130" s="2" t="s">
        <v>1567</v>
      </c>
      <c r="O130" s="2" t="s">
        <v>1619</v>
      </c>
      <c r="P130" s="2" t="s">
        <v>1269</v>
      </c>
    </row>
    <row r="131" spans="1:16" x14ac:dyDescent="0.3">
      <c r="A131" s="2" t="s">
        <v>1620</v>
      </c>
      <c r="B131" s="2" t="s">
        <v>224</v>
      </c>
      <c r="C131" t="s">
        <v>224</v>
      </c>
      <c r="D131" s="2" t="s">
        <v>135</v>
      </c>
      <c r="E131" s="2" t="s">
        <v>1311</v>
      </c>
      <c r="F131" s="2" t="s">
        <v>1191</v>
      </c>
      <c r="G131" s="2" t="s">
        <v>1282</v>
      </c>
      <c r="H131" s="2" t="s">
        <v>1258</v>
      </c>
      <c r="I131" s="2" t="s">
        <v>1340</v>
      </c>
      <c r="J131" s="2" t="s">
        <v>1446</v>
      </c>
      <c r="K131" s="2" t="s">
        <v>1269</v>
      </c>
      <c r="L131" s="2" t="s">
        <v>1258</v>
      </c>
      <c r="M131" s="2" t="s">
        <v>1249</v>
      </c>
      <c r="N131" s="2" t="s">
        <v>1228</v>
      </c>
      <c r="O131" s="2" t="s">
        <v>1504</v>
      </c>
      <c r="P131" s="2" t="s">
        <v>1263</v>
      </c>
    </row>
    <row r="132" spans="1:16" x14ac:dyDescent="0.3">
      <c r="A132" s="2" t="s">
        <v>1621</v>
      </c>
      <c r="B132" s="2" t="s">
        <v>163</v>
      </c>
      <c r="C132" t="s">
        <v>163</v>
      </c>
      <c r="D132" s="2" t="s">
        <v>72</v>
      </c>
      <c r="E132" s="2" t="s">
        <v>1347</v>
      </c>
      <c r="F132" s="2" t="s">
        <v>38</v>
      </c>
      <c r="G132" s="2" t="s">
        <v>1243</v>
      </c>
      <c r="H132" s="2" t="s">
        <v>1243</v>
      </c>
      <c r="I132" s="2" t="s">
        <v>1340</v>
      </c>
      <c r="J132" s="2" t="s">
        <v>1487</v>
      </c>
      <c r="K132" s="2" t="s">
        <v>1269</v>
      </c>
      <c r="L132" s="2" t="s">
        <v>1230</v>
      </c>
      <c r="M132" s="2" t="s">
        <v>1235</v>
      </c>
      <c r="N132" s="2" t="s">
        <v>1499</v>
      </c>
      <c r="O132" s="2" t="s">
        <v>1622</v>
      </c>
      <c r="P132" s="2" t="s">
        <v>1230</v>
      </c>
    </row>
    <row r="133" spans="1:16" x14ac:dyDescent="0.3">
      <c r="A133" s="2" t="s">
        <v>1566</v>
      </c>
      <c r="B133" s="2" t="s">
        <v>177</v>
      </c>
      <c r="C133" t="s">
        <v>177</v>
      </c>
      <c r="D133" s="2" t="s">
        <v>33</v>
      </c>
      <c r="E133" s="2" t="s">
        <v>1249</v>
      </c>
      <c r="F133" s="2" t="s">
        <v>49</v>
      </c>
      <c r="G133" s="2" t="s">
        <v>1225</v>
      </c>
      <c r="H133" s="2" t="s">
        <v>1222</v>
      </c>
      <c r="I133" s="2" t="s">
        <v>1298</v>
      </c>
      <c r="J133" s="2" t="s">
        <v>1623</v>
      </c>
      <c r="K133" s="2" t="s">
        <v>1220</v>
      </c>
      <c r="L133" s="2" t="s">
        <v>1258</v>
      </c>
      <c r="M133" s="2" t="s">
        <v>1225</v>
      </c>
      <c r="N133" s="2" t="s">
        <v>1572</v>
      </c>
      <c r="O133" s="2" t="s">
        <v>1624</v>
      </c>
      <c r="P133" s="2" t="s">
        <v>1269</v>
      </c>
    </row>
    <row r="134" spans="1:16" x14ac:dyDescent="0.3">
      <c r="A134" s="2" t="s">
        <v>1601</v>
      </c>
      <c r="B134" s="2" t="s">
        <v>486</v>
      </c>
      <c r="C134" t="s">
        <v>486</v>
      </c>
      <c r="D134" s="2" t="s">
        <v>111</v>
      </c>
      <c r="E134" s="2" t="s">
        <v>1294</v>
      </c>
      <c r="F134" s="2"/>
      <c r="G134" s="2" t="s">
        <v>1240</v>
      </c>
      <c r="H134" s="2" t="s">
        <v>1220</v>
      </c>
      <c r="I134" s="2" t="s">
        <v>1329</v>
      </c>
      <c r="J134" s="2" t="s">
        <v>1373</v>
      </c>
      <c r="K134" s="2" t="s">
        <v>1269</v>
      </c>
      <c r="L134" s="2" t="s">
        <v>1240</v>
      </c>
      <c r="M134" s="2" t="s">
        <v>1235</v>
      </c>
      <c r="N134" s="2" t="s">
        <v>1489</v>
      </c>
      <c r="O134" s="2" t="s">
        <v>1625</v>
      </c>
      <c r="P134" s="2" t="s">
        <v>1269</v>
      </c>
    </row>
    <row r="135" spans="1:16" x14ac:dyDescent="0.3">
      <c r="A135" s="2" t="s">
        <v>1623</v>
      </c>
      <c r="B135" s="2" t="s">
        <v>415</v>
      </c>
      <c r="C135" t="s">
        <v>415</v>
      </c>
      <c r="D135" s="2" t="s">
        <v>61</v>
      </c>
      <c r="E135" s="2" t="s">
        <v>1305</v>
      </c>
      <c r="F135" s="2"/>
      <c r="G135" s="2" t="s">
        <v>1225</v>
      </c>
      <c r="H135" s="2" t="s">
        <v>1220</v>
      </c>
      <c r="I135" s="2" t="s">
        <v>1329</v>
      </c>
      <c r="J135" s="2" t="s">
        <v>1600</v>
      </c>
      <c r="K135" s="2" t="s">
        <v>1269</v>
      </c>
      <c r="L135" s="2" t="s">
        <v>1263</v>
      </c>
      <c r="M135" s="2" t="s">
        <v>1301</v>
      </c>
      <c r="N135" s="2" t="s">
        <v>1613</v>
      </c>
      <c r="O135" s="2" t="s">
        <v>1626</v>
      </c>
      <c r="P135" s="2" t="s">
        <v>1269</v>
      </c>
    </row>
    <row r="136" spans="1:16" x14ac:dyDescent="0.3">
      <c r="A136" s="2" t="s">
        <v>1627</v>
      </c>
      <c r="B136" s="2" t="s">
        <v>246</v>
      </c>
      <c r="C136" t="s">
        <v>246</v>
      </c>
      <c r="D136" s="2" t="s">
        <v>114</v>
      </c>
      <c r="E136" s="2" t="s">
        <v>1249</v>
      </c>
      <c r="F136" s="2" t="s">
        <v>1191</v>
      </c>
      <c r="G136" s="2" t="s">
        <v>1230</v>
      </c>
      <c r="H136" s="2" t="s">
        <v>1230</v>
      </c>
      <c r="I136" s="2" t="s">
        <v>1329</v>
      </c>
      <c r="J136" s="2" t="s">
        <v>1515</v>
      </c>
      <c r="K136" s="2" t="s">
        <v>1269</v>
      </c>
      <c r="L136" s="2" t="s">
        <v>1230</v>
      </c>
      <c r="M136" s="2" t="s">
        <v>1235</v>
      </c>
      <c r="N136" s="2" t="s">
        <v>1399</v>
      </c>
      <c r="O136" s="2" t="s">
        <v>1628</v>
      </c>
      <c r="P136" s="2" t="s">
        <v>1240</v>
      </c>
    </row>
    <row r="137" spans="1:16" x14ac:dyDescent="0.3">
      <c r="A137" s="2" t="s">
        <v>1410</v>
      </c>
      <c r="B137" s="2" t="s">
        <v>1186</v>
      </c>
      <c r="C137" t="s">
        <v>375</v>
      </c>
      <c r="D137" s="2" t="s">
        <v>99</v>
      </c>
      <c r="E137" s="2" t="s">
        <v>1348</v>
      </c>
      <c r="F137" s="2"/>
      <c r="G137" s="2" t="s">
        <v>1225</v>
      </c>
      <c r="H137" s="2" t="s">
        <v>1248</v>
      </c>
      <c r="I137" s="2" t="s">
        <v>1324</v>
      </c>
      <c r="J137" s="2" t="s">
        <v>1583</v>
      </c>
      <c r="K137" s="2" t="s">
        <v>1269</v>
      </c>
      <c r="L137" s="2" t="s">
        <v>1248</v>
      </c>
      <c r="M137" s="2" t="s">
        <v>1406</v>
      </c>
      <c r="N137" s="2" t="s">
        <v>1629</v>
      </c>
      <c r="O137" s="2" t="s">
        <v>1584</v>
      </c>
      <c r="P137" s="2" t="s">
        <v>1269</v>
      </c>
    </row>
    <row r="138" spans="1:16" x14ac:dyDescent="0.3">
      <c r="A138" s="2" t="s">
        <v>1404</v>
      </c>
      <c r="B138" s="2" t="s">
        <v>452</v>
      </c>
      <c r="C138" t="s">
        <v>452</v>
      </c>
      <c r="D138" s="2" t="s">
        <v>76</v>
      </c>
      <c r="E138" s="2" t="s">
        <v>1297</v>
      </c>
      <c r="F138" s="2" t="s">
        <v>2695</v>
      </c>
      <c r="G138" s="2" t="s">
        <v>1263</v>
      </c>
      <c r="H138" s="2" t="s">
        <v>1220</v>
      </c>
      <c r="I138" s="2" t="s">
        <v>1324</v>
      </c>
      <c r="J138" s="2" t="s">
        <v>1487</v>
      </c>
      <c r="K138" s="2" t="s">
        <v>1269</v>
      </c>
      <c r="L138" s="2" t="s">
        <v>1240</v>
      </c>
      <c r="M138" s="2" t="s">
        <v>1324</v>
      </c>
      <c r="N138" s="2" t="s">
        <v>1438</v>
      </c>
      <c r="O138" s="2" t="s">
        <v>1591</v>
      </c>
      <c r="P138" s="2" t="s">
        <v>1220</v>
      </c>
    </row>
    <row r="139" spans="1:16" x14ac:dyDescent="0.3">
      <c r="A139" s="2" t="s">
        <v>1630</v>
      </c>
      <c r="B139" s="2" t="s">
        <v>494</v>
      </c>
      <c r="C139" t="s">
        <v>494</v>
      </c>
      <c r="D139" s="2" t="s">
        <v>51</v>
      </c>
      <c r="E139" s="2" t="s">
        <v>1348</v>
      </c>
      <c r="F139" s="2"/>
      <c r="G139" s="2" t="s">
        <v>1240</v>
      </c>
      <c r="H139" s="2" t="s">
        <v>1220</v>
      </c>
      <c r="I139" s="2" t="s">
        <v>1324</v>
      </c>
      <c r="J139" s="2" t="s">
        <v>1309</v>
      </c>
      <c r="K139" s="2" t="s">
        <v>1269</v>
      </c>
      <c r="L139" s="2" t="s">
        <v>1240</v>
      </c>
      <c r="M139" s="2" t="s">
        <v>1263</v>
      </c>
      <c r="N139" s="2" t="s">
        <v>1589</v>
      </c>
      <c r="O139" s="2" t="s">
        <v>1631</v>
      </c>
      <c r="P139" s="2" t="s">
        <v>1220</v>
      </c>
    </row>
    <row r="140" spans="1:16" x14ac:dyDescent="0.3">
      <c r="A140" s="2" t="s">
        <v>1477</v>
      </c>
      <c r="B140" s="2" t="s">
        <v>125</v>
      </c>
      <c r="C140" t="s">
        <v>125</v>
      </c>
      <c r="D140" s="2" t="s">
        <v>80</v>
      </c>
      <c r="E140" s="2" t="s">
        <v>1294</v>
      </c>
      <c r="F140" s="2" t="s">
        <v>49</v>
      </c>
      <c r="G140" s="2" t="s">
        <v>1222</v>
      </c>
      <c r="H140" s="2" t="s">
        <v>1222</v>
      </c>
      <c r="I140" s="2" t="s">
        <v>1324</v>
      </c>
      <c r="J140" s="2" t="s">
        <v>1603</v>
      </c>
      <c r="K140" s="2" t="s">
        <v>1220</v>
      </c>
      <c r="L140" s="2" t="s">
        <v>1230</v>
      </c>
      <c r="M140" s="2" t="s">
        <v>1340</v>
      </c>
      <c r="N140" s="2" t="s">
        <v>1572</v>
      </c>
      <c r="O140" s="2" t="s">
        <v>1632</v>
      </c>
      <c r="P140" s="2" t="s">
        <v>1269</v>
      </c>
    </row>
    <row r="141" spans="1:16" x14ac:dyDescent="0.3">
      <c r="A141" s="2" t="s">
        <v>1633</v>
      </c>
      <c r="B141" s="2" t="s">
        <v>423</v>
      </c>
      <c r="C141" t="s">
        <v>423</v>
      </c>
      <c r="D141" s="2" t="s">
        <v>107</v>
      </c>
      <c r="E141" s="2" t="s">
        <v>1290</v>
      </c>
      <c r="F141" s="2"/>
      <c r="G141" s="2" t="s">
        <v>1263</v>
      </c>
      <c r="H141" s="2" t="s">
        <v>1269</v>
      </c>
      <c r="I141" s="2" t="s">
        <v>1324</v>
      </c>
      <c r="J141" s="2" t="s">
        <v>1286</v>
      </c>
      <c r="K141" s="2" t="s">
        <v>1269</v>
      </c>
      <c r="L141" s="2" t="s">
        <v>1230</v>
      </c>
      <c r="M141" s="2" t="s">
        <v>1235</v>
      </c>
      <c r="N141" s="2" t="s">
        <v>1291</v>
      </c>
      <c r="O141" s="2" t="s">
        <v>1598</v>
      </c>
      <c r="P141" s="2" t="s">
        <v>1220</v>
      </c>
    </row>
    <row r="142" spans="1:16" x14ac:dyDescent="0.3">
      <c r="A142" s="2" t="s">
        <v>1397</v>
      </c>
      <c r="B142" s="2" t="s">
        <v>519</v>
      </c>
      <c r="C142" t="s">
        <v>519</v>
      </c>
      <c r="D142" s="2" t="s">
        <v>72</v>
      </c>
      <c r="E142" s="2" t="s">
        <v>1348</v>
      </c>
      <c r="F142" s="2"/>
      <c r="G142" s="2" t="s">
        <v>1231</v>
      </c>
      <c r="H142" s="2" t="s">
        <v>1269</v>
      </c>
      <c r="I142" s="2" t="s">
        <v>1225</v>
      </c>
      <c r="J142" s="2" t="s">
        <v>1435</v>
      </c>
      <c r="K142" s="2" t="s">
        <v>1269</v>
      </c>
      <c r="L142" s="2" t="s">
        <v>1220</v>
      </c>
      <c r="M142" s="2" t="s">
        <v>1282</v>
      </c>
      <c r="N142" s="2" t="s">
        <v>1489</v>
      </c>
      <c r="O142" s="2" t="s">
        <v>1544</v>
      </c>
      <c r="P142" s="2" t="s">
        <v>1269</v>
      </c>
    </row>
    <row r="143" spans="1:16" x14ac:dyDescent="0.3">
      <c r="A143" s="2" t="s">
        <v>1564</v>
      </c>
      <c r="B143" s="2" t="s">
        <v>384</v>
      </c>
      <c r="C143" t="s">
        <v>384</v>
      </c>
      <c r="D143" s="2" t="s">
        <v>33</v>
      </c>
      <c r="E143" s="2" t="s">
        <v>1249</v>
      </c>
      <c r="F143" s="2"/>
      <c r="G143" s="2" t="s">
        <v>1225</v>
      </c>
      <c r="H143" s="2" t="s">
        <v>1269</v>
      </c>
      <c r="I143" s="2" t="s">
        <v>1225</v>
      </c>
      <c r="J143" s="2" t="s">
        <v>1422</v>
      </c>
      <c r="K143" s="2" t="s">
        <v>1220</v>
      </c>
      <c r="L143" s="2" t="s">
        <v>1231</v>
      </c>
      <c r="M143" s="2" t="s">
        <v>1260</v>
      </c>
      <c r="N143" s="2" t="s">
        <v>1634</v>
      </c>
      <c r="O143" s="2" t="s">
        <v>1634</v>
      </c>
      <c r="P143" s="2" t="s">
        <v>1269</v>
      </c>
    </row>
    <row r="144" spans="1:16" x14ac:dyDescent="0.3">
      <c r="A144" s="2" t="s">
        <v>1635</v>
      </c>
      <c r="B144" s="2" t="s">
        <v>309</v>
      </c>
      <c r="C144" t="s">
        <v>309</v>
      </c>
      <c r="D144" s="2" t="s">
        <v>101</v>
      </c>
      <c r="E144" s="2" t="s">
        <v>1301</v>
      </c>
      <c r="F144" s="2"/>
      <c r="G144" s="2" t="s">
        <v>1222</v>
      </c>
      <c r="H144" s="2" t="s">
        <v>1231</v>
      </c>
      <c r="I144" s="2" t="s">
        <v>1222</v>
      </c>
      <c r="J144" s="2" t="s">
        <v>1333</v>
      </c>
      <c r="K144" s="2" t="s">
        <v>1240</v>
      </c>
      <c r="L144" s="2" t="s">
        <v>1230</v>
      </c>
      <c r="M144" s="2" t="s">
        <v>1305</v>
      </c>
      <c r="N144" s="2" t="s">
        <v>1238</v>
      </c>
      <c r="O144" s="2" t="s">
        <v>1238</v>
      </c>
      <c r="P144" s="2" t="s">
        <v>1269</v>
      </c>
    </row>
    <row r="145" spans="1:16" x14ac:dyDescent="0.3">
      <c r="A145" s="2" t="s">
        <v>1636</v>
      </c>
      <c r="B145" s="2" t="s">
        <v>514</v>
      </c>
      <c r="C145" t="s">
        <v>514</v>
      </c>
      <c r="D145" s="2" t="s">
        <v>74</v>
      </c>
      <c r="E145" s="2" t="s">
        <v>1290</v>
      </c>
      <c r="F145" s="2"/>
      <c r="G145" s="2" t="s">
        <v>1225</v>
      </c>
      <c r="H145" s="2" t="s">
        <v>1220</v>
      </c>
      <c r="I145" s="2" t="s">
        <v>1222</v>
      </c>
      <c r="J145" s="2" t="s">
        <v>1381</v>
      </c>
      <c r="K145" s="2" t="s">
        <v>1269</v>
      </c>
      <c r="L145" s="2" t="s">
        <v>1231</v>
      </c>
      <c r="M145" s="2" t="s">
        <v>1263</v>
      </c>
      <c r="N145" s="2" t="s">
        <v>1637</v>
      </c>
      <c r="O145" s="2" t="s">
        <v>1638</v>
      </c>
      <c r="P145" s="2" t="s">
        <v>1269</v>
      </c>
    </row>
    <row r="146" spans="1:16" x14ac:dyDescent="0.3">
      <c r="A146" s="2" t="s">
        <v>1554</v>
      </c>
      <c r="B146" s="2" t="s">
        <v>138</v>
      </c>
      <c r="C146" t="s">
        <v>138</v>
      </c>
      <c r="D146" s="2" t="s">
        <v>65</v>
      </c>
      <c r="E146" s="2" t="s">
        <v>1249</v>
      </c>
      <c r="F146" s="2" t="s">
        <v>49</v>
      </c>
      <c r="G146" s="2" t="s">
        <v>1222</v>
      </c>
      <c r="H146" s="2" t="s">
        <v>1293</v>
      </c>
      <c r="I146" s="2" t="s">
        <v>1276</v>
      </c>
      <c r="J146" s="2" t="s">
        <v>1639</v>
      </c>
      <c r="K146" s="2" t="s">
        <v>1240</v>
      </c>
      <c r="L146" s="2" t="s">
        <v>1230</v>
      </c>
      <c r="M146" s="2" t="s">
        <v>1347</v>
      </c>
      <c r="N146" s="2" t="s">
        <v>1540</v>
      </c>
      <c r="O146" s="2" t="s">
        <v>1520</v>
      </c>
      <c r="P146" s="2" t="s">
        <v>1231</v>
      </c>
    </row>
    <row r="147" spans="1:16" x14ac:dyDescent="0.3">
      <c r="A147" s="2" t="s">
        <v>1640</v>
      </c>
      <c r="B147" s="2" t="s">
        <v>507</v>
      </c>
      <c r="C147" t="s">
        <v>507</v>
      </c>
      <c r="D147" s="2" t="s">
        <v>111</v>
      </c>
      <c r="E147" s="2" t="s">
        <v>1290</v>
      </c>
      <c r="F147" s="2"/>
      <c r="G147" s="2" t="s">
        <v>1235</v>
      </c>
      <c r="H147" s="2" t="s">
        <v>1220</v>
      </c>
      <c r="I147" s="2" t="s">
        <v>1279</v>
      </c>
      <c r="J147" s="2" t="s">
        <v>1294</v>
      </c>
      <c r="K147" s="2" t="s">
        <v>1269</v>
      </c>
      <c r="L147" s="2" t="s">
        <v>1269</v>
      </c>
      <c r="M147" s="2" t="s">
        <v>1243</v>
      </c>
      <c r="N147" s="2" t="s">
        <v>1599</v>
      </c>
      <c r="O147" s="2" t="s">
        <v>1582</v>
      </c>
      <c r="P147" s="2" t="s">
        <v>1269</v>
      </c>
    </row>
    <row r="148" spans="1:16" x14ac:dyDescent="0.3">
      <c r="A148" s="2" t="s">
        <v>1641</v>
      </c>
      <c r="B148" s="2" t="s">
        <v>366</v>
      </c>
      <c r="C148" t="s">
        <v>366</v>
      </c>
      <c r="D148" s="2" t="s">
        <v>54</v>
      </c>
      <c r="E148" s="2" t="s">
        <v>1232</v>
      </c>
      <c r="F148" s="2"/>
      <c r="G148" s="2" t="s">
        <v>1276</v>
      </c>
      <c r="H148" s="2" t="s">
        <v>1269</v>
      </c>
      <c r="I148" s="2" t="s">
        <v>1279</v>
      </c>
      <c r="J148" s="2" t="s">
        <v>1364</v>
      </c>
      <c r="K148" s="2" t="s">
        <v>1231</v>
      </c>
      <c r="L148" s="2" t="s">
        <v>1240</v>
      </c>
      <c r="M148" s="2" t="s">
        <v>1293</v>
      </c>
      <c r="N148" s="2" t="s">
        <v>1327</v>
      </c>
      <c r="O148" s="2" t="s">
        <v>1567</v>
      </c>
      <c r="P148" s="2" t="s">
        <v>1231</v>
      </c>
    </row>
    <row r="149" spans="1:16" x14ac:dyDescent="0.3">
      <c r="A149" s="2" t="s">
        <v>1642</v>
      </c>
      <c r="B149" s="2" t="s">
        <v>211</v>
      </c>
      <c r="C149" t="s">
        <v>211</v>
      </c>
      <c r="D149" s="2" t="s">
        <v>114</v>
      </c>
      <c r="E149" s="2" t="s">
        <v>1335</v>
      </c>
      <c r="F149" s="2" t="s">
        <v>2672</v>
      </c>
      <c r="G149" s="2" t="s">
        <v>1243</v>
      </c>
      <c r="H149" s="2" t="s">
        <v>1243</v>
      </c>
      <c r="I149" s="2" t="s">
        <v>1235</v>
      </c>
      <c r="J149" s="2" t="s">
        <v>1340</v>
      </c>
      <c r="K149" s="2" t="s">
        <v>1269</v>
      </c>
      <c r="L149" s="2" t="s">
        <v>1248</v>
      </c>
      <c r="M149" s="2" t="s">
        <v>1282</v>
      </c>
      <c r="N149" s="2" t="s">
        <v>1643</v>
      </c>
      <c r="O149" s="2" t="s">
        <v>1578</v>
      </c>
      <c r="P149" s="2" t="s">
        <v>1243</v>
      </c>
    </row>
    <row r="150" spans="1:16" x14ac:dyDescent="0.3">
      <c r="A150" s="2" t="s">
        <v>1559</v>
      </c>
      <c r="B150" s="2" t="s">
        <v>473</v>
      </c>
      <c r="C150" t="s">
        <v>473</v>
      </c>
      <c r="D150" s="2" t="s">
        <v>61</v>
      </c>
      <c r="E150" s="2" t="s">
        <v>1237</v>
      </c>
      <c r="F150" s="2"/>
      <c r="G150" s="2" t="s">
        <v>1220</v>
      </c>
      <c r="H150" s="2" t="s">
        <v>1269</v>
      </c>
      <c r="I150" s="2" t="s">
        <v>1235</v>
      </c>
      <c r="J150" s="2" t="s">
        <v>1335</v>
      </c>
      <c r="K150" s="2" t="s">
        <v>1220</v>
      </c>
      <c r="L150" s="2" t="s">
        <v>1231</v>
      </c>
      <c r="M150" s="2" t="s">
        <v>1222</v>
      </c>
      <c r="N150" s="2" t="s">
        <v>1644</v>
      </c>
      <c r="O150" s="2" t="s">
        <v>1457</v>
      </c>
      <c r="P150" s="2" t="s">
        <v>1269</v>
      </c>
    </row>
    <row r="151" spans="1:16" x14ac:dyDescent="0.3">
      <c r="A151" s="2" t="s">
        <v>1394</v>
      </c>
      <c r="B151" s="2" t="s">
        <v>525</v>
      </c>
      <c r="C151" t="s">
        <v>525</v>
      </c>
      <c r="D151" s="2" t="s">
        <v>72</v>
      </c>
      <c r="E151" s="2" t="s">
        <v>1221</v>
      </c>
      <c r="F151" s="2"/>
      <c r="G151" s="2" t="s">
        <v>1248</v>
      </c>
      <c r="H151" s="2" t="s">
        <v>1269</v>
      </c>
      <c r="I151" s="2" t="s">
        <v>1235</v>
      </c>
      <c r="J151" s="2" t="s">
        <v>1301</v>
      </c>
      <c r="K151" s="2" t="s">
        <v>1269</v>
      </c>
      <c r="L151" s="2" t="s">
        <v>1240</v>
      </c>
      <c r="M151" s="2" t="s">
        <v>1279</v>
      </c>
      <c r="N151" s="2" t="s">
        <v>1638</v>
      </c>
      <c r="O151" s="2" t="s">
        <v>1634</v>
      </c>
      <c r="P151" s="2" t="s">
        <v>1269</v>
      </c>
    </row>
    <row r="152" spans="1:16" x14ac:dyDescent="0.3">
      <c r="A152" s="2" t="s">
        <v>1557</v>
      </c>
      <c r="B152" s="2" t="s">
        <v>152</v>
      </c>
      <c r="C152" t="s">
        <v>152</v>
      </c>
      <c r="D152" s="2" t="s">
        <v>56</v>
      </c>
      <c r="E152" s="2" t="s">
        <v>1321</v>
      </c>
      <c r="F152" s="2" t="s">
        <v>38</v>
      </c>
      <c r="G152" s="2" t="s">
        <v>1225</v>
      </c>
      <c r="H152" s="2" t="s">
        <v>1225</v>
      </c>
      <c r="I152" s="2" t="s">
        <v>1235</v>
      </c>
      <c r="J152" s="2" t="s">
        <v>1301</v>
      </c>
      <c r="K152" s="2" t="s">
        <v>1269</v>
      </c>
      <c r="L152" s="2" t="s">
        <v>1231</v>
      </c>
      <c r="M152" s="2" t="s">
        <v>1235</v>
      </c>
      <c r="N152" s="2" t="s">
        <v>1638</v>
      </c>
      <c r="O152" s="2" t="s">
        <v>1478</v>
      </c>
      <c r="P152" s="2" t="s">
        <v>1243</v>
      </c>
    </row>
    <row r="153" spans="1:16" x14ac:dyDescent="0.3">
      <c r="A153" s="2" t="s">
        <v>1645</v>
      </c>
      <c r="B153" s="2" t="s">
        <v>531</v>
      </c>
      <c r="C153" t="s">
        <v>531</v>
      </c>
      <c r="D153" s="2" t="s">
        <v>40</v>
      </c>
      <c r="E153" s="2" t="s">
        <v>1221</v>
      </c>
      <c r="F153" s="2"/>
      <c r="G153" s="2" t="s">
        <v>1231</v>
      </c>
      <c r="H153" s="2" t="s">
        <v>1269</v>
      </c>
      <c r="I153" s="2" t="s">
        <v>1293</v>
      </c>
      <c r="J153" s="2" t="s">
        <v>1290</v>
      </c>
      <c r="K153" s="2" t="s">
        <v>1269</v>
      </c>
      <c r="L153" s="2" t="s">
        <v>1231</v>
      </c>
      <c r="M153" s="2" t="s">
        <v>1276</v>
      </c>
      <c r="N153" s="2" t="s">
        <v>1638</v>
      </c>
      <c r="O153" s="2" t="s">
        <v>1646</v>
      </c>
      <c r="P153" s="2" t="s">
        <v>1269</v>
      </c>
    </row>
    <row r="154" spans="1:16" x14ac:dyDescent="0.3">
      <c r="A154" s="2" t="s">
        <v>1647</v>
      </c>
      <c r="B154" s="2" t="s">
        <v>320</v>
      </c>
      <c r="C154" t="s">
        <v>320</v>
      </c>
      <c r="D154" s="2" t="s">
        <v>63</v>
      </c>
      <c r="E154" s="2" t="s">
        <v>1221</v>
      </c>
      <c r="F154" s="2"/>
      <c r="G154" s="2" t="s">
        <v>1225</v>
      </c>
      <c r="H154" s="2" t="s">
        <v>1269</v>
      </c>
      <c r="I154" s="2" t="s">
        <v>1293</v>
      </c>
      <c r="J154" s="2" t="s">
        <v>1324</v>
      </c>
      <c r="K154" s="2" t="s">
        <v>1231</v>
      </c>
      <c r="L154" s="2" t="s">
        <v>1240</v>
      </c>
      <c r="M154" s="2" t="s">
        <v>1235</v>
      </c>
      <c r="N154" s="2" t="s">
        <v>1648</v>
      </c>
      <c r="O154" s="2" t="s">
        <v>1594</v>
      </c>
      <c r="P154" s="2" t="s">
        <v>1231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1140</v>
      </c>
      <c r="G155" s="2" t="s">
        <v>1036</v>
      </c>
      <c r="H155" s="2" t="s">
        <v>1387</v>
      </c>
      <c r="I155" s="2" t="s">
        <v>1388</v>
      </c>
      <c r="J155" s="2" t="s">
        <v>1037</v>
      </c>
      <c r="K155" s="2" t="s">
        <v>1144</v>
      </c>
      <c r="L155" s="2" t="s">
        <v>1145</v>
      </c>
      <c r="M155" s="2" t="s">
        <v>1146</v>
      </c>
      <c r="N155" s="2" t="s">
        <v>1000</v>
      </c>
      <c r="O155" s="2" t="s">
        <v>1389</v>
      </c>
      <c r="P155" s="2" t="s">
        <v>1150</v>
      </c>
    </row>
    <row r="156" spans="1:16" x14ac:dyDescent="0.3">
      <c r="A156" s="2" t="s">
        <v>1649</v>
      </c>
      <c r="B156" s="2" t="s">
        <v>526</v>
      </c>
      <c r="C156" t="s">
        <v>526</v>
      </c>
      <c r="D156" s="2" t="s">
        <v>76</v>
      </c>
      <c r="E156" s="2" t="s">
        <v>1290</v>
      </c>
      <c r="F156" s="2"/>
      <c r="G156" s="2" t="s">
        <v>1240</v>
      </c>
      <c r="H156" s="2" t="s">
        <v>1269</v>
      </c>
      <c r="I156" s="2" t="s">
        <v>1288</v>
      </c>
      <c r="J156" s="2" t="s">
        <v>1341</v>
      </c>
      <c r="K156" s="2" t="s">
        <v>1269</v>
      </c>
      <c r="L156" s="2" t="s">
        <v>1240</v>
      </c>
      <c r="M156" s="2" t="s">
        <v>1293</v>
      </c>
      <c r="N156" s="2" t="s">
        <v>1589</v>
      </c>
      <c r="O156" s="2" t="s">
        <v>1619</v>
      </c>
      <c r="P156" s="2" t="s">
        <v>1269</v>
      </c>
    </row>
    <row r="157" spans="1:16" x14ac:dyDescent="0.3">
      <c r="A157" s="2" t="s">
        <v>1390</v>
      </c>
      <c r="B157" s="2" t="s">
        <v>339</v>
      </c>
      <c r="C157" t="s">
        <v>339</v>
      </c>
      <c r="D157" s="2" t="s">
        <v>114</v>
      </c>
      <c r="E157" s="2" t="s">
        <v>1294</v>
      </c>
      <c r="F157" s="2"/>
      <c r="G157" s="2" t="s">
        <v>1240</v>
      </c>
      <c r="H157" s="2" t="s">
        <v>1240</v>
      </c>
      <c r="I157" s="2" t="s">
        <v>1288</v>
      </c>
      <c r="J157" s="2" t="s">
        <v>1381</v>
      </c>
      <c r="K157" s="2" t="s">
        <v>1269</v>
      </c>
      <c r="L157" s="2" t="s">
        <v>1248</v>
      </c>
      <c r="M157" s="2" t="s">
        <v>1293</v>
      </c>
      <c r="N157" s="2" t="s">
        <v>1438</v>
      </c>
      <c r="O157" s="2" t="s">
        <v>1646</v>
      </c>
      <c r="P157" s="2" t="s">
        <v>1269</v>
      </c>
    </row>
    <row r="158" spans="1:16" x14ac:dyDescent="0.3">
      <c r="A158" s="2" t="s">
        <v>1650</v>
      </c>
      <c r="B158" s="2" t="s">
        <v>450</v>
      </c>
      <c r="C158" t="s">
        <v>450</v>
      </c>
      <c r="D158" s="2" t="s">
        <v>74</v>
      </c>
      <c r="E158" s="2" t="s">
        <v>1348</v>
      </c>
      <c r="F158" s="2"/>
      <c r="G158" s="2" t="s">
        <v>1288</v>
      </c>
      <c r="H158" s="2" t="s">
        <v>1269</v>
      </c>
      <c r="I158" s="2" t="s">
        <v>1288</v>
      </c>
      <c r="J158" s="2" t="s">
        <v>1297</v>
      </c>
      <c r="K158" s="2" t="s">
        <v>1220</v>
      </c>
      <c r="L158" s="2" t="s">
        <v>1240</v>
      </c>
      <c r="M158" s="2" t="s">
        <v>1298</v>
      </c>
      <c r="N158" s="2" t="s">
        <v>1349</v>
      </c>
      <c r="O158" s="2" t="s">
        <v>1349</v>
      </c>
      <c r="P158" s="2" t="s">
        <v>1269</v>
      </c>
    </row>
    <row r="159" spans="1:16" x14ac:dyDescent="0.3">
      <c r="A159" s="2" t="s">
        <v>1651</v>
      </c>
      <c r="B159" s="2" t="s">
        <v>373</v>
      </c>
      <c r="C159" t="s">
        <v>373</v>
      </c>
      <c r="D159" s="2" t="s">
        <v>78</v>
      </c>
      <c r="E159" s="2" t="s">
        <v>1221</v>
      </c>
      <c r="F159" s="2"/>
      <c r="G159" s="2" t="s">
        <v>1240</v>
      </c>
      <c r="H159" s="2" t="s">
        <v>1240</v>
      </c>
      <c r="I159" s="2" t="s">
        <v>1288</v>
      </c>
      <c r="J159" s="2" t="s">
        <v>1524</v>
      </c>
      <c r="K159" s="2" t="s">
        <v>1269</v>
      </c>
      <c r="L159" s="2" t="s">
        <v>1248</v>
      </c>
      <c r="M159" s="2" t="s">
        <v>1232</v>
      </c>
      <c r="N159" s="2" t="s">
        <v>1632</v>
      </c>
      <c r="O159" s="2" t="s">
        <v>1652</v>
      </c>
      <c r="P159" s="2" t="s">
        <v>1248</v>
      </c>
    </row>
    <row r="160" spans="1:16" x14ac:dyDescent="0.3">
      <c r="A160" s="2" t="s">
        <v>1383</v>
      </c>
      <c r="B160" s="2" t="s">
        <v>435</v>
      </c>
      <c r="C160" t="s">
        <v>435</v>
      </c>
      <c r="D160" s="2" t="s">
        <v>72</v>
      </c>
      <c r="E160" s="2" t="s">
        <v>1232</v>
      </c>
      <c r="F160" s="2"/>
      <c r="G160" s="2" t="s">
        <v>1220</v>
      </c>
      <c r="H160" s="2" t="s">
        <v>1220</v>
      </c>
      <c r="I160" s="2" t="s">
        <v>1288</v>
      </c>
      <c r="J160" s="2" t="s">
        <v>1305</v>
      </c>
      <c r="K160" s="2" t="s">
        <v>1231</v>
      </c>
      <c r="L160" s="2" t="s">
        <v>1240</v>
      </c>
      <c r="M160" s="2" t="s">
        <v>1222</v>
      </c>
      <c r="N160" s="2" t="s">
        <v>1599</v>
      </c>
      <c r="O160" s="2" t="s">
        <v>1653</v>
      </c>
      <c r="P160" s="2" t="s">
        <v>1269</v>
      </c>
    </row>
    <row r="161" spans="1:16" x14ac:dyDescent="0.3">
      <c r="A161" s="2" t="s">
        <v>1654</v>
      </c>
      <c r="B161" s="2" t="s">
        <v>449</v>
      </c>
      <c r="C161" t="s">
        <v>449</v>
      </c>
      <c r="D161" s="2" t="s">
        <v>70</v>
      </c>
      <c r="E161" s="2" t="s">
        <v>1249</v>
      </c>
      <c r="F161" s="2"/>
      <c r="G161" s="2" t="s">
        <v>1225</v>
      </c>
      <c r="H161" s="2" t="s">
        <v>1248</v>
      </c>
      <c r="I161" s="2" t="s">
        <v>1288</v>
      </c>
      <c r="J161" s="2" t="s">
        <v>1324</v>
      </c>
      <c r="K161" s="2" t="s">
        <v>1269</v>
      </c>
      <c r="L161" s="2" t="s">
        <v>1258</v>
      </c>
      <c r="M161" s="2" t="s">
        <v>1248</v>
      </c>
      <c r="N161" s="2" t="s">
        <v>1643</v>
      </c>
      <c r="O161" s="2" t="s">
        <v>1594</v>
      </c>
      <c r="P161" s="2" t="s">
        <v>1269</v>
      </c>
    </row>
    <row r="162" spans="1:16" x14ac:dyDescent="0.3">
      <c r="A162" s="2" t="s">
        <v>1596</v>
      </c>
      <c r="B162" s="2" t="s">
        <v>199</v>
      </c>
      <c r="C162" t="s">
        <v>199</v>
      </c>
      <c r="D162" s="2" t="s">
        <v>116</v>
      </c>
      <c r="E162" s="2" t="s">
        <v>1249</v>
      </c>
      <c r="F162" s="2" t="s">
        <v>49</v>
      </c>
      <c r="G162" s="2" t="s">
        <v>1279</v>
      </c>
      <c r="H162" s="2" t="s">
        <v>1279</v>
      </c>
      <c r="I162" s="2" t="s">
        <v>1288</v>
      </c>
      <c r="J162" s="2" t="s">
        <v>1455</v>
      </c>
      <c r="K162" s="2" t="s">
        <v>1269</v>
      </c>
      <c r="L162" s="2" t="s">
        <v>1248</v>
      </c>
      <c r="M162" s="2" t="s">
        <v>1348</v>
      </c>
      <c r="N162" s="2" t="s">
        <v>1655</v>
      </c>
      <c r="O162" s="2" t="s">
        <v>1606</v>
      </c>
      <c r="P162" s="2" t="s">
        <v>1269</v>
      </c>
    </row>
    <row r="163" spans="1:16" x14ac:dyDescent="0.3">
      <c r="A163" s="2" t="s">
        <v>1656</v>
      </c>
      <c r="B163" s="2" t="s">
        <v>489</v>
      </c>
      <c r="C163" t="s">
        <v>489</v>
      </c>
      <c r="D163" s="2" t="s">
        <v>56</v>
      </c>
      <c r="E163" s="2" t="s">
        <v>1290</v>
      </c>
      <c r="F163" s="2"/>
      <c r="G163" s="2" t="s">
        <v>1276</v>
      </c>
      <c r="H163" s="2" t="s">
        <v>1269</v>
      </c>
      <c r="I163" s="2" t="s">
        <v>1288</v>
      </c>
      <c r="J163" s="2" t="s">
        <v>1340</v>
      </c>
      <c r="K163" s="2" t="s">
        <v>1269</v>
      </c>
      <c r="L163" s="2" t="s">
        <v>1269</v>
      </c>
      <c r="M163" s="2" t="s">
        <v>1243</v>
      </c>
      <c r="N163" s="2" t="s">
        <v>1587</v>
      </c>
      <c r="O163" s="2" t="s">
        <v>1657</v>
      </c>
      <c r="P163" s="2" t="s">
        <v>1220</v>
      </c>
    </row>
    <row r="164" spans="1:16" x14ac:dyDescent="0.3">
      <c r="A164" s="2" t="s">
        <v>1658</v>
      </c>
      <c r="B164" s="2" t="s">
        <v>503</v>
      </c>
      <c r="C164" t="s">
        <v>503</v>
      </c>
      <c r="D164" s="2" t="s">
        <v>56</v>
      </c>
      <c r="E164" s="2" t="s">
        <v>1341</v>
      </c>
      <c r="F164" s="2"/>
      <c r="G164" s="2" t="s">
        <v>1243</v>
      </c>
      <c r="H164" s="2" t="s">
        <v>1269</v>
      </c>
      <c r="I164" s="2" t="s">
        <v>1288</v>
      </c>
      <c r="J164" s="2" t="s">
        <v>1258</v>
      </c>
      <c r="K164" s="2" t="s">
        <v>1269</v>
      </c>
      <c r="L164" s="2" t="s">
        <v>1220</v>
      </c>
      <c r="M164" s="2" t="s">
        <v>1282</v>
      </c>
      <c r="N164" s="2" t="s">
        <v>1659</v>
      </c>
      <c r="O164" s="2" t="s">
        <v>1660</v>
      </c>
      <c r="P164" s="2" t="s">
        <v>1269</v>
      </c>
    </row>
    <row r="165" spans="1:16" x14ac:dyDescent="0.3">
      <c r="A165" s="2" t="s">
        <v>1639</v>
      </c>
      <c r="B165" s="2" t="s">
        <v>1661</v>
      </c>
      <c r="C165" t="s">
        <v>155</v>
      </c>
      <c r="D165" s="2" t="s">
        <v>48</v>
      </c>
      <c r="E165" s="2" t="s">
        <v>1322</v>
      </c>
      <c r="F165" s="2" t="s">
        <v>38</v>
      </c>
      <c r="G165" s="2" t="s">
        <v>1293</v>
      </c>
      <c r="H165" s="2" t="s">
        <v>1293</v>
      </c>
      <c r="I165" s="2" t="s">
        <v>1282</v>
      </c>
      <c r="J165" s="2" t="s">
        <v>1662</v>
      </c>
      <c r="K165" s="2" t="s">
        <v>1220</v>
      </c>
      <c r="L165" s="2" t="s">
        <v>1231</v>
      </c>
      <c r="M165" s="2" t="s">
        <v>1231</v>
      </c>
      <c r="N165" s="2" t="s">
        <v>1663</v>
      </c>
      <c r="O165" s="2" t="s">
        <v>1663</v>
      </c>
      <c r="P165" s="2" t="s">
        <v>1269</v>
      </c>
    </row>
    <row r="166" spans="1:16" x14ac:dyDescent="0.3">
      <c r="A166" s="2" t="s">
        <v>1664</v>
      </c>
      <c r="B166" s="2" t="s">
        <v>511</v>
      </c>
      <c r="C166" t="s">
        <v>511</v>
      </c>
      <c r="D166" s="2" t="s">
        <v>67</v>
      </c>
      <c r="E166" s="2" t="s">
        <v>1347</v>
      </c>
      <c r="F166" s="2"/>
      <c r="G166" s="2" t="s">
        <v>1293</v>
      </c>
      <c r="H166" s="2" t="s">
        <v>1269</v>
      </c>
      <c r="I166" s="2" t="s">
        <v>1282</v>
      </c>
      <c r="J166" s="2" t="s">
        <v>1322</v>
      </c>
      <c r="K166" s="2" t="s">
        <v>1269</v>
      </c>
      <c r="L166" s="2" t="s">
        <v>1240</v>
      </c>
      <c r="M166" s="2" t="s">
        <v>1293</v>
      </c>
      <c r="N166" s="2" t="s">
        <v>1261</v>
      </c>
      <c r="O166" s="2" t="s">
        <v>1349</v>
      </c>
      <c r="P166" s="2" t="s">
        <v>1269</v>
      </c>
    </row>
    <row r="167" spans="1:16" x14ac:dyDescent="0.3">
      <c r="A167" s="2" t="s">
        <v>1665</v>
      </c>
      <c r="B167" s="2" t="s">
        <v>190</v>
      </c>
      <c r="C167" t="s">
        <v>190</v>
      </c>
      <c r="D167" s="2" t="s">
        <v>135</v>
      </c>
      <c r="E167" s="2" t="s">
        <v>1347</v>
      </c>
      <c r="F167" s="2" t="s">
        <v>2672</v>
      </c>
      <c r="G167" s="2" t="s">
        <v>1288</v>
      </c>
      <c r="H167" s="2" t="s">
        <v>1243</v>
      </c>
      <c r="I167" s="2" t="s">
        <v>1282</v>
      </c>
      <c r="J167" s="2" t="s">
        <v>1235</v>
      </c>
      <c r="K167" s="2" t="s">
        <v>1220</v>
      </c>
      <c r="L167" s="2" t="s">
        <v>1231</v>
      </c>
      <c r="M167" s="2" t="s">
        <v>1282</v>
      </c>
      <c r="N167" s="2" t="s">
        <v>1537</v>
      </c>
      <c r="O167" s="2" t="s">
        <v>1577</v>
      </c>
      <c r="P167" s="2" t="s">
        <v>1263</v>
      </c>
    </row>
    <row r="168" spans="1:16" x14ac:dyDescent="0.3">
      <c r="A168" s="2" t="s">
        <v>1379</v>
      </c>
      <c r="B168" s="2" t="s">
        <v>513</v>
      </c>
      <c r="C168" t="s">
        <v>513</v>
      </c>
      <c r="D168" s="2" t="s">
        <v>88</v>
      </c>
      <c r="E168" s="2" t="s">
        <v>1249</v>
      </c>
      <c r="F168" s="2"/>
      <c r="G168" s="2" t="s">
        <v>1288</v>
      </c>
      <c r="H168" s="2" t="s">
        <v>1269</v>
      </c>
      <c r="I168" s="2" t="s">
        <v>1282</v>
      </c>
      <c r="J168" s="2" t="s">
        <v>1294</v>
      </c>
      <c r="K168" s="2" t="s">
        <v>1269</v>
      </c>
      <c r="L168" s="2" t="s">
        <v>1220</v>
      </c>
      <c r="M168" s="2" t="s">
        <v>1282</v>
      </c>
      <c r="N168" s="2" t="s">
        <v>1589</v>
      </c>
      <c r="O168" s="2" t="s">
        <v>1489</v>
      </c>
      <c r="P168" s="2" t="s">
        <v>1269</v>
      </c>
    </row>
    <row r="169" spans="1:16" x14ac:dyDescent="0.3">
      <c r="A169" s="2" t="s">
        <v>1666</v>
      </c>
      <c r="B169" s="2" t="s">
        <v>228</v>
      </c>
      <c r="C169" t="s">
        <v>228</v>
      </c>
      <c r="D169" s="2" t="s">
        <v>135</v>
      </c>
      <c r="E169" s="2" t="s">
        <v>1311</v>
      </c>
      <c r="F169" s="2"/>
      <c r="G169" s="2" t="s">
        <v>1225</v>
      </c>
      <c r="H169" s="2" t="s">
        <v>1231</v>
      </c>
      <c r="I169" s="2" t="s">
        <v>1282</v>
      </c>
      <c r="J169" s="2" t="s">
        <v>1541</v>
      </c>
      <c r="K169" s="2" t="s">
        <v>1220</v>
      </c>
      <c r="L169" s="2" t="s">
        <v>1231</v>
      </c>
      <c r="M169" s="2" t="s">
        <v>1353</v>
      </c>
      <c r="N169" s="2" t="s">
        <v>1667</v>
      </c>
      <c r="O169" s="2" t="s">
        <v>1407</v>
      </c>
      <c r="P169" s="2" t="s">
        <v>1220</v>
      </c>
    </row>
    <row r="170" spans="1:16" x14ac:dyDescent="0.3">
      <c r="A170" s="2" t="s">
        <v>1668</v>
      </c>
      <c r="B170" s="2" t="s">
        <v>568</v>
      </c>
      <c r="C170" t="s">
        <v>568</v>
      </c>
      <c r="D170" s="2" t="s">
        <v>130</v>
      </c>
      <c r="E170" s="2" t="s">
        <v>1249</v>
      </c>
      <c r="F170" s="2"/>
      <c r="G170" s="2" t="s">
        <v>1240</v>
      </c>
      <c r="H170" s="2" t="s">
        <v>1269</v>
      </c>
      <c r="I170" s="2" t="s">
        <v>1243</v>
      </c>
      <c r="J170" s="2" t="s">
        <v>1235</v>
      </c>
      <c r="K170" s="2" t="s">
        <v>1269</v>
      </c>
      <c r="L170" s="2" t="s">
        <v>1220</v>
      </c>
      <c r="M170" s="2" t="s">
        <v>1288</v>
      </c>
      <c r="N170" s="2" t="s">
        <v>1648</v>
      </c>
      <c r="O170" s="2" t="s">
        <v>1399</v>
      </c>
      <c r="P170" s="2" t="s">
        <v>1269</v>
      </c>
    </row>
    <row r="171" spans="1:16" x14ac:dyDescent="0.3">
      <c r="A171" s="2" t="s">
        <v>1669</v>
      </c>
      <c r="B171" s="2" t="s">
        <v>274</v>
      </c>
      <c r="C171" t="s">
        <v>274</v>
      </c>
      <c r="D171" s="2" t="s">
        <v>72</v>
      </c>
      <c r="E171" s="2" t="s">
        <v>1232</v>
      </c>
      <c r="F171" s="2" t="s">
        <v>1191</v>
      </c>
      <c r="G171" s="2" t="s">
        <v>1230</v>
      </c>
      <c r="H171" s="2" t="s">
        <v>1230</v>
      </c>
      <c r="I171" s="2" t="s">
        <v>1243</v>
      </c>
      <c r="J171" s="2" t="s">
        <v>1347</v>
      </c>
      <c r="K171" s="2" t="s">
        <v>1269</v>
      </c>
      <c r="L171" s="2" t="s">
        <v>1220</v>
      </c>
      <c r="M171" s="2" t="s">
        <v>1282</v>
      </c>
      <c r="N171" s="2" t="s">
        <v>1438</v>
      </c>
      <c r="O171" s="2" t="s">
        <v>1543</v>
      </c>
      <c r="P171" s="2" t="s">
        <v>1220</v>
      </c>
    </row>
    <row r="172" spans="1:16" x14ac:dyDescent="0.3">
      <c r="A172" s="2" t="s">
        <v>1376</v>
      </c>
      <c r="B172" s="2" t="s">
        <v>570</v>
      </c>
      <c r="C172" t="s">
        <v>570</v>
      </c>
      <c r="D172" s="2" t="s">
        <v>180</v>
      </c>
      <c r="E172" s="2" t="s">
        <v>1221</v>
      </c>
      <c r="F172" s="2"/>
      <c r="G172" s="2" t="s">
        <v>1240</v>
      </c>
      <c r="H172" s="2" t="s">
        <v>1269</v>
      </c>
      <c r="I172" s="2" t="s">
        <v>1243</v>
      </c>
      <c r="J172" s="2" t="s">
        <v>1258</v>
      </c>
      <c r="K172" s="2" t="s">
        <v>1269</v>
      </c>
      <c r="L172" s="2" t="s">
        <v>1269</v>
      </c>
      <c r="M172" s="2" t="s">
        <v>1243</v>
      </c>
      <c r="N172" s="2" t="s">
        <v>1660</v>
      </c>
      <c r="O172" s="2" t="s">
        <v>1582</v>
      </c>
      <c r="P172" s="2" t="s">
        <v>1269</v>
      </c>
    </row>
    <row r="173" spans="1:16" x14ac:dyDescent="0.3">
      <c r="A173" s="2" t="s">
        <v>1670</v>
      </c>
      <c r="B173" s="2" t="s">
        <v>100</v>
      </c>
      <c r="C173" t="s">
        <v>100</v>
      </c>
      <c r="D173" s="2" t="s">
        <v>101</v>
      </c>
      <c r="E173" s="2" t="s">
        <v>1237</v>
      </c>
      <c r="F173" s="2" t="s">
        <v>49</v>
      </c>
      <c r="G173" s="2" t="s">
        <v>1225</v>
      </c>
      <c r="H173" s="2" t="s">
        <v>1279</v>
      </c>
      <c r="I173" s="2" t="s">
        <v>1243</v>
      </c>
      <c r="J173" s="2" t="s">
        <v>1294</v>
      </c>
      <c r="K173" s="2" t="s">
        <v>1269</v>
      </c>
      <c r="L173" s="2" t="s">
        <v>1231</v>
      </c>
      <c r="M173" s="2" t="s">
        <v>1282</v>
      </c>
      <c r="N173" s="2" t="s">
        <v>1555</v>
      </c>
      <c r="O173" s="2" t="s">
        <v>1643</v>
      </c>
      <c r="P173" s="2" t="s">
        <v>1240</v>
      </c>
    </row>
    <row r="174" spans="1:16" x14ac:dyDescent="0.3">
      <c r="A174" s="2" t="s">
        <v>1503</v>
      </c>
      <c r="B174" s="2" t="s">
        <v>1171</v>
      </c>
      <c r="C174" t="s">
        <v>141</v>
      </c>
      <c r="D174" s="2" t="s">
        <v>51</v>
      </c>
      <c r="E174" s="2" t="s">
        <v>1221</v>
      </c>
      <c r="F174" s="2" t="s">
        <v>49</v>
      </c>
      <c r="G174" s="2" t="s">
        <v>1235</v>
      </c>
      <c r="H174" s="2" t="s">
        <v>1235</v>
      </c>
      <c r="I174" s="2" t="s">
        <v>1243</v>
      </c>
      <c r="J174" s="2" t="s">
        <v>1249</v>
      </c>
      <c r="K174" s="2" t="s">
        <v>1269</v>
      </c>
      <c r="L174" s="2" t="s">
        <v>1220</v>
      </c>
      <c r="M174" s="2" t="s">
        <v>1230</v>
      </c>
      <c r="N174" s="2" t="s">
        <v>1671</v>
      </c>
      <c r="O174" s="2" t="s">
        <v>1576</v>
      </c>
      <c r="P174" s="2" t="s">
        <v>1269</v>
      </c>
    </row>
    <row r="175" spans="1:16" x14ac:dyDescent="0.3">
      <c r="A175" s="2" t="s">
        <v>1672</v>
      </c>
      <c r="B175" s="2" t="s">
        <v>398</v>
      </c>
      <c r="C175" t="s">
        <v>398</v>
      </c>
      <c r="D175" s="2" t="s">
        <v>104</v>
      </c>
      <c r="E175" s="2" t="s">
        <v>1335</v>
      </c>
      <c r="F175" s="2" t="s">
        <v>2677</v>
      </c>
      <c r="G175" s="2" t="s">
        <v>1248</v>
      </c>
      <c r="H175" s="2" t="s">
        <v>1220</v>
      </c>
      <c r="I175" s="2" t="s">
        <v>1243</v>
      </c>
      <c r="J175" s="2" t="s">
        <v>1231</v>
      </c>
      <c r="K175" s="2" t="s">
        <v>1269</v>
      </c>
      <c r="L175" s="2" t="s">
        <v>1269</v>
      </c>
      <c r="M175" s="2" t="s">
        <v>1263</v>
      </c>
      <c r="N175" s="2" t="s">
        <v>1673</v>
      </c>
      <c r="O175" s="2" t="s">
        <v>1674</v>
      </c>
      <c r="P175" s="2" t="s">
        <v>1231</v>
      </c>
    </row>
    <row r="176" spans="1:16" x14ac:dyDescent="0.3">
      <c r="A176" s="2" t="s">
        <v>1371</v>
      </c>
      <c r="B176" s="2" t="s">
        <v>332</v>
      </c>
      <c r="C176" t="s">
        <v>332</v>
      </c>
      <c r="D176" s="2" t="s">
        <v>107</v>
      </c>
      <c r="E176" s="2" t="s">
        <v>1232</v>
      </c>
      <c r="F176" s="2" t="s">
        <v>49</v>
      </c>
      <c r="G176" s="2" t="s">
        <v>1222</v>
      </c>
      <c r="H176" s="2" t="s">
        <v>1243</v>
      </c>
      <c r="I176" s="2" t="s">
        <v>1243</v>
      </c>
      <c r="J176" s="2" t="s">
        <v>1364</v>
      </c>
      <c r="K176" s="2" t="s">
        <v>1269</v>
      </c>
      <c r="L176" s="2" t="s">
        <v>1248</v>
      </c>
      <c r="M176" s="2" t="s">
        <v>1225</v>
      </c>
      <c r="N176" s="2" t="s">
        <v>1629</v>
      </c>
      <c r="O176" s="2" t="s">
        <v>1499</v>
      </c>
      <c r="P176" s="2" t="s">
        <v>1269</v>
      </c>
    </row>
    <row r="177" spans="1:16" x14ac:dyDescent="0.3">
      <c r="A177" s="2" t="s">
        <v>1367</v>
      </c>
      <c r="B177" s="2" t="s">
        <v>495</v>
      </c>
      <c r="C177" t="s">
        <v>495</v>
      </c>
      <c r="D177" s="2" t="s">
        <v>48</v>
      </c>
      <c r="E177" s="2" t="s">
        <v>1221</v>
      </c>
      <c r="F177" s="2"/>
      <c r="G177" s="2" t="s">
        <v>1225</v>
      </c>
      <c r="H177" s="2" t="s">
        <v>1269</v>
      </c>
      <c r="I177" s="2" t="s">
        <v>1243</v>
      </c>
      <c r="J177" s="2" t="s">
        <v>1280</v>
      </c>
      <c r="K177" s="2" t="s">
        <v>1269</v>
      </c>
      <c r="L177" s="2" t="s">
        <v>1231</v>
      </c>
      <c r="M177" s="2" t="s">
        <v>1347</v>
      </c>
      <c r="N177" s="2" t="s">
        <v>1675</v>
      </c>
      <c r="O177" s="2" t="s">
        <v>1327</v>
      </c>
      <c r="P177" s="2" t="s">
        <v>1269</v>
      </c>
    </row>
    <row r="178" spans="1:16" x14ac:dyDescent="0.3">
      <c r="A178" s="2" t="s">
        <v>1362</v>
      </c>
      <c r="B178" s="2" t="s">
        <v>576</v>
      </c>
      <c r="C178" t="s">
        <v>576</v>
      </c>
      <c r="D178" s="2" t="s">
        <v>33</v>
      </c>
      <c r="E178" s="2" t="s">
        <v>1232</v>
      </c>
      <c r="F178" s="2"/>
      <c r="G178" s="2" t="s">
        <v>1231</v>
      </c>
      <c r="H178" s="2" t="s">
        <v>1231</v>
      </c>
      <c r="I178" s="2" t="s">
        <v>1258</v>
      </c>
      <c r="J178" s="2" t="s">
        <v>1311</v>
      </c>
      <c r="K178" s="2" t="s">
        <v>1269</v>
      </c>
      <c r="L178" s="2" t="s">
        <v>1231</v>
      </c>
      <c r="M178" s="2" t="s">
        <v>1293</v>
      </c>
      <c r="N178" s="2" t="s">
        <v>1385</v>
      </c>
      <c r="O178" s="2" t="s">
        <v>1591</v>
      </c>
      <c r="P178" s="2" t="s">
        <v>1220</v>
      </c>
    </row>
    <row r="179" spans="1:16" x14ac:dyDescent="0.3">
      <c r="A179" s="2" t="s">
        <v>1676</v>
      </c>
      <c r="B179" s="2" t="s">
        <v>1185</v>
      </c>
      <c r="C179" t="s">
        <v>397</v>
      </c>
      <c r="D179" s="2" t="s">
        <v>46</v>
      </c>
      <c r="E179" s="2" t="s">
        <v>1290</v>
      </c>
      <c r="F179" s="2" t="s">
        <v>1182</v>
      </c>
      <c r="G179" s="2" t="s">
        <v>1225</v>
      </c>
      <c r="H179" s="2" t="s">
        <v>1258</v>
      </c>
      <c r="I179" s="2" t="s">
        <v>1258</v>
      </c>
      <c r="J179" s="2" t="s">
        <v>1324</v>
      </c>
      <c r="K179" s="2" t="s">
        <v>1269</v>
      </c>
      <c r="L179" s="2" t="s">
        <v>1231</v>
      </c>
      <c r="M179" s="2" t="s">
        <v>1282</v>
      </c>
      <c r="N179" s="2" t="s">
        <v>1638</v>
      </c>
      <c r="O179" s="2" t="s">
        <v>1594</v>
      </c>
      <c r="P179" s="2" t="s">
        <v>1220</v>
      </c>
    </row>
    <row r="180" spans="1:16" x14ac:dyDescent="0.3">
      <c r="A180" s="2" t="s">
        <v>1677</v>
      </c>
      <c r="B180" s="2" t="s">
        <v>498</v>
      </c>
      <c r="C180" t="s">
        <v>498</v>
      </c>
      <c r="D180" s="2" t="s">
        <v>116</v>
      </c>
      <c r="E180" s="2" t="s">
        <v>1290</v>
      </c>
      <c r="F180" s="2"/>
      <c r="G180" s="2" t="s">
        <v>1240</v>
      </c>
      <c r="H180" s="2" t="s">
        <v>1269</v>
      </c>
      <c r="I180" s="2" t="s">
        <v>1258</v>
      </c>
      <c r="J180" s="2" t="s">
        <v>1266</v>
      </c>
      <c r="K180" s="2" t="s">
        <v>1269</v>
      </c>
      <c r="L180" s="2" t="s">
        <v>1240</v>
      </c>
      <c r="M180" s="2" t="s">
        <v>1276</v>
      </c>
      <c r="N180" s="2" t="s">
        <v>1678</v>
      </c>
      <c r="O180" s="2" t="s">
        <v>1679</v>
      </c>
      <c r="P180" s="2" t="s">
        <v>1269</v>
      </c>
    </row>
    <row r="181" spans="1:16" x14ac:dyDescent="0.3">
      <c r="A181" s="2" t="s">
        <v>1488</v>
      </c>
      <c r="B181" s="2" t="s">
        <v>501</v>
      </c>
      <c r="C181" t="s">
        <v>501</v>
      </c>
      <c r="D181" s="2" t="s">
        <v>48</v>
      </c>
      <c r="E181" s="2" t="s">
        <v>1301</v>
      </c>
      <c r="F181" s="2" t="s">
        <v>2697</v>
      </c>
      <c r="G181" s="2" t="s">
        <v>1235</v>
      </c>
      <c r="H181" s="2" t="s">
        <v>1231</v>
      </c>
      <c r="I181" s="2" t="s">
        <v>1258</v>
      </c>
      <c r="J181" s="2" t="s">
        <v>1340</v>
      </c>
      <c r="K181" s="2" t="s">
        <v>1269</v>
      </c>
      <c r="L181" s="2" t="s">
        <v>1230</v>
      </c>
      <c r="M181" s="2" t="s">
        <v>1230</v>
      </c>
      <c r="N181" s="2" t="s">
        <v>1671</v>
      </c>
      <c r="O181" s="2" t="s">
        <v>1643</v>
      </c>
      <c r="P181" s="2" t="s">
        <v>1269</v>
      </c>
    </row>
    <row r="182" spans="1:16" x14ac:dyDescent="0.3">
      <c r="A182" s="2" t="s">
        <v>1356</v>
      </c>
      <c r="B182" s="2" t="s">
        <v>464</v>
      </c>
      <c r="C182" t="s">
        <v>464</v>
      </c>
      <c r="D182" s="2" t="s">
        <v>56</v>
      </c>
      <c r="E182" s="2" t="s">
        <v>1294</v>
      </c>
      <c r="F182" s="2" t="s">
        <v>2697</v>
      </c>
      <c r="G182" s="2" t="s">
        <v>1225</v>
      </c>
      <c r="H182" s="2" t="s">
        <v>1231</v>
      </c>
      <c r="I182" s="2" t="s">
        <v>1258</v>
      </c>
      <c r="J182" s="2" t="s">
        <v>1288</v>
      </c>
      <c r="K182" s="2" t="s">
        <v>1220</v>
      </c>
      <c r="L182" s="2" t="s">
        <v>1263</v>
      </c>
      <c r="M182" s="2" t="s">
        <v>1240</v>
      </c>
      <c r="N182" s="2" t="s">
        <v>1657</v>
      </c>
      <c r="O182" s="2" t="s">
        <v>1680</v>
      </c>
      <c r="P182" s="2" t="s">
        <v>1269</v>
      </c>
    </row>
    <row r="183" spans="1:16" x14ac:dyDescent="0.3">
      <c r="A183" s="2" t="s">
        <v>1681</v>
      </c>
      <c r="B183" s="2" t="s">
        <v>475</v>
      </c>
      <c r="C183" t="s">
        <v>475</v>
      </c>
      <c r="D183" s="2" t="s">
        <v>33</v>
      </c>
      <c r="E183" s="2" t="s">
        <v>1221</v>
      </c>
      <c r="F183" s="2"/>
      <c r="G183" s="2" t="s">
        <v>1225</v>
      </c>
      <c r="H183" s="2" t="s">
        <v>1220</v>
      </c>
      <c r="I183" s="2" t="s">
        <v>1263</v>
      </c>
      <c r="J183" s="2" t="s">
        <v>1293</v>
      </c>
      <c r="K183" s="2" t="s">
        <v>1220</v>
      </c>
      <c r="L183" s="2" t="s">
        <v>1220</v>
      </c>
      <c r="M183" s="2" t="s">
        <v>1248</v>
      </c>
      <c r="N183" s="2" t="s">
        <v>1478</v>
      </c>
      <c r="O183" s="2" t="s">
        <v>1659</v>
      </c>
      <c r="P183" s="2" t="s">
        <v>1269</v>
      </c>
    </row>
    <row r="184" spans="1:16" x14ac:dyDescent="0.3">
      <c r="A184" s="2" t="s">
        <v>1682</v>
      </c>
      <c r="B184" s="2" t="s">
        <v>337</v>
      </c>
      <c r="C184" t="s">
        <v>337</v>
      </c>
      <c r="D184" s="2" t="s">
        <v>44</v>
      </c>
      <c r="E184" s="2" t="s">
        <v>1301</v>
      </c>
      <c r="F184" s="2"/>
      <c r="G184" s="2" t="s">
        <v>1276</v>
      </c>
      <c r="H184" s="2" t="s">
        <v>1269</v>
      </c>
      <c r="I184" s="2" t="s">
        <v>1263</v>
      </c>
      <c r="J184" s="2" t="s">
        <v>1359</v>
      </c>
      <c r="K184" s="2" t="s">
        <v>1220</v>
      </c>
      <c r="L184" s="2" t="s">
        <v>1231</v>
      </c>
      <c r="M184" s="2" t="s">
        <v>1340</v>
      </c>
      <c r="N184" s="2" t="s">
        <v>1683</v>
      </c>
      <c r="O184" s="2" t="s">
        <v>1555</v>
      </c>
      <c r="P184" s="2" t="s">
        <v>1220</v>
      </c>
    </row>
    <row r="185" spans="1:16" x14ac:dyDescent="0.3">
      <c r="A185" s="2" t="s">
        <v>1351</v>
      </c>
      <c r="B185" s="2" t="s">
        <v>225</v>
      </c>
      <c r="C185" t="s">
        <v>225</v>
      </c>
      <c r="D185" s="2" t="s">
        <v>80</v>
      </c>
      <c r="E185" s="2" t="s">
        <v>1290</v>
      </c>
      <c r="F185" s="2" t="s">
        <v>49</v>
      </c>
      <c r="G185" s="2" t="s">
        <v>1276</v>
      </c>
      <c r="H185" s="2" t="s">
        <v>1276</v>
      </c>
      <c r="I185" s="2" t="s">
        <v>1263</v>
      </c>
      <c r="J185" s="2" t="s">
        <v>1464</v>
      </c>
      <c r="K185" s="2" t="s">
        <v>1269</v>
      </c>
      <c r="L185" s="2" t="s">
        <v>1240</v>
      </c>
      <c r="M185" s="2" t="s">
        <v>1294</v>
      </c>
      <c r="N185" s="2" t="s">
        <v>1684</v>
      </c>
      <c r="O185" s="2" t="s">
        <v>1291</v>
      </c>
      <c r="P185" s="2" t="s">
        <v>1269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1140</v>
      </c>
      <c r="G186" s="2" t="s">
        <v>1036</v>
      </c>
      <c r="H186" s="2" t="s">
        <v>1387</v>
      </c>
      <c r="I186" s="2" t="s">
        <v>1388</v>
      </c>
      <c r="J186" s="2" t="s">
        <v>1037</v>
      </c>
      <c r="K186" s="2" t="s">
        <v>1144</v>
      </c>
      <c r="L186" s="2" t="s">
        <v>1145</v>
      </c>
      <c r="M186" s="2" t="s">
        <v>1146</v>
      </c>
      <c r="N186" s="2" t="s">
        <v>1000</v>
      </c>
      <c r="O186" s="2" t="s">
        <v>1389</v>
      </c>
      <c r="P186" s="2" t="s">
        <v>1150</v>
      </c>
    </row>
    <row r="187" spans="1:16" x14ac:dyDescent="0.3">
      <c r="A187" s="2" t="s">
        <v>1685</v>
      </c>
      <c r="B187" s="2" t="s">
        <v>362</v>
      </c>
      <c r="C187" t="s">
        <v>362</v>
      </c>
      <c r="D187" s="2" t="s">
        <v>99</v>
      </c>
      <c r="E187" s="2" t="s">
        <v>1237</v>
      </c>
      <c r="F187" s="2" t="s">
        <v>2677</v>
      </c>
      <c r="G187" s="2" t="s">
        <v>1240</v>
      </c>
      <c r="H187" s="2" t="s">
        <v>1220</v>
      </c>
      <c r="I187" s="2" t="s">
        <v>1263</v>
      </c>
      <c r="J187" s="2" t="s">
        <v>1263</v>
      </c>
      <c r="K187" s="2" t="s">
        <v>1269</v>
      </c>
      <c r="L187" s="2" t="s">
        <v>1231</v>
      </c>
      <c r="M187" s="2" t="s">
        <v>1248</v>
      </c>
      <c r="N187" s="2" t="s">
        <v>1686</v>
      </c>
      <c r="O187" s="2" t="s">
        <v>1587</v>
      </c>
      <c r="P187" s="2" t="s">
        <v>1269</v>
      </c>
    </row>
    <row r="188" spans="1:16" x14ac:dyDescent="0.3">
      <c r="A188" s="2" t="s">
        <v>1687</v>
      </c>
      <c r="B188" s="2" t="s">
        <v>680</v>
      </c>
      <c r="C188" t="s">
        <v>680</v>
      </c>
      <c r="D188" s="2" t="s">
        <v>46</v>
      </c>
      <c r="E188" s="2" t="s">
        <v>1294</v>
      </c>
      <c r="F188" s="2"/>
      <c r="G188" s="2" t="s">
        <v>1240</v>
      </c>
      <c r="H188" s="2" t="s">
        <v>1220</v>
      </c>
      <c r="I188" s="2" t="s">
        <v>1263</v>
      </c>
      <c r="J188" s="2" t="s">
        <v>1688</v>
      </c>
      <c r="K188" s="2" t="s">
        <v>1269</v>
      </c>
      <c r="L188" s="2" t="s">
        <v>1269</v>
      </c>
      <c r="M188" s="2" t="s">
        <v>1269</v>
      </c>
      <c r="N188" s="2" t="s">
        <v>1689</v>
      </c>
      <c r="O188" s="2" t="s">
        <v>1690</v>
      </c>
      <c r="P188" s="2" t="s">
        <v>1220</v>
      </c>
    </row>
    <row r="189" spans="1:16" x14ac:dyDescent="0.3">
      <c r="A189" s="2" t="s">
        <v>1691</v>
      </c>
      <c r="B189" s="2" t="s">
        <v>124</v>
      </c>
      <c r="C189" t="s">
        <v>124</v>
      </c>
      <c r="D189" s="2" t="s">
        <v>33</v>
      </c>
      <c r="E189" s="2" t="s">
        <v>1311</v>
      </c>
      <c r="F189" s="2" t="s">
        <v>49</v>
      </c>
      <c r="G189" s="2" t="s">
        <v>1222</v>
      </c>
      <c r="H189" s="2" t="s">
        <v>1222</v>
      </c>
      <c r="I189" s="2" t="s">
        <v>1263</v>
      </c>
      <c r="J189" s="2" t="s">
        <v>1322</v>
      </c>
      <c r="K189" s="2" t="s">
        <v>1269</v>
      </c>
      <c r="L189" s="2" t="s">
        <v>1240</v>
      </c>
      <c r="M189" s="2" t="s">
        <v>1279</v>
      </c>
      <c r="N189" s="2" t="s">
        <v>1692</v>
      </c>
      <c r="O189" s="2" t="s">
        <v>1489</v>
      </c>
      <c r="P189" s="2" t="s">
        <v>1231</v>
      </c>
    </row>
    <row r="190" spans="1:16" x14ac:dyDescent="0.3">
      <c r="A190" s="2" t="s">
        <v>1539</v>
      </c>
      <c r="B190" s="2" t="s">
        <v>215</v>
      </c>
      <c r="C190" t="s">
        <v>215</v>
      </c>
      <c r="D190" s="2" t="s">
        <v>74</v>
      </c>
      <c r="E190" s="2" t="s">
        <v>1290</v>
      </c>
      <c r="F190" s="2" t="s">
        <v>49</v>
      </c>
      <c r="G190" s="2" t="s">
        <v>1288</v>
      </c>
      <c r="H190" s="2" t="s">
        <v>1288</v>
      </c>
      <c r="I190" s="2" t="s">
        <v>1263</v>
      </c>
      <c r="J190" s="2" t="s">
        <v>1515</v>
      </c>
      <c r="K190" s="2" t="s">
        <v>1269</v>
      </c>
      <c r="L190" s="2" t="s">
        <v>1240</v>
      </c>
      <c r="M190" s="2" t="s">
        <v>1249</v>
      </c>
      <c r="N190" s="2" t="s">
        <v>1693</v>
      </c>
      <c r="O190" s="2" t="s">
        <v>1606</v>
      </c>
      <c r="P190" s="2" t="s">
        <v>1269</v>
      </c>
    </row>
    <row r="191" spans="1:16" x14ac:dyDescent="0.3">
      <c r="A191" s="2" t="s">
        <v>1345</v>
      </c>
      <c r="B191" s="2" t="s">
        <v>609</v>
      </c>
      <c r="C191" t="s">
        <v>609</v>
      </c>
      <c r="D191" s="2" t="s">
        <v>42</v>
      </c>
      <c r="E191" s="2" t="s">
        <v>1221</v>
      </c>
      <c r="F191" s="2"/>
      <c r="G191" s="2" t="s">
        <v>1240</v>
      </c>
      <c r="H191" s="2" t="s">
        <v>1269</v>
      </c>
      <c r="I191" s="2" t="s">
        <v>1230</v>
      </c>
      <c r="J191" s="2" t="s">
        <v>1694</v>
      </c>
      <c r="K191" s="2" t="s">
        <v>1269</v>
      </c>
      <c r="L191" s="2" t="s">
        <v>1269</v>
      </c>
      <c r="M191" s="2" t="s">
        <v>1269</v>
      </c>
      <c r="N191" s="2" t="s">
        <v>1695</v>
      </c>
      <c r="O191" s="2" t="s">
        <v>1696</v>
      </c>
      <c r="P191" s="2" t="s">
        <v>1269</v>
      </c>
    </row>
    <row r="192" spans="1:16" x14ac:dyDescent="0.3">
      <c r="A192" s="2" t="s">
        <v>1550</v>
      </c>
      <c r="B192" s="2" t="s">
        <v>118</v>
      </c>
      <c r="C192" t="s">
        <v>118</v>
      </c>
      <c r="D192" s="2" t="s">
        <v>46</v>
      </c>
      <c r="E192" s="2" t="s">
        <v>1290</v>
      </c>
      <c r="F192" s="2" t="s">
        <v>49</v>
      </c>
      <c r="G192" s="2" t="s">
        <v>1222</v>
      </c>
      <c r="H192" s="2" t="s">
        <v>1222</v>
      </c>
      <c r="I192" s="2" t="s">
        <v>1230</v>
      </c>
      <c r="J192" s="2" t="s">
        <v>1491</v>
      </c>
      <c r="K192" s="2" t="s">
        <v>1269</v>
      </c>
      <c r="L192" s="2" t="s">
        <v>1240</v>
      </c>
      <c r="M192" s="2" t="s">
        <v>1294</v>
      </c>
      <c r="N192" s="2" t="s">
        <v>1697</v>
      </c>
      <c r="O192" s="2" t="s">
        <v>1267</v>
      </c>
      <c r="P192" s="2" t="s">
        <v>1248</v>
      </c>
    </row>
    <row r="193" spans="1:16" x14ac:dyDescent="0.3">
      <c r="A193" s="2" t="s">
        <v>1698</v>
      </c>
      <c r="B193" s="2" t="s">
        <v>276</v>
      </c>
      <c r="C193" t="s">
        <v>276</v>
      </c>
      <c r="D193" s="2" t="s">
        <v>78</v>
      </c>
      <c r="E193" s="2" t="s">
        <v>1294</v>
      </c>
      <c r="F193" s="2" t="s">
        <v>1172</v>
      </c>
      <c r="G193" s="2" t="s">
        <v>1225</v>
      </c>
      <c r="H193" s="2" t="s">
        <v>1263</v>
      </c>
      <c r="I193" s="2" t="s">
        <v>1230</v>
      </c>
      <c r="J193" s="2" t="s">
        <v>1237</v>
      </c>
      <c r="K193" s="2" t="s">
        <v>1269</v>
      </c>
      <c r="L193" s="2" t="s">
        <v>1231</v>
      </c>
      <c r="M193" s="2" t="s">
        <v>1324</v>
      </c>
      <c r="N193" s="2" t="s">
        <v>1699</v>
      </c>
      <c r="O193" s="2" t="s">
        <v>1599</v>
      </c>
      <c r="P193" s="2" t="s">
        <v>1248</v>
      </c>
    </row>
    <row r="194" spans="1:16" x14ac:dyDescent="0.3">
      <c r="A194" s="2" t="s">
        <v>1700</v>
      </c>
      <c r="B194" s="2" t="s">
        <v>359</v>
      </c>
      <c r="C194" t="s">
        <v>359</v>
      </c>
      <c r="D194" s="2" t="s">
        <v>101</v>
      </c>
      <c r="E194" s="2" t="s">
        <v>1311</v>
      </c>
      <c r="F194" s="2" t="s">
        <v>1172</v>
      </c>
      <c r="G194" s="2" t="s">
        <v>1258</v>
      </c>
      <c r="H194" s="2" t="s">
        <v>1230</v>
      </c>
      <c r="I194" s="2" t="s">
        <v>1230</v>
      </c>
      <c r="J194" s="2" t="s">
        <v>1364</v>
      </c>
      <c r="K194" s="2" t="s">
        <v>1269</v>
      </c>
      <c r="L194" s="2" t="s">
        <v>1248</v>
      </c>
      <c r="M194" s="2" t="s">
        <v>1329</v>
      </c>
      <c r="N194" s="2" t="s">
        <v>1574</v>
      </c>
      <c r="O194" s="2" t="s">
        <v>1701</v>
      </c>
      <c r="P194" s="2" t="s">
        <v>1269</v>
      </c>
    </row>
    <row r="195" spans="1:16" x14ac:dyDescent="0.3">
      <c r="A195" s="2" t="s">
        <v>1702</v>
      </c>
      <c r="B195" s="2" t="s">
        <v>581</v>
      </c>
      <c r="C195" t="s">
        <v>581</v>
      </c>
      <c r="D195" s="2" t="s">
        <v>67</v>
      </c>
      <c r="E195" s="2" t="s">
        <v>1249</v>
      </c>
      <c r="F195" s="2"/>
      <c r="G195" s="2" t="s">
        <v>1225</v>
      </c>
      <c r="H195" s="2" t="s">
        <v>1269</v>
      </c>
      <c r="I195" s="2" t="s">
        <v>1230</v>
      </c>
      <c r="J195" s="2" t="s">
        <v>1288</v>
      </c>
      <c r="K195" s="2" t="s">
        <v>1269</v>
      </c>
      <c r="L195" s="2" t="s">
        <v>1220</v>
      </c>
      <c r="M195" s="2" t="s">
        <v>1248</v>
      </c>
      <c r="N195" s="2" t="s">
        <v>1587</v>
      </c>
      <c r="O195" s="2" t="s">
        <v>1680</v>
      </c>
      <c r="P195" s="2" t="s">
        <v>1269</v>
      </c>
    </row>
    <row r="196" spans="1:16" x14ac:dyDescent="0.3">
      <c r="A196" s="2" t="s">
        <v>1703</v>
      </c>
      <c r="B196" s="2" t="s">
        <v>1160</v>
      </c>
      <c r="C196" t="s">
        <v>64</v>
      </c>
      <c r="D196" s="2" t="s">
        <v>65</v>
      </c>
      <c r="E196" s="2" t="s">
        <v>1290</v>
      </c>
      <c r="F196" s="2" t="s">
        <v>52</v>
      </c>
      <c r="G196" s="2" t="s">
        <v>1276</v>
      </c>
      <c r="H196" s="2" t="s">
        <v>1276</v>
      </c>
      <c r="I196" s="2" t="s">
        <v>1230</v>
      </c>
      <c r="J196" s="2" t="s">
        <v>1311</v>
      </c>
      <c r="K196" s="2" t="s">
        <v>1269</v>
      </c>
      <c r="L196" s="2" t="s">
        <v>1220</v>
      </c>
      <c r="M196" s="2" t="s">
        <v>1329</v>
      </c>
      <c r="N196" s="2" t="s">
        <v>1261</v>
      </c>
      <c r="O196" s="2" t="s">
        <v>1704</v>
      </c>
      <c r="P196" s="2" t="s">
        <v>1220</v>
      </c>
    </row>
    <row r="197" spans="1:16" x14ac:dyDescent="0.3">
      <c r="A197" s="2" t="s">
        <v>1705</v>
      </c>
      <c r="B197" s="2" t="s">
        <v>417</v>
      </c>
      <c r="C197" t="s">
        <v>417</v>
      </c>
      <c r="D197" s="2" t="s">
        <v>67</v>
      </c>
      <c r="E197" s="2" t="s">
        <v>1301</v>
      </c>
      <c r="F197" s="2"/>
      <c r="G197" s="2" t="s">
        <v>1231</v>
      </c>
      <c r="H197" s="2" t="s">
        <v>1220</v>
      </c>
      <c r="I197" s="2" t="s">
        <v>1230</v>
      </c>
      <c r="J197" s="2" t="s">
        <v>1381</v>
      </c>
      <c r="K197" s="2" t="s">
        <v>1220</v>
      </c>
      <c r="L197" s="2" t="s">
        <v>1240</v>
      </c>
      <c r="M197" s="2" t="s">
        <v>1329</v>
      </c>
      <c r="N197" s="2" t="s">
        <v>1683</v>
      </c>
      <c r="O197" s="2" t="s">
        <v>1706</v>
      </c>
      <c r="P197" s="2" t="s">
        <v>1269</v>
      </c>
    </row>
    <row r="198" spans="1:16" x14ac:dyDescent="0.3">
      <c r="A198" s="2" t="s">
        <v>1707</v>
      </c>
      <c r="B198" s="2" t="s">
        <v>312</v>
      </c>
      <c r="C198" t="s">
        <v>312</v>
      </c>
      <c r="D198" s="2" t="s">
        <v>51</v>
      </c>
      <c r="E198" s="2" t="s">
        <v>1409</v>
      </c>
      <c r="F198" s="2"/>
      <c r="G198" s="2" t="s">
        <v>1263</v>
      </c>
      <c r="H198" s="2" t="s">
        <v>1231</v>
      </c>
      <c r="I198" s="2" t="s">
        <v>1230</v>
      </c>
      <c r="J198" s="2" t="s">
        <v>1708</v>
      </c>
      <c r="K198" s="2" t="s">
        <v>1269</v>
      </c>
      <c r="L198" s="2" t="s">
        <v>1269</v>
      </c>
      <c r="M198" s="2" t="s">
        <v>1240</v>
      </c>
      <c r="N198" s="2" t="s">
        <v>1709</v>
      </c>
      <c r="O198" s="2" t="s">
        <v>1709</v>
      </c>
      <c r="P198" s="2" t="s">
        <v>1231</v>
      </c>
    </row>
    <row r="199" spans="1:16" x14ac:dyDescent="0.3">
      <c r="A199" s="2" t="s">
        <v>1710</v>
      </c>
      <c r="B199" s="2" t="s">
        <v>418</v>
      </c>
      <c r="C199" t="s">
        <v>418</v>
      </c>
      <c r="D199" s="2" t="s">
        <v>33</v>
      </c>
      <c r="E199" s="2" t="s">
        <v>1341</v>
      </c>
      <c r="F199" s="2"/>
      <c r="G199" s="2" t="s">
        <v>1231</v>
      </c>
      <c r="H199" s="2" t="s">
        <v>1231</v>
      </c>
      <c r="I199" s="2" t="s">
        <v>1230</v>
      </c>
      <c r="J199" s="2" t="s">
        <v>1711</v>
      </c>
      <c r="K199" s="2" t="s">
        <v>1269</v>
      </c>
      <c r="L199" s="2" t="s">
        <v>1269</v>
      </c>
      <c r="M199" s="2" t="s">
        <v>1240</v>
      </c>
      <c r="N199" s="2" t="s">
        <v>1663</v>
      </c>
      <c r="O199" s="2" t="s">
        <v>1712</v>
      </c>
      <c r="P199" s="2" t="s">
        <v>1231</v>
      </c>
    </row>
    <row r="200" spans="1:16" x14ac:dyDescent="0.3">
      <c r="A200" s="2" t="s">
        <v>1535</v>
      </c>
      <c r="B200" s="2" t="s">
        <v>562</v>
      </c>
      <c r="C200" t="s">
        <v>562</v>
      </c>
      <c r="D200" s="2" t="s">
        <v>111</v>
      </c>
      <c r="E200" s="2" t="s">
        <v>1232</v>
      </c>
      <c r="F200" s="2"/>
      <c r="G200" s="2" t="s">
        <v>1258</v>
      </c>
      <c r="H200" s="2" t="s">
        <v>1269</v>
      </c>
      <c r="I200" s="2" t="s">
        <v>1230</v>
      </c>
      <c r="J200" s="2" t="s">
        <v>1225</v>
      </c>
      <c r="K200" s="2" t="s">
        <v>1269</v>
      </c>
      <c r="L200" s="2" t="s">
        <v>1220</v>
      </c>
      <c r="M200" s="2" t="s">
        <v>1282</v>
      </c>
      <c r="N200" s="2" t="s">
        <v>1299</v>
      </c>
      <c r="O200" s="2" t="s">
        <v>1582</v>
      </c>
      <c r="P200" s="2" t="s">
        <v>1269</v>
      </c>
    </row>
    <row r="201" spans="1:16" x14ac:dyDescent="0.3">
      <c r="A201" s="2" t="s">
        <v>1713</v>
      </c>
      <c r="B201" s="2" t="s">
        <v>317</v>
      </c>
      <c r="C201" t="s">
        <v>317</v>
      </c>
      <c r="D201" s="2" t="s">
        <v>80</v>
      </c>
      <c r="E201" s="2" t="s">
        <v>1232</v>
      </c>
      <c r="F201" s="2"/>
      <c r="G201" s="2" t="s">
        <v>1225</v>
      </c>
      <c r="H201" s="2" t="s">
        <v>1231</v>
      </c>
      <c r="I201" s="2" t="s">
        <v>1230</v>
      </c>
      <c r="J201" s="2" t="s">
        <v>1249</v>
      </c>
      <c r="K201" s="2" t="s">
        <v>1269</v>
      </c>
      <c r="L201" s="2" t="s">
        <v>1231</v>
      </c>
      <c r="M201" s="2" t="s">
        <v>1235</v>
      </c>
      <c r="N201" s="2" t="s">
        <v>1317</v>
      </c>
      <c r="O201" s="2" t="s">
        <v>1657</v>
      </c>
      <c r="P201" s="2" t="s">
        <v>1269</v>
      </c>
    </row>
    <row r="202" spans="1:16" x14ac:dyDescent="0.3">
      <c r="A202" s="2" t="s">
        <v>1714</v>
      </c>
      <c r="B202" s="2" t="s">
        <v>564</v>
      </c>
      <c r="C202" t="s">
        <v>564</v>
      </c>
      <c r="D202" s="2" t="s">
        <v>84</v>
      </c>
      <c r="E202" s="2" t="s">
        <v>1294</v>
      </c>
      <c r="F202" s="2" t="s">
        <v>1183</v>
      </c>
      <c r="G202" s="2" t="s">
        <v>1225</v>
      </c>
      <c r="H202" s="2" t="s">
        <v>1230</v>
      </c>
      <c r="I202" s="2" t="s">
        <v>1230</v>
      </c>
      <c r="J202" s="2" t="s">
        <v>1243</v>
      </c>
      <c r="K202" s="2" t="s">
        <v>1269</v>
      </c>
      <c r="L202" s="2" t="s">
        <v>1248</v>
      </c>
      <c r="M202" s="2" t="s">
        <v>1240</v>
      </c>
      <c r="N202" s="2" t="s">
        <v>1704</v>
      </c>
      <c r="O202" s="2" t="s">
        <v>1674</v>
      </c>
      <c r="P202" s="2" t="s">
        <v>1269</v>
      </c>
    </row>
    <row r="203" spans="1:16" x14ac:dyDescent="0.3">
      <c r="A203" s="2" t="s">
        <v>1715</v>
      </c>
      <c r="B203" s="2" t="s">
        <v>204</v>
      </c>
      <c r="C203" t="s">
        <v>204</v>
      </c>
      <c r="D203" s="2" t="s">
        <v>88</v>
      </c>
      <c r="E203" s="2" t="s">
        <v>1290</v>
      </c>
      <c r="F203" s="2" t="s">
        <v>49</v>
      </c>
      <c r="G203" s="2" t="s">
        <v>1222</v>
      </c>
      <c r="H203" s="2" t="s">
        <v>1293</v>
      </c>
      <c r="I203" s="2" t="s">
        <v>1230</v>
      </c>
      <c r="J203" s="2" t="s">
        <v>1294</v>
      </c>
      <c r="K203" s="2" t="s">
        <v>1269</v>
      </c>
      <c r="L203" s="2" t="s">
        <v>1269</v>
      </c>
      <c r="M203" s="2" t="s">
        <v>1243</v>
      </c>
      <c r="N203" s="2" t="s">
        <v>1562</v>
      </c>
      <c r="O203" s="2" t="s">
        <v>1478</v>
      </c>
      <c r="P203" s="2" t="s">
        <v>1220</v>
      </c>
    </row>
    <row r="204" spans="1:16" x14ac:dyDescent="0.3">
      <c r="A204" s="2" t="s">
        <v>1716</v>
      </c>
      <c r="B204" s="2" t="s">
        <v>604</v>
      </c>
      <c r="C204" t="s">
        <v>604</v>
      </c>
      <c r="D204" s="2" t="s">
        <v>42</v>
      </c>
      <c r="E204" s="2" t="s">
        <v>1311</v>
      </c>
      <c r="F204" s="2"/>
      <c r="G204" s="2" t="s">
        <v>1248</v>
      </c>
      <c r="H204" s="2" t="s">
        <v>1269</v>
      </c>
      <c r="I204" s="2" t="s">
        <v>1230</v>
      </c>
      <c r="J204" s="2" t="s">
        <v>1293</v>
      </c>
      <c r="K204" s="2" t="s">
        <v>1269</v>
      </c>
      <c r="L204" s="2" t="s">
        <v>1269</v>
      </c>
      <c r="M204" s="2" t="s">
        <v>1230</v>
      </c>
      <c r="N204" s="2" t="s">
        <v>1717</v>
      </c>
      <c r="O204" s="2" t="s">
        <v>1644</v>
      </c>
      <c r="P204" s="2" t="s">
        <v>1269</v>
      </c>
    </row>
    <row r="205" spans="1:16" x14ac:dyDescent="0.3">
      <c r="A205" s="2" t="s">
        <v>1718</v>
      </c>
      <c r="B205" s="2" t="s">
        <v>301</v>
      </c>
      <c r="C205" t="s">
        <v>301</v>
      </c>
      <c r="D205" s="2" t="s">
        <v>86</v>
      </c>
      <c r="E205" s="2" t="s">
        <v>1294</v>
      </c>
      <c r="F205" s="2"/>
      <c r="G205" s="2" t="s">
        <v>1279</v>
      </c>
      <c r="H205" s="2" t="s">
        <v>1248</v>
      </c>
      <c r="I205" s="2" t="s">
        <v>1230</v>
      </c>
      <c r="J205" s="2" t="s">
        <v>1332</v>
      </c>
      <c r="K205" s="2" t="s">
        <v>1269</v>
      </c>
      <c r="L205" s="2" t="s">
        <v>1220</v>
      </c>
      <c r="M205" s="2" t="s">
        <v>1348</v>
      </c>
      <c r="N205" s="2" t="s">
        <v>1719</v>
      </c>
      <c r="O205" s="2" t="s">
        <v>1567</v>
      </c>
      <c r="P205" s="2" t="s">
        <v>1269</v>
      </c>
    </row>
    <row r="206" spans="1:16" x14ac:dyDescent="0.3">
      <c r="A206" s="2" t="s">
        <v>1525</v>
      </c>
      <c r="B206" s="2" t="s">
        <v>466</v>
      </c>
      <c r="C206" t="s">
        <v>466</v>
      </c>
      <c r="D206" s="2" t="s">
        <v>84</v>
      </c>
      <c r="E206" s="2" t="s">
        <v>1341</v>
      </c>
      <c r="F206" s="2"/>
      <c r="G206" s="2" t="s">
        <v>1276</v>
      </c>
      <c r="H206" s="2" t="s">
        <v>1269</v>
      </c>
      <c r="I206" s="2" t="s">
        <v>1248</v>
      </c>
      <c r="J206" s="2" t="s">
        <v>1348</v>
      </c>
      <c r="K206" s="2" t="s">
        <v>1269</v>
      </c>
      <c r="L206" s="2" t="s">
        <v>1220</v>
      </c>
      <c r="M206" s="2" t="s">
        <v>1235</v>
      </c>
      <c r="N206" s="2" t="s">
        <v>1701</v>
      </c>
      <c r="O206" s="2" t="s">
        <v>1587</v>
      </c>
      <c r="P206" s="2" t="s">
        <v>1248</v>
      </c>
    </row>
    <row r="207" spans="1:16" x14ac:dyDescent="0.3">
      <c r="A207" s="2" t="s">
        <v>1592</v>
      </c>
      <c r="B207" s="2" t="s">
        <v>136</v>
      </c>
      <c r="C207" t="s">
        <v>136</v>
      </c>
      <c r="D207" s="2" t="s">
        <v>78</v>
      </c>
      <c r="E207" s="2" t="s">
        <v>1221</v>
      </c>
      <c r="F207" s="2" t="s">
        <v>49</v>
      </c>
      <c r="G207" s="2" t="s">
        <v>1225</v>
      </c>
      <c r="H207" s="2" t="s">
        <v>1222</v>
      </c>
      <c r="I207" s="2" t="s">
        <v>1248</v>
      </c>
      <c r="J207" s="2" t="s">
        <v>1249</v>
      </c>
      <c r="K207" s="2" t="s">
        <v>1269</v>
      </c>
      <c r="L207" s="2" t="s">
        <v>1220</v>
      </c>
      <c r="M207" s="2" t="s">
        <v>1288</v>
      </c>
      <c r="N207" s="2" t="s">
        <v>1456</v>
      </c>
      <c r="O207" s="2" t="s">
        <v>1657</v>
      </c>
      <c r="P207" s="2" t="s">
        <v>1231</v>
      </c>
    </row>
    <row r="208" spans="1:16" x14ac:dyDescent="0.3">
      <c r="A208" s="2" t="s">
        <v>1522</v>
      </c>
      <c r="B208" s="2" t="s">
        <v>400</v>
      </c>
      <c r="C208" t="s">
        <v>400</v>
      </c>
      <c r="D208" s="2" t="s">
        <v>104</v>
      </c>
      <c r="E208" s="2" t="s">
        <v>1311</v>
      </c>
      <c r="F208" s="2"/>
      <c r="G208" s="2" t="s">
        <v>1258</v>
      </c>
      <c r="H208" s="2" t="s">
        <v>1240</v>
      </c>
      <c r="I208" s="2" t="s">
        <v>1248</v>
      </c>
      <c r="J208" s="2" t="s">
        <v>1335</v>
      </c>
      <c r="K208" s="2" t="s">
        <v>1269</v>
      </c>
      <c r="L208" s="2" t="s">
        <v>1220</v>
      </c>
      <c r="M208" s="2" t="s">
        <v>1311</v>
      </c>
      <c r="N208" s="2" t="s">
        <v>1616</v>
      </c>
      <c r="O208" s="2" t="s">
        <v>1466</v>
      </c>
      <c r="P208" s="2" t="s">
        <v>1240</v>
      </c>
    </row>
    <row r="209" spans="1:16" x14ac:dyDescent="0.3">
      <c r="A209" s="2" t="s">
        <v>1342</v>
      </c>
      <c r="B209" s="2" t="s">
        <v>402</v>
      </c>
      <c r="C209" t="s">
        <v>402</v>
      </c>
      <c r="D209" s="2" t="s">
        <v>403</v>
      </c>
      <c r="E209" s="2" t="s">
        <v>1290</v>
      </c>
      <c r="F209" s="2"/>
      <c r="G209" s="2" t="s">
        <v>1276</v>
      </c>
      <c r="H209" s="2" t="s">
        <v>1248</v>
      </c>
      <c r="I209" s="2" t="s">
        <v>1248</v>
      </c>
      <c r="J209" s="2" t="s">
        <v>1226</v>
      </c>
      <c r="K209" s="2" t="s">
        <v>1220</v>
      </c>
      <c r="L209" s="2" t="s">
        <v>1231</v>
      </c>
      <c r="M209" s="2" t="s">
        <v>1280</v>
      </c>
      <c r="N209" s="2" t="s">
        <v>1720</v>
      </c>
      <c r="O209" s="2" t="s">
        <v>1721</v>
      </c>
      <c r="P209" s="2" t="s">
        <v>1240</v>
      </c>
    </row>
    <row r="210" spans="1:16" x14ac:dyDescent="0.3">
      <c r="A210" s="2" t="s">
        <v>1722</v>
      </c>
      <c r="B210" s="2" t="s">
        <v>325</v>
      </c>
      <c r="C210" t="s">
        <v>325</v>
      </c>
      <c r="D210" s="2" t="s">
        <v>88</v>
      </c>
      <c r="E210" s="2" t="s">
        <v>1341</v>
      </c>
      <c r="F210" s="2" t="s">
        <v>2677</v>
      </c>
      <c r="G210" s="2" t="s">
        <v>1248</v>
      </c>
      <c r="H210" s="2" t="s">
        <v>1248</v>
      </c>
      <c r="I210" s="2" t="s">
        <v>1248</v>
      </c>
      <c r="J210" s="2" t="s">
        <v>1249</v>
      </c>
      <c r="K210" s="2" t="s">
        <v>1269</v>
      </c>
      <c r="L210" s="2" t="s">
        <v>1231</v>
      </c>
      <c r="M210" s="2" t="s">
        <v>1279</v>
      </c>
      <c r="N210" s="2" t="s">
        <v>1456</v>
      </c>
      <c r="O210" s="2" t="s">
        <v>1456</v>
      </c>
      <c r="P210" s="2" t="s">
        <v>1231</v>
      </c>
    </row>
    <row r="211" spans="1:16" x14ac:dyDescent="0.3">
      <c r="A211" s="2" t="s">
        <v>1723</v>
      </c>
      <c r="B211" s="2" t="s">
        <v>286</v>
      </c>
      <c r="C211" t="s">
        <v>286</v>
      </c>
      <c r="D211" s="2" t="s">
        <v>84</v>
      </c>
      <c r="E211" s="2" t="s">
        <v>1249</v>
      </c>
      <c r="F211" s="2"/>
      <c r="G211" s="2" t="s">
        <v>1225</v>
      </c>
      <c r="H211" s="2" t="s">
        <v>1248</v>
      </c>
      <c r="I211" s="2" t="s">
        <v>1248</v>
      </c>
      <c r="J211" s="2" t="s">
        <v>1235</v>
      </c>
      <c r="K211" s="2" t="s">
        <v>1269</v>
      </c>
      <c r="L211" s="2" t="s">
        <v>1269</v>
      </c>
      <c r="M211" s="2" t="s">
        <v>1263</v>
      </c>
      <c r="N211" s="2" t="s">
        <v>1589</v>
      </c>
      <c r="O211" s="2" t="s">
        <v>1724</v>
      </c>
      <c r="P211" s="2" t="s">
        <v>1220</v>
      </c>
    </row>
    <row r="212" spans="1:16" x14ac:dyDescent="0.3">
      <c r="A212" s="2" t="s">
        <v>1561</v>
      </c>
      <c r="B212" s="2" t="s">
        <v>358</v>
      </c>
      <c r="C212" t="s">
        <v>358</v>
      </c>
      <c r="D212" s="2" t="s">
        <v>86</v>
      </c>
      <c r="E212" s="2" t="s">
        <v>1294</v>
      </c>
      <c r="F212" s="2"/>
      <c r="G212" s="2" t="s">
        <v>1288</v>
      </c>
      <c r="H212" s="2" t="s">
        <v>1231</v>
      </c>
      <c r="I212" s="2" t="s">
        <v>1248</v>
      </c>
      <c r="J212" s="2" t="s">
        <v>1230</v>
      </c>
      <c r="K212" s="2" t="s">
        <v>1220</v>
      </c>
      <c r="L212" s="2" t="s">
        <v>1220</v>
      </c>
      <c r="M212" s="2" t="s">
        <v>1258</v>
      </c>
      <c r="N212" s="2" t="s">
        <v>1537</v>
      </c>
      <c r="O212" s="2" t="s">
        <v>1674</v>
      </c>
      <c r="P212" s="2" t="s">
        <v>1231</v>
      </c>
    </row>
    <row r="213" spans="1:16" x14ac:dyDescent="0.3">
      <c r="A213" s="2" t="s">
        <v>1725</v>
      </c>
      <c r="B213" s="2" t="s">
        <v>252</v>
      </c>
      <c r="C213" t="s">
        <v>252</v>
      </c>
      <c r="D213" s="2" t="s">
        <v>63</v>
      </c>
      <c r="E213" s="2" t="s">
        <v>1341</v>
      </c>
      <c r="F213" s="2"/>
      <c r="G213" s="2" t="s">
        <v>1231</v>
      </c>
      <c r="H213" s="2" t="s">
        <v>1269</v>
      </c>
      <c r="I213" s="2" t="s">
        <v>1248</v>
      </c>
      <c r="J213" s="2" t="s">
        <v>1708</v>
      </c>
      <c r="K213" s="2" t="s">
        <v>1269</v>
      </c>
      <c r="L213" s="2" t="s">
        <v>1269</v>
      </c>
      <c r="M213" s="2" t="s">
        <v>1269</v>
      </c>
      <c r="N213" s="2" t="s">
        <v>1726</v>
      </c>
      <c r="O213" s="2" t="s">
        <v>1727</v>
      </c>
      <c r="P213" s="2" t="s">
        <v>1269</v>
      </c>
    </row>
    <row r="214" spans="1:16" x14ac:dyDescent="0.3">
      <c r="A214" s="2" t="s">
        <v>1728</v>
      </c>
      <c r="B214" s="2" t="s">
        <v>1179</v>
      </c>
      <c r="C214" t="s">
        <v>201</v>
      </c>
      <c r="D214" s="2" t="s">
        <v>51</v>
      </c>
      <c r="E214" s="2" t="s">
        <v>1305</v>
      </c>
      <c r="F214" s="2" t="s">
        <v>1172</v>
      </c>
      <c r="G214" s="2" t="s">
        <v>1225</v>
      </c>
      <c r="H214" s="2" t="s">
        <v>1230</v>
      </c>
      <c r="I214" s="2" t="s">
        <v>1248</v>
      </c>
      <c r="J214" s="2" t="s">
        <v>1324</v>
      </c>
      <c r="K214" s="2" t="s">
        <v>1269</v>
      </c>
      <c r="L214" s="2" t="s">
        <v>1220</v>
      </c>
      <c r="M214" s="2" t="s">
        <v>1282</v>
      </c>
      <c r="N214" s="2" t="s">
        <v>1274</v>
      </c>
      <c r="O214" s="2" t="s">
        <v>1594</v>
      </c>
      <c r="P214" s="2" t="s">
        <v>1231</v>
      </c>
    </row>
    <row r="215" spans="1:16" x14ac:dyDescent="0.3">
      <c r="A215" s="2" t="s">
        <v>1729</v>
      </c>
      <c r="B215" s="2" t="s">
        <v>577</v>
      </c>
      <c r="C215" t="s">
        <v>577</v>
      </c>
      <c r="D215" s="2" t="s">
        <v>101</v>
      </c>
      <c r="E215" s="2" t="s">
        <v>1311</v>
      </c>
      <c r="F215" s="2"/>
      <c r="G215" s="2" t="s">
        <v>1231</v>
      </c>
      <c r="H215" s="2" t="s">
        <v>1269</v>
      </c>
      <c r="I215" s="2" t="s">
        <v>1248</v>
      </c>
      <c r="J215" s="2" t="s">
        <v>1235</v>
      </c>
      <c r="K215" s="2" t="s">
        <v>1269</v>
      </c>
      <c r="L215" s="2" t="s">
        <v>1269</v>
      </c>
      <c r="M215" s="2" t="s">
        <v>1279</v>
      </c>
      <c r="N215" s="2" t="s">
        <v>1589</v>
      </c>
      <c r="O215" s="2" t="s">
        <v>1531</v>
      </c>
      <c r="P215" s="2" t="s">
        <v>1269</v>
      </c>
    </row>
    <row r="216" spans="1:16" x14ac:dyDescent="0.3">
      <c r="A216" s="2" t="s">
        <v>1518</v>
      </c>
      <c r="B216" s="2" t="s">
        <v>1188</v>
      </c>
      <c r="C216" t="s">
        <v>458</v>
      </c>
      <c r="D216" s="2" t="s">
        <v>48</v>
      </c>
      <c r="E216" s="2" t="s">
        <v>1311</v>
      </c>
      <c r="F216" s="2"/>
      <c r="G216" s="2" t="s">
        <v>1276</v>
      </c>
      <c r="H216" s="2" t="s">
        <v>1220</v>
      </c>
      <c r="I216" s="2" t="s">
        <v>1248</v>
      </c>
      <c r="J216" s="2" t="s">
        <v>1347</v>
      </c>
      <c r="K216" s="2" t="s">
        <v>1269</v>
      </c>
      <c r="L216" s="2" t="s">
        <v>1231</v>
      </c>
      <c r="M216" s="2" t="s">
        <v>1288</v>
      </c>
      <c r="N216" s="2" t="s">
        <v>1683</v>
      </c>
      <c r="O216" s="2" t="s">
        <v>1717</v>
      </c>
      <c r="P216" s="2" t="s">
        <v>1240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1140</v>
      </c>
      <c r="G217" s="2" t="s">
        <v>1036</v>
      </c>
      <c r="H217" s="2" t="s">
        <v>1387</v>
      </c>
      <c r="I217" s="2" t="s">
        <v>1388</v>
      </c>
      <c r="J217" s="2" t="s">
        <v>1037</v>
      </c>
      <c r="K217" s="2" t="s">
        <v>1144</v>
      </c>
      <c r="L217" s="2" t="s">
        <v>1145</v>
      </c>
      <c r="M217" s="2" t="s">
        <v>1146</v>
      </c>
      <c r="N217" s="2" t="s">
        <v>1000</v>
      </c>
      <c r="O217" s="2" t="s">
        <v>1389</v>
      </c>
      <c r="P217" s="2" t="s">
        <v>1150</v>
      </c>
    </row>
    <row r="218" spans="1:16" x14ac:dyDescent="0.3">
      <c r="A218" s="2" t="s">
        <v>1730</v>
      </c>
      <c r="B218" s="2" t="s">
        <v>367</v>
      </c>
      <c r="C218" t="s">
        <v>367</v>
      </c>
      <c r="D218" s="2" t="s">
        <v>116</v>
      </c>
      <c r="E218" s="2" t="s">
        <v>1249</v>
      </c>
      <c r="F218" s="2"/>
      <c r="G218" s="2" t="s">
        <v>1222</v>
      </c>
      <c r="H218" s="2" t="s">
        <v>1220</v>
      </c>
      <c r="I218" s="2" t="s">
        <v>1248</v>
      </c>
      <c r="J218" s="2" t="s">
        <v>1222</v>
      </c>
      <c r="K218" s="2" t="s">
        <v>1269</v>
      </c>
      <c r="L218" s="2" t="s">
        <v>1269</v>
      </c>
      <c r="M218" s="2" t="s">
        <v>1263</v>
      </c>
      <c r="N218" s="2" t="s">
        <v>1327</v>
      </c>
      <c r="O218" s="2" t="s">
        <v>1686</v>
      </c>
      <c r="P218" s="2" t="s">
        <v>1269</v>
      </c>
    </row>
    <row r="219" spans="1:16" x14ac:dyDescent="0.3">
      <c r="A219" s="2" t="s">
        <v>1336</v>
      </c>
      <c r="B219" s="2" t="s">
        <v>472</v>
      </c>
      <c r="C219" t="s">
        <v>472</v>
      </c>
      <c r="D219" s="2" t="s">
        <v>54</v>
      </c>
      <c r="E219" s="2" t="s">
        <v>1249</v>
      </c>
      <c r="F219" s="2"/>
      <c r="G219" s="2" t="s">
        <v>1225</v>
      </c>
      <c r="H219" s="2" t="s">
        <v>1269</v>
      </c>
      <c r="I219" s="2" t="s">
        <v>1248</v>
      </c>
      <c r="J219" s="2" t="s">
        <v>1305</v>
      </c>
      <c r="K219" s="2" t="s">
        <v>1269</v>
      </c>
      <c r="L219" s="2" t="s">
        <v>1269</v>
      </c>
      <c r="M219" s="2" t="s">
        <v>1279</v>
      </c>
      <c r="N219" s="2" t="s">
        <v>1407</v>
      </c>
      <c r="O219" s="2" t="s">
        <v>1537</v>
      </c>
      <c r="P219" s="2" t="s">
        <v>1269</v>
      </c>
    </row>
    <row r="220" spans="1:16" x14ac:dyDescent="0.3">
      <c r="A220" s="2" t="s">
        <v>1731</v>
      </c>
      <c r="B220" s="2" t="s">
        <v>189</v>
      </c>
      <c r="C220" t="s">
        <v>189</v>
      </c>
      <c r="D220" s="2" t="s">
        <v>180</v>
      </c>
      <c r="E220" s="2" t="s">
        <v>1249</v>
      </c>
      <c r="F220" s="2" t="s">
        <v>49</v>
      </c>
      <c r="G220" s="2" t="s">
        <v>1225</v>
      </c>
      <c r="H220" s="2" t="s">
        <v>1235</v>
      </c>
      <c r="I220" s="2" t="s">
        <v>1248</v>
      </c>
      <c r="J220" s="2" t="s">
        <v>1266</v>
      </c>
      <c r="K220" s="2" t="s">
        <v>1269</v>
      </c>
      <c r="L220" s="2" t="s">
        <v>1231</v>
      </c>
      <c r="M220" s="2" t="s">
        <v>1324</v>
      </c>
      <c r="N220" s="2" t="s">
        <v>1732</v>
      </c>
      <c r="O220" s="2" t="s">
        <v>1637</v>
      </c>
      <c r="P220" s="2" t="s">
        <v>1230</v>
      </c>
    </row>
    <row r="221" spans="1:16" x14ac:dyDescent="0.3">
      <c r="A221" s="2" t="s">
        <v>1498</v>
      </c>
      <c r="B221" s="2" t="s">
        <v>108</v>
      </c>
      <c r="C221" t="s">
        <v>108</v>
      </c>
      <c r="D221" s="2" t="s">
        <v>61</v>
      </c>
      <c r="E221" s="2" t="s">
        <v>1294</v>
      </c>
      <c r="F221" s="2" t="s">
        <v>49</v>
      </c>
      <c r="G221" s="2" t="s">
        <v>1225</v>
      </c>
      <c r="H221" s="2" t="s">
        <v>1225</v>
      </c>
      <c r="I221" s="2" t="s">
        <v>1248</v>
      </c>
      <c r="J221" s="2" t="s">
        <v>1688</v>
      </c>
      <c r="K221" s="2" t="s">
        <v>1269</v>
      </c>
      <c r="L221" s="2" t="s">
        <v>1269</v>
      </c>
      <c r="M221" s="2" t="s">
        <v>1240</v>
      </c>
      <c r="N221" s="2" t="s">
        <v>1733</v>
      </c>
      <c r="O221" s="2" t="s">
        <v>1726</v>
      </c>
      <c r="P221" s="2" t="s">
        <v>1220</v>
      </c>
    </row>
    <row r="222" spans="1:16" x14ac:dyDescent="0.3">
      <c r="A222" s="2" t="s">
        <v>1734</v>
      </c>
      <c r="B222" s="2" t="s">
        <v>275</v>
      </c>
      <c r="C222" t="s">
        <v>275</v>
      </c>
      <c r="D222" s="2" t="s">
        <v>74</v>
      </c>
      <c r="E222" s="2" t="s">
        <v>1321</v>
      </c>
      <c r="F222" s="2" t="s">
        <v>2677</v>
      </c>
      <c r="G222" s="2" t="s">
        <v>1248</v>
      </c>
      <c r="H222" s="2" t="s">
        <v>1248</v>
      </c>
      <c r="I222" s="2" t="s">
        <v>1248</v>
      </c>
      <c r="J222" s="2" t="s">
        <v>1258</v>
      </c>
      <c r="K222" s="2" t="s">
        <v>1269</v>
      </c>
      <c r="L222" s="2" t="s">
        <v>1220</v>
      </c>
      <c r="M222" s="2" t="s">
        <v>1263</v>
      </c>
      <c r="N222" s="2" t="s">
        <v>1478</v>
      </c>
      <c r="O222" s="2" t="s">
        <v>1478</v>
      </c>
      <c r="P222" s="2" t="s">
        <v>1240</v>
      </c>
    </row>
    <row r="223" spans="1:16" x14ac:dyDescent="0.3">
      <c r="A223" s="2" t="s">
        <v>1735</v>
      </c>
      <c r="B223" s="2" t="s">
        <v>592</v>
      </c>
      <c r="C223" t="s">
        <v>592</v>
      </c>
      <c r="D223" s="2" t="s">
        <v>33</v>
      </c>
      <c r="E223" s="2" t="s">
        <v>1249</v>
      </c>
      <c r="F223" s="2"/>
      <c r="G223" s="2" t="s">
        <v>1282</v>
      </c>
      <c r="H223" s="2" t="s">
        <v>1269</v>
      </c>
      <c r="I223" s="2" t="s">
        <v>1248</v>
      </c>
      <c r="J223" s="2" t="s">
        <v>1282</v>
      </c>
      <c r="K223" s="2" t="s">
        <v>1269</v>
      </c>
      <c r="L223" s="2" t="s">
        <v>1269</v>
      </c>
      <c r="M223" s="2" t="s">
        <v>1263</v>
      </c>
      <c r="N223" s="2" t="s">
        <v>1582</v>
      </c>
      <c r="O223" s="2" t="s">
        <v>1686</v>
      </c>
      <c r="P223" s="2" t="s">
        <v>1269</v>
      </c>
    </row>
    <row r="224" spans="1:16" x14ac:dyDescent="0.3">
      <c r="A224" s="2" t="s">
        <v>1736</v>
      </c>
      <c r="B224" s="2" t="s">
        <v>543</v>
      </c>
      <c r="C224" t="s">
        <v>543</v>
      </c>
      <c r="D224" s="2" t="s">
        <v>51</v>
      </c>
      <c r="E224" s="2" t="s">
        <v>1347</v>
      </c>
      <c r="F224" s="2"/>
      <c r="G224" s="2" t="s">
        <v>1225</v>
      </c>
      <c r="H224" s="2" t="s">
        <v>1269</v>
      </c>
      <c r="I224" s="2" t="s">
        <v>1248</v>
      </c>
      <c r="J224" s="2" t="s">
        <v>1282</v>
      </c>
      <c r="K224" s="2" t="s">
        <v>1269</v>
      </c>
      <c r="L224" s="2" t="s">
        <v>1240</v>
      </c>
      <c r="M224" s="2" t="s">
        <v>1230</v>
      </c>
      <c r="N224" s="2" t="s">
        <v>1582</v>
      </c>
      <c r="O224" s="2" t="s">
        <v>1680</v>
      </c>
      <c r="P224" s="2" t="s">
        <v>1269</v>
      </c>
    </row>
    <row r="225" spans="1:16" x14ac:dyDescent="0.3">
      <c r="A225" s="2" t="s">
        <v>1330</v>
      </c>
      <c r="B225" s="2" t="s">
        <v>241</v>
      </c>
      <c r="C225" t="s">
        <v>241</v>
      </c>
      <c r="D225" s="2" t="s">
        <v>40</v>
      </c>
      <c r="E225" s="2" t="s">
        <v>1232</v>
      </c>
      <c r="F225" s="2" t="s">
        <v>52</v>
      </c>
      <c r="G225" s="2" t="s">
        <v>1225</v>
      </c>
      <c r="H225" s="2" t="s">
        <v>1276</v>
      </c>
      <c r="I225" s="2" t="s">
        <v>1248</v>
      </c>
      <c r="J225" s="2" t="s">
        <v>1236</v>
      </c>
      <c r="K225" s="2" t="s">
        <v>1269</v>
      </c>
      <c r="L225" s="2" t="s">
        <v>1231</v>
      </c>
      <c r="M225" s="2" t="s">
        <v>1252</v>
      </c>
      <c r="N225" s="2" t="s">
        <v>1706</v>
      </c>
      <c r="O225" s="2" t="s">
        <v>1466</v>
      </c>
      <c r="P225" s="2" t="s">
        <v>1269</v>
      </c>
    </row>
    <row r="226" spans="1:16" x14ac:dyDescent="0.3">
      <c r="A226" s="2" t="s">
        <v>1548</v>
      </c>
      <c r="B226" s="2" t="s">
        <v>217</v>
      </c>
      <c r="C226" t="s">
        <v>217</v>
      </c>
      <c r="D226" s="2" t="s">
        <v>46</v>
      </c>
      <c r="E226" s="2" t="s">
        <v>1301</v>
      </c>
      <c r="F226" s="2" t="s">
        <v>49</v>
      </c>
      <c r="G226" s="2" t="s">
        <v>1288</v>
      </c>
      <c r="H226" s="2" t="s">
        <v>1288</v>
      </c>
      <c r="I226" s="2" t="s">
        <v>1248</v>
      </c>
      <c r="J226" s="2" t="s">
        <v>1263</v>
      </c>
      <c r="K226" s="2" t="s">
        <v>1220</v>
      </c>
      <c r="L226" s="2" t="s">
        <v>1220</v>
      </c>
      <c r="M226" s="2" t="s">
        <v>1240</v>
      </c>
      <c r="N226" s="2" t="s">
        <v>1648</v>
      </c>
      <c r="O226" s="2" t="s">
        <v>1680</v>
      </c>
      <c r="P226" s="2" t="s">
        <v>1269</v>
      </c>
    </row>
    <row r="227" spans="1:16" x14ac:dyDescent="0.3">
      <c r="A227" s="2" t="s">
        <v>1737</v>
      </c>
      <c r="B227" s="2" t="s">
        <v>602</v>
      </c>
      <c r="C227" t="s">
        <v>602</v>
      </c>
      <c r="D227" s="2" t="s">
        <v>86</v>
      </c>
      <c r="E227" s="2" t="s">
        <v>1232</v>
      </c>
      <c r="F227" s="2"/>
      <c r="G227" s="2" t="s">
        <v>1243</v>
      </c>
      <c r="H227" s="2" t="s">
        <v>1269</v>
      </c>
      <c r="I227" s="2" t="s">
        <v>1248</v>
      </c>
      <c r="J227" s="2" t="s">
        <v>1263</v>
      </c>
      <c r="K227" s="2" t="s">
        <v>1269</v>
      </c>
      <c r="L227" s="2" t="s">
        <v>1269</v>
      </c>
      <c r="M227" s="2" t="s">
        <v>1230</v>
      </c>
      <c r="N227" s="2" t="s">
        <v>1648</v>
      </c>
      <c r="O227" s="2" t="s">
        <v>1724</v>
      </c>
      <c r="P227" s="2" t="s">
        <v>1269</v>
      </c>
    </row>
    <row r="228" spans="1:16" x14ac:dyDescent="0.3">
      <c r="A228" s="2" t="s">
        <v>1738</v>
      </c>
      <c r="B228" s="2" t="s">
        <v>1153</v>
      </c>
      <c r="C228" t="s">
        <v>96</v>
      </c>
      <c r="D228" s="2" t="s">
        <v>56</v>
      </c>
      <c r="E228" s="2" t="s">
        <v>1294</v>
      </c>
      <c r="F228" s="2" t="s">
        <v>49</v>
      </c>
      <c r="G228" s="2" t="s">
        <v>1225</v>
      </c>
      <c r="H228" s="2" t="s">
        <v>1225</v>
      </c>
      <c r="I228" s="2" t="s">
        <v>1240</v>
      </c>
      <c r="J228" s="2" t="s">
        <v>1225</v>
      </c>
      <c r="K228" s="2" t="s">
        <v>1269</v>
      </c>
      <c r="L228" s="2" t="s">
        <v>1220</v>
      </c>
      <c r="M228" s="2" t="s">
        <v>1329</v>
      </c>
      <c r="N228" s="2" t="s">
        <v>1407</v>
      </c>
      <c r="O228" s="2" t="s">
        <v>1686</v>
      </c>
      <c r="P228" s="2" t="s">
        <v>1269</v>
      </c>
    </row>
    <row r="229" spans="1:16" x14ac:dyDescent="0.3">
      <c r="A229" s="2" t="s">
        <v>1739</v>
      </c>
      <c r="B229" s="2" t="s">
        <v>170</v>
      </c>
      <c r="C229" t="s">
        <v>170</v>
      </c>
      <c r="D229" s="2" t="s">
        <v>54</v>
      </c>
      <c r="E229" s="2" t="s">
        <v>1294</v>
      </c>
      <c r="F229" s="2" t="s">
        <v>49</v>
      </c>
      <c r="G229" s="2" t="s">
        <v>1225</v>
      </c>
      <c r="H229" s="2" t="s">
        <v>1222</v>
      </c>
      <c r="I229" s="2" t="s">
        <v>1240</v>
      </c>
      <c r="J229" s="2" t="s">
        <v>1288</v>
      </c>
      <c r="K229" s="2" t="s">
        <v>1269</v>
      </c>
      <c r="L229" s="2" t="s">
        <v>1220</v>
      </c>
      <c r="M229" s="2" t="s">
        <v>1293</v>
      </c>
      <c r="N229" s="2" t="s">
        <v>1499</v>
      </c>
      <c r="O229" s="2" t="s">
        <v>1680</v>
      </c>
      <c r="P229" s="2" t="s">
        <v>1220</v>
      </c>
    </row>
    <row r="230" spans="1:16" x14ac:dyDescent="0.3">
      <c r="A230" s="2" t="s">
        <v>1740</v>
      </c>
      <c r="B230" s="2" t="s">
        <v>93</v>
      </c>
      <c r="C230" t="s">
        <v>93</v>
      </c>
      <c r="D230" s="2" t="s">
        <v>40</v>
      </c>
      <c r="E230" s="2" t="s">
        <v>1311</v>
      </c>
      <c r="F230" s="2" t="s">
        <v>49</v>
      </c>
      <c r="G230" s="2" t="s">
        <v>1225</v>
      </c>
      <c r="H230" s="2" t="s">
        <v>1293</v>
      </c>
      <c r="I230" s="2" t="s">
        <v>1240</v>
      </c>
      <c r="J230" s="2" t="s">
        <v>1280</v>
      </c>
      <c r="K230" s="2" t="s">
        <v>1220</v>
      </c>
      <c r="L230" s="2" t="s">
        <v>1231</v>
      </c>
      <c r="M230" s="2" t="s">
        <v>1364</v>
      </c>
      <c r="N230" s="2" t="s">
        <v>1741</v>
      </c>
      <c r="O230" s="2" t="s">
        <v>1327</v>
      </c>
      <c r="P230" s="2" t="s">
        <v>1220</v>
      </c>
    </row>
    <row r="231" spans="1:16" x14ac:dyDescent="0.3">
      <c r="A231" s="2" t="s">
        <v>1325</v>
      </c>
      <c r="B231" s="2" t="s">
        <v>198</v>
      </c>
      <c r="C231" t="s">
        <v>198</v>
      </c>
      <c r="D231" s="2" t="s">
        <v>44</v>
      </c>
      <c r="E231" s="2" t="s">
        <v>1301</v>
      </c>
      <c r="F231" s="2" t="s">
        <v>1172</v>
      </c>
      <c r="G231" s="2" t="s">
        <v>1222</v>
      </c>
      <c r="H231" s="2" t="s">
        <v>1263</v>
      </c>
      <c r="I231" s="2" t="s">
        <v>1240</v>
      </c>
      <c r="J231" s="2" t="s">
        <v>1293</v>
      </c>
      <c r="K231" s="2" t="s">
        <v>1269</v>
      </c>
      <c r="L231" s="2" t="s">
        <v>1269</v>
      </c>
      <c r="M231" s="2" t="s">
        <v>1258</v>
      </c>
      <c r="N231" s="2" t="s">
        <v>1291</v>
      </c>
      <c r="O231" s="2" t="s">
        <v>1659</v>
      </c>
      <c r="P231" s="2" t="s">
        <v>1231</v>
      </c>
    </row>
    <row r="232" spans="1:16" x14ac:dyDescent="0.3">
      <c r="A232" s="2" t="s">
        <v>1319</v>
      </c>
      <c r="B232" s="2" t="s">
        <v>508</v>
      </c>
      <c r="C232" t="s">
        <v>508</v>
      </c>
      <c r="D232" s="2" t="s">
        <v>107</v>
      </c>
      <c r="E232" s="2" t="s">
        <v>1341</v>
      </c>
      <c r="F232" s="2" t="s">
        <v>1183</v>
      </c>
      <c r="G232" s="2" t="s">
        <v>1225</v>
      </c>
      <c r="H232" s="2" t="s">
        <v>1248</v>
      </c>
      <c r="I232" s="2" t="s">
        <v>1240</v>
      </c>
      <c r="J232" s="2" t="s">
        <v>1258</v>
      </c>
      <c r="K232" s="2" t="s">
        <v>1269</v>
      </c>
      <c r="L232" s="2" t="s">
        <v>1269</v>
      </c>
      <c r="M232" s="2" t="s">
        <v>1248</v>
      </c>
      <c r="N232" s="2" t="s">
        <v>1582</v>
      </c>
      <c r="O232" s="2" t="s">
        <v>1742</v>
      </c>
      <c r="P232" s="2" t="s">
        <v>1269</v>
      </c>
    </row>
    <row r="233" spans="1:16" x14ac:dyDescent="0.3">
      <c r="A233" s="2" t="s">
        <v>1513</v>
      </c>
      <c r="B233" s="2" t="s">
        <v>236</v>
      </c>
      <c r="C233" t="s">
        <v>236</v>
      </c>
      <c r="D233" s="2" t="s">
        <v>101</v>
      </c>
      <c r="E233" s="2" t="s">
        <v>1290</v>
      </c>
      <c r="F233" s="2" t="s">
        <v>2698</v>
      </c>
      <c r="G233" s="2" t="s">
        <v>1276</v>
      </c>
      <c r="H233" s="2" t="s">
        <v>1248</v>
      </c>
      <c r="I233" s="2" t="s">
        <v>1240</v>
      </c>
      <c r="J233" s="2" t="s">
        <v>1305</v>
      </c>
      <c r="K233" s="2" t="s">
        <v>1269</v>
      </c>
      <c r="L233" s="2" t="s">
        <v>1220</v>
      </c>
      <c r="M233" s="2" t="s">
        <v>1282</v>
      </c>
      <c r="N233" s="2" t="s">
        <v>1701</v>
      </c>
      <c r="O233" s="2" t="s">
        <v>1648</v>
      </c>
      <c r="P233" s="2" t="s">
        <v>1269</v>
      </c>
    </row>
    <row r="234" spans="1:16" x14ac:dyDescent="0.3">
      <c r="A234" s="2" t="s">
        <v>1743</v>
      </c>
      <c r="B234" s="2" t="s">
        <v>249</v>
      </c>
      <c r="C234" t="s">
        <v>249</v>
      </c>
      <c r="D234" s="2" t="s">
        <v>74</v>
      </c>
      <c r="E234" s="2" t="s">
        <v>1221</v>
      </c>
      <c r="F234" s="2" t="s">
        <v>52</v>
      </c>
      <c r="G234" s="2" t="s">
        <v>1243</v>
      </c>
      <c r="H234" s="2" t="s">
        <v>1263</v>
      </c>
      <c r="I234" s="2" t="s">
        <v>1240</v>
      </c>
      <c r="J234" s="2" t="s">
        <v>1258</v>
      </c>
      <c r="K234" s="2" t="s">
        <v>1269</v>
      </c>
      <c r="L234" s="2" t="s">
        <v>1269</v>
      </c>
      <c r="M234" s="2" t="s">
        <v>1230</v>
      </c>
      <c r="N234" s="2" t="s">
        <v>1582</v>
      </c>
      <c r="O234" s="2" t="s">
        <v>1660</v>
      </c>
      <c r="P234" s="2" t="s">
        <v>1269</v>
      </c>
    </row>
    <row r="235" spans="1:16" x14ac:dyDescent="0.3">
      <c r="A235" s="2" t="s">
        <v>1744</v>
      </c>
      <c r="B235" s="2" t="s">
        <v>239</v>
      </c>
      <c r="C235" t="s">
        <v>239</v>
      </c>
      <c r="D235" s="2" t="s">
        <v>114</v>
      </c>
      <c r="E235" s="2" t="s">
        <v>1311</v>
      </c>
      <c r="F235" s="2" t="s">
        <v>52</v>
      </c>
      <c r="G235" s="2" t="s">
        <v>1225</v>
      </c>
      <c r="H235" s="2" t="s">
        <v>1293</v>
      </c>
      <c r="I235" s="2" t="s">
        <v>1240</v>
      </c>
      <c r="J235" s="2" t="s">
        <v>1745</v>
      </c>
      <c r="K235" s="2" t="s">
        <v>1269</v>
      </c>
      <c r="L235" s="2" t="s">
        <v>1269</v>
      </c>
      <c r="M235" s="2" t="s">
        <v>1711</v>
      </c>
      <c r="N235" s="2" t="s">
        <v>1746</v>
      </c>
      <c r="O235" s="2" t="s">
        <v>1689</v>
      </c>
      <c r="P235" s="2" t="s">
        <v>1220</v>
      </c>
    </row>
    <row r="236" spans="1:16" x14ac:dyDescent="0.3">
      <c r="A236" s="2" t="s">
        <v>1516</v>
      </c>
      <c r="B236" s="2" t="s">
        <v>573</v>
      </c>
      <c r="C236" t="s">
        <v>573</v>
      </c>
      <c r="D236" s="2" t="s">
        <v>135</v>
      </c>
      <c r="E236" s="2" t="s">
        <v>1290</v>
      </c>
      <c r="F236" s="2"/>
      <c r="G236" s="2" t="s">
        <v>1231</v>
      </c>
      <c r="H236" s="2" t="s">
        <v>1269</v>
      </c>
      <c r="I236" s="2" t="s">
        <v>1240</v>
      </c>
      <c r="J236" s="2" t="s">
        <v>1282</v>
      </c>
      <c r="K236" s="2" t="s">
        <v>1269</v>
      </c>
      <c r="L236" s="2" t="s">
        <v>1220</v>
      </c>
      <c r="M236" s="2" t="s">
        <v>1258</v>
      </c>
      <c r="N236" s="2" t="s">
        <v>1589</v>
      </c>
      <c r="O236" s="2" t="s">
        <v>1238</v>
      </c>
      <c r="P236" s="2" t="s">
        <v>1269</v>
      </c>
    </row>
    <row r="237" spans="1:16" x14ac:dyDescent="0.3">
      <c r="A237" s="2" t="s">
        <v>1509</v>
      </c>
      <c r="B237" s="2" t="s">
        <v>257</v>
      </c>
      <c r="C237" t="s">
        <v>257</v>
      </c>
      <c r="D237" s="2" t="s">
        <v>99</v>
      </c>
      <c r="E237" s="2" t="s">
        <v>1348</v>
      </c>
      <c r="F237" s="2" t="s">
        <v>2699</v>
      </c>
      <c r="G237" s="2" t="s">
        <v>1282</v>
      </c>
      <c r="H237" s="2" t="s">
        <v>1258</v>
      </c>
      <c r="I237" s="2" t="s">
        <v>1240</v>
      </c>
      <c r="J237" s="2" t="s">
        <v>1340</v>
      </c>
      <c r="K237" s="2" t="s">
        <v>1269</v>
      </c>
      <c r="L237" s="2" t="s">
        <v>1220</v>
      </c>
      <c r="M237" s="2" t="s">
        <v>1276</v>
      </c>
      <c r="N237" s="2" t="s">
        <v>1692</v>
      </c>
      <c r="O237" s="2" t="s">
        <v>1717</v>
      </c>
      <c r="P237" s="2" t="s">
        <v>1269</v>
      </c>
    </row>
    <row r="238" spans="1:16" x14ac:dyDescent="0.3">
      <c r="A238" s="2" t="s">
        <v>1747</v>
      </c>
      <c r="B238" s="2" t="s">
        <v>630</v>
      </c>
      <c r="C238" t="s">
        <v>630</v>
      </c>
      <c r="D238" s="2" t="s">
        <v>54</v>
      </c>
      <c r="E238" s="2" t="s">
        <v>1348</v>
      </c>
      <c r="F238" s="2"/>
      <c r="G238" s="2" t="s">
        <v>1230</v>
      </c>
      <c r="H238" s="2" t="s">
        <v>1269</v>
      </c>
      <c r="I238" s="2" t="s">
        <v>1240</v>
      </c>
      <c r="J238" s="2" t="s">
        <v>1748</v>
      </c>
      <c r="K238" s="2" t="s">
        <v>1269</v>
      </c>
      <c r="L238" s="2" t="s">
        <v>1269</v>
      </c>
      <c r="M238" s="2" t="s">
        <v>1708</v>
      </c>
      <c r="N238" s="2" t="s">
        <v>1712</v>
      </c>
      <c r="O238" s="2" t="s">
        <v>1749</v>
      </c>
      <c r="P238" s="2" t="s">
        <v>1269</v>
      </c>
    </row>
    <row r="239" spans="1:16" x14ac:dyDescent="0.3">
      <c r="A239" s="2" t="s">
        <v>1750</v>
      </c>
      <c r="B239" s="2" t="s">
        <v>267</v>
      </c>
      <c r="C239" t="s">
        <v>267</v>
      </c>
      <c r="D239" s="2" t="s">
        <v>48</v>
      </c>
      <c r="E239" s="2" t="s">
        <v>1335</v>
      </c>
      <c r="F239" s="2" t="s">
        <v>49</v>
      </c>
      <c r="G239" s="2" t="s">
        <v>1225</v>
      </c>
      <c r="H239" s="2" t="s">
        <v>1282</v>
      </c>
      <c r="I239" s="2" t="s">
        <v>1240</v>
      </c>
      <c r="J239" s="2" t="s">
        <v>1329</v>
      </c>
      <c r="K239" s="2" t="s">
        <v>1269</v>
      </c>
      <c r="L239" s="2" t="s">
        <v>1231</v>
      </c>
      <c r="M239" s="2" t="s">
        <v>1235</v>
      </c>
      <c r="N239" s="2" t="s">
        <v>1531</v>
      </c>
      <c r="O239" s="2" t="s">
        <v>1594</v>
      </c>
      <c r="P239" s="2" t="s">
        <v>1269</v>
      </c>
    </row>
    <row r="240" spans="1:16" x14ac:dyDescent="0.3">
      <c r="A240" s="2" t="s">
        <v>1751</v>
      </c>
      <c r="B240" s="2" t="s">
        <v>1181</v>
      </c>
      <c r="C240" t="s">
        <v>347</v>
      </c>
      <c r="D240" s="2" t="s">
        <v>65</v>
      </c>
      <c r="E240" s="2" t="s">
        <v>1348</v>
      </c>
      <c r="F240" s="2" t="s">
        <v>1182</v>
      </c>
      <c r="G240" s="2" t="s">
        <v>1235</v>
      </c>
      <c r="H240" s="2" t="s">
        <v>1235</v>
      </c>
      <c r="I240" s="2" t="s">
        <v>1240</v>
      </c>
      <c r="J240" s="2" t="s">
        <v>1258</v>
      </c>
      <c r="K240" s="2" t="s">
        <v>1269</v>
      </c>
      <c r="L240" s="2" t="s">
        <v>1220</v>
      </c>
      <c r="M240" s="2" t="s">
        <v>1263</v>
      </c>
      <c r="N240" s="2" t="s">
        <v>1582</v>
      </c>
      <c r="O240" s="2" t="s">
        <v>1680</v>
      </c>
      <c r="P240" s="2" t="s">
        <v>1269</v>
      </c>
    </row>
    <row r="241" spans="1:16" x14ac:dyDescent="0.3">
      <c r="A241" s="2" t="s">
        <v>1752</v>
      </c>
      <c r="B241" s="2" t="s">
        <v>584</v>
      </c>
      <c r="C241" t="s">
        <v>584</v>
      </c>
      <c r="D241" s="2" t="s">
        <v>80</v>
      </c>
      <c r="E241" s="2" t="s">
        <v>1249</v>
      </c>
      <c r="F241" s="2"/>
      <c r="G241" s="2" t="s">
        <v>1248</v>
      </c>
      <c r="H241" s="2" t="s">
        <v>1269</v>
      </c>
      <c r="I241" s="2" t="s">
        <v>1240</v>
      </c>
      <c r="J241" s="2" t="s">
        <v>1282</v>
      </c>
      <c r="K241" s="2" t="s">
        <v>1269</v>
      </c>
      <c r="L241" s="2" t="s">
        <v>1269</v>
      </c>
      <c r="M241" s="2" t="s">
        <v>1263</v>
      </c>
      <c r="N241" s="2" t="s">
        <v>1589</v>
      </c>
      <c r="O241" s="2" t="s">
        <v>1582</v>
      </c>
      <c r="P241" s="2" t="s">
        <v>1269</v>
      </c>
    </row>
    <row r="242" spans="1:16" x14ac:dyDescent="0.3">
      <c r="A242" s="2" t="s">
        <v>1753</v>
      </c>
      <c r="B242" s="2" t="s">
        <v>557</v>
      </c>
      <c r="C242" t="s">
        <v>557</v>
      </c>
      <c r="D242" s="2" t="s">
        <v>63</v>
      </c>
      <c r="E242" s="2" t="s">
        <v>1221</v>
      </c>
      <c r="F242" s="2"/>
      <c r="G242" s="2" t="s">
        <v>1235</v>
      </c>
      <c r="H242" s="2" t="s">
        <v>1269</v>
      </c>
      <c r="I242" s="2" t="s">
        <v>1240</v>
      </c>
      <c r="J242" s="2" t="s">
        <v>1288</v>
      </c>
      <c r="K242" s="2" t="s">
        <v>1269</v>
      </c>
      <c r="L242" s="2" t="s">
        <v>1269</v>
      </c>
      <c r="M242" s="2" t="s">
        <v>1263</v>
      </c>
      <c r="N242" s="2" t="s">
        <v>1499</v>
      </c>
      <c r="O242" s="2" t="s">
        <v>1724</v>
      </c>
      <c r="P242" s="2" t="s">
        <v>1269</v>
      </c>
    </row>
    <row r="243" spans="1:16" x14ac:dyDescent="0.3">
      <c r="A243" s="2" t="s">
        <v>1533</v>
      </c>
      <c r="B243" s="2" t="s">
        <v>307</v>
      </c>
      <c r="C243" t="s">
        <v>307</v>
      </c>
      <c r="D243" s="2" t="s">
        <v>61</v>
      </c>
      <c r="E243" s="2" t="s">
        <v>1232</v>
      </c>
      <c r="F243" s="2"/>
      <c r="G243" s="2" t="s">
        <v>1276</v>
      </c>
      <c r="H243" s="2" t="s">
        <v>1220</v>
      </c>
      <c r="I243" s="2" t="s">
        <v>1240</v>
      </c>
      <c r="J243" s="2" t="s">
        <v>1221</v>
      </c>
      <c r="K243" s="2" t="s">
        <v>1269</v>
      </c>
      <c r="L243" s="2" t="s">
        <v>1220</v>
      </c>
      <c r="M243" s="2" t="s">
        <v>1298</v>
      </c>
      <c r="N243" s="2" t="s">
        <v>1622</v>
      </c>
      <c r="O243" s="2" t="s">
        <v>1478</v>
      </c>
      <c r="P243" s="2" t="s">
        <v>1231</v>
      </c>
    </row>
    <row r="244" spans="1:16" x14ac:dyDescent="0.3">
      <c r="A244" s="2" t="s">
        <v>1315</v>
      </c>
      <c r="B244" s="2" t="s">
        <v>652</v>
      </c>
      <c r="C244" t="s">
        <v>652</v>
      </c>
      <c r="D244" s="2" t="s">
        <v>65</v>
      </c>
      <c r="E244" s="2" t="s">
        <v>1232</v>
      </c>
      <c r="F244" s="2"/>
      <c r="G244" s="2" t="s">
        <v>1220</v>
      </c>
      <c r="H244" s="2" t="s">
        <v>1269</v>
      </c>
      <c r="I244" s="2" t="s">
        <v>1240</v>
      </c>
      <c r="J244" s="2" t="s">
        <v>1748</v>
      </c>
      <c r="K244" s="2" t="s">
        <v>1269</v>
      </c>
      <c r="L244" s="2" t="s">
        <v>1269</v>
      </c>
      <c r="M244" s="2" t="s">
        <v>1708</v>
      </c>
      <c r="N244" s="2" t="s">
        <v>1712</v>
      </c>
      <c r="O244" s="2" t="s">
        <v>1754</v>
      </c>
      <c r="P244" s="2" t="s">
        <v>1269</v>
      </c>
    </row>
    <row r="245" spans="1:16" x14ac:dyDescent="0.3">
      <c r="A245" s="2" t="s">
        <v>1755</v>
      </c>
      <c r="B245" s="2" t="s">
        <v>657</v>
      </c>
      <c r="C245" t="s">
        <v>657</v>
      </c>
      <c r="D245" s="2" t="s">
        <v>107</v>
      </c>
      <c r="E245" s="2" t="s">
        <v>1348</v>
      </c>
      <c r="F245" s="2"/>
      <c r="G245" s="2" t="s">
        <v>1293</v>
      </c>
      <c r="H245" s="2" t="s">
        <v>1269</v>
      </c>
      <c r="I245" s="2" t="s">
        <v>1240</v>
      </c>
      <c r="J245" s="2" t="s">
        <v>1240</v>
      </c>
      <c r="K245" s="2" t="s">
        <v>1269</v>
      </c>
      <c r="L245" s="2" t="s">
        <v>1269</v>
      </c>
      <c r="M245" s="2" t="s">
        <v>1263</v>
      </c>
      <c r="N245" s="2" t="s">
        <v>1686</v>
      </c>
      <c r="O245" s="2" t="s">
        <v>1673</v>
      </c>
      <c r="P245" s="2" t="s">
        <v>1269</v>
      </c>
    </row>
    <row r="246" spans="1:16" x14ac:dyDescent="0.3">
      <c r="A246" s="2" t="s">
        <v>1756</v>
      </c>
      <c r="B246" s="2" t="s">
        <v>413</v>
      </c>
      <c r="C246" t="s">
        <v>413</v>
      </c>
      <c r="D246" s="2" t="s">
        <v>86</v>
      </c>
      <c r="E246" s="2" t="s">
        <v>1311</v>
      </c>
      <c r="F246" s="2"/>
      <c r="G246" s="2" t="s">
        <v>1263</v>
      </c>
      <c r="H246" s="2" t="s">
        <v>1240</v>
      </c>
      <c r="I246" s="2" t="s">
        <v>1240</v>
      </c>
      <c r="J246" s="2" t="s">
        <v>1279</v>
      </c>
      <c r="K246" s="2" t="s">
        <v>1269</v>
      </c>
      <c r="L246" s="2" t="s">
        <v>1269</v>
      </c>
      <c r="M246" s="2" t="s">
        <v>1263</v>
      </c>
      <c r="N246" s="2" t="s">
        <v>1274</v>
      </c>
      <c r="O246" s="2" t="s">
        <v>1717</v>
      </c>
      <c r="P246" s="2" t="s">
        <v>1220</v>
      </c>
    </row>
    <row r="247" spans="1:16" x14ac:dyDescent="0.3">
      <c r="A247" s="2" t="s">
        <v>1757</v>
      </c>
      <c r="B247" s="2" t="s">
        <v>248</v>
      </c>
      <c r="C247" t="s">
        <v>248</v>
      </c>
      <c r="D247" s="2" t="s">
        <v>78</v>
      </c>
      <c r="E247" s="2" t="s">
        <v>1232</v>
      </c>
      <c r="F247" s="2" t="s">
        <v>49</v>
      </c>
      <c r="G247" s="2" t="s">
        <v>1243</v>
      </c>
      <c r="H247" s="2" t="s">
        <v>1243</v>
      </c>
      <c r="I247" s="2" t="s">
        <v>1240</v>
      </c>
      <c r="J247" s="2" t="s">
        <v>1248</v>
      </c>
      <c r="K247" s="2" t="s">
        <v>1269</v>
      </c>
      <c r="L247" s="2" t="s">
        <v>1269</v>
      </c>
      <c r="M247" s="2" t="s">
        <v>1230</v>
      </c>
      <c r="N247" s="2" t="s">
        <v>1537</v>
      </c>
      <c r="O247" s="2" t="s">
        <v>1674</v>
      </c>
      <c r="P247" s="2" t="s">
        <v>1220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1140</v>
      </c>
      <c r="G248" s="2" t="s">
        <v>1036</v>
      </c>
      <c r="H248" s="2" t="s">
        <v>1387</v>
      </c>
      <c r="I248" s="2" t="s">
        <v>1388</v>
      </c>
      <c r="J248" s="2" t="s">
        <v>1037</v>
      </c>
      <c r="K248" s="2" t="s">
        <v>1144</v>
      </c>
      <c r="L248" s="2" t="s">
        <v>1145</v>
      </c>
      <c r="M248" s="2" t="s">
        <v>1146</v>
      </c>
      <c r="N248" s="2" t="s">
        <v>1000</v>
      </c>
      <c r="O248" s="2" t="s">
        <v>1389</v>
      </c>
      <c r="P248" s="2" t="s">
        <v>1150</v>
      </c>
    </row>
    <row r="249" spans="1:16" x14ac:dyDescent="0.3">
      <c r="A249" s="2" t="s">
        <v>1758</v>
      </c>
      <c r="B249" s="2" t="s">
        <v>250</v>
      </c>
      <c r="C249" t="s">
        <v>250</v>
      </c>
      <c r="D249" s="2" t="s">
        <v>111</v>
      </c>
      <c r="E249" s="2" t="s">
        <v>1341</v>
      </c>
      <c r="F249" s="2"/>
      <c r="G249" s="2" t="s">
        <v>1222</v>
      </c>
      <c r="H249" s="2" t="s">
        <v>1235</v>
      </c>
      <c r="I249" s="2" t="s">
        <v>1240</v>
      </c>
      <c r="J249" s="2" t="s">
        <v>1293</v>
      </c>
      <c r="K249" s="2" t="s">
        <v>1269</v>
      </c>
      <c r="L249" s="2" t="s">
        <v>1220</v>
      </c>
      <c r="M249" s="2" t="s">
        <v>1243</v>
      </c>
      <c r="N249" s="2" t="s">
        <v>1291</v>
      </c>
      <c r="O249" s="2" t="s">
        <v>1659</v>
      </c>
      <c r="P249" s="2" t="s">
        <v>1269</v>
      </c>
    </row>
    <row r="250" spans="1:16" x14ac:dyDescent="0.3">
      <c r="A250" s="2" t="s">
        <v>1759</v>
      </c>
      <c r="B250" s="2" t="s">
        <v>341</v>
      </c>
      <c r="C250" t="s">
        <v>341</v>
      </c>
      <c r="D250" s="2" t="s">
        <v>84</v>
      </c>
      <c r="E250" s="2" t="s">
        <v>1321</v>
      </c>
      <c r="F250" s="2"/>
      <c r="G250" s="2" t="s">
        <v>1263</v>
      </c>
      <c r="H250" s="2" t="s">
        <v>1220</v>
      </c>
      <c r="I250" s="2" t="s">
        <v>1240</v>
      </c>
      <c r="J250" s="2" t="s">
        <v>1748</v>
      </c>
      <c r="K250" s="2" t="s">
        <v>1269</v>
      </c>
      <c r="L250" s="2" t="s">
        <v>1269</v>
      </c>
      <c r="M250" s="2" t="s">
        <v>1708</v>
      </c>
      <c r="N250" s="2" t="s">
        <v>1712</v>
      </c>
      <c r="O250" s="2" t="s">
        <v>1727</v>
      </c>
      <c r="P250" s="2" t="s">
        <v>1220</v>
      </c>
    </row>
    <row r="251" spans="1:16" x14ac:dyDescent="0.3">
      <c r="A251" s="2" t="s">
        <v>1306</v>
      </c>
      <c r="B251" s="2" t="s">
        <v>343</v>
      </c>
      <c r="C251" t="s">
        <v>343</v>
      </c>
      <c r="D251" s="2" t="s">
        <v>130</v>
      </c>
      <c r="E251" s="2" t="s">
        <v>1249</v>
      </c>
      <c r="F251" s="2"/>
      <c r="G251" s="2" t="s">
        <v>1279</v>
      </c>
      <c r="H251" s="2" t="s">
        <v>1248</v>
      </c>
      <c r="I251" s="2" t="s">
        <v>1240</v>
      </c>
      <c r="J251" s="2" t="s">
        <v>1464</v>
      </c>
      <c r="K251" s="2" t="s">
        <v>1220</v>
      </c>
      <c r="L251" s="2" t="s">
        <v>1240</v>
      </c>
      <c r="M251" s="2" t="s">
        <v>1340</v>
      </c>
      <c r="N251" s="2" t="s">
        <v>1528</v>
      </c>
      <c r="O251" s="2" t="s">
        <v>1399</v>
      </c>
      <c r="P251" s="2" t="s">
        <v>1220</v>
      </c>
    </row>
    <row r="252" spans="1:16" x14ac:dyDescent="0.3">
      <c r="A252" s="2" t="s">
        <v>1505</v>
      </c>
      <c r="B252" s="2" t="s">
        <v>565</v>
      </c>
      <c r="C252" t="s">
        <v>565</v>
      </c>
      <c r="D252" s="2" t="s">
        <v>114</v>
      </c>
      <c r="E252" s="2" t="s">
        <v>1294</v>
      </c>
      <c r="F252" s="2"/>
      <c r="G252" s="2" t="s">
        <v>1225</v>
      </c>
      <c r="H252" s="2" t="s">
        <v>1231</v>
      </c>
      <c r="I252" s="2" t="s">
        <v>1240</v>
      </c>
      <c r="J252" s="2" t="s">
        <v>1263</v>
      </c>
      <c r="K252" s="2" t="s">
        <v>1269</v>
      </c>
      <c r="L252" s="2" t="s">
        <v>1269</v>
      </c>
      <c r="M252" s="2" t="s">
        <v>1282</v>
      </c>
      <c r="N252" s="2" t="s">
        <v>1587</v>
      </c>
      <c r="O252" s="2" t="s">
        <v>1742</v>
      </c>
      <c r="P252" s="2" t="s">
        <v>1240</v>
      </c>
    </row>
    <row r="253" spans="1:16" x14ac:dyDescent="0.3">
      <c r="A253" s="2" t="s">
        <v>1760</v>
      </c>
      <c r="B253" s="2" t="s">
        <v>1167</v>
      </c>
      <c r="C253" t="s">
        <v>117</v>
      </c>
      <c r="D253" s="2" t="s">
        <v>114</v>
      </c>
      <c r="E253" s="2" t="s">
        <v>1232</v>
      </c>
      <c r="F253" s="2" t="s">
        <v>49</v>
      </c>
      <c r="G253" s="2" t="s">
        <v>1225</v>
      </c>
      <c r="H253" s="2" t="s">
        <v>1276</v>
      </c>
      <c r="I253" s="2" t="s">
        <v>1240</v>
      </c>
      <c r="J253" s="2" t="s">
        <v>1324</v>
      </c>
      <c r="K253" s="2" t="s">
        <v>1269</v>
      </c>
      <c r="L253" s="2" t="s">
        <v>1220</v>
      </c>
      <c r="M253" s="2" t="s">
        <v>1282</v>
      </c>
      <c r="N253" s="2" t="s">
        <v>1495</v>
      </c>
      <c r="O253" s="2" t="s">
        <v>1594</v>
      </c>
      <c r="P253" s="2" t="s">
        <v>1231</v>
      </c>
    </row>
    <row r="254" spans="1:16" x14ac:dyDescent="0.3">
      <c r="A254" s="2" t="s">
        <v>1295</v>
      </c>
      <c r="B254" s="2" t="s">
        <v>567</v>
      </c>
      <c r="C254" t="s">
        <v>567</v>
      </c>
      <c r="D254" s="2" t="s">
        <v>403</v>
      </c>
      <c r="E254" s="2" t="s">
        <v>1348</v>
      </c>
      <c r="F254" s="2"/>
      <c r="G254" s="2" t="s">
        <v>1230</v>
      </c>
      <c r="H254" s="2" t="s">
        <v>1269</v>
      </c>
      <c r="I254" s="2" t="s">
        <v>1240</v>
      </c>
      <c r="J254" s="2" t="s">
        <v>1711</v>
      </c>
      <c r="K254" s="2" t="s">
        <v>1269</v>
      </c>
      <c r="L254" s="2" t="s">
        <v>1269</v>
      </c>
      <c r="M254" s="2" t="s">
        <v>1220</v>
      </c>
      <c r="N254" s="2" t="s">
        <v>1761</v>
      </c>
      <c r="O254" s="2" t="s">
        <v>1663</v>
      </c>
      <c r="P254" s="2" t="s">
        <v>1269</v>
      </c>
    </row>
    <row r="255" spans="1:16" x14ac:dyDescent="0.3">
      <c r="A255" s="2" t="s">
        <v>1762</v>
      </c>
      <c r="B255" s="2" t="s">
        <v>268</v>
      </c>
      <c r="C255" t="s">
        <v>268</v>
      </c>
      <c r="D255" s="2" t="s">
        <v>76</v>
      </c>
      <c r="E255" s="2" t="s">
        <v>1290</v>
      </c>
      <c r="F255" s="2" t="s">
        <v>49</v>
      </c>
      <c r="G255" s="2" t="s">
        <v>1293</v>
      </c>
      <c r="H255" s="2" t="s">
        <v>1288</v>
      </c>
      <c r="I255" s="2" t="s">
        <v>1231</v>
      </c>
      <c r="J255" s="2" t="s">
        <v>1258</v>
      </c>
      <c r="K255" s="2" t="s">
        <v>1269</v>
      </c>
      <c r="L255" s="2" t="s">
        <v>1220</v>
      </c>
      <c r="M255" s="2" t="s">
        <v>1225</v>
      </c>
      <c r="N255" s="2" t="s">
        <v>1567</v>
      </c>
      <c r="O255" s="2" t="s">
        <v>1680</v>
      </c>
      <c r="P255" s="2" t="s">
        <v>1231</v>
      </c>
    </row>
    <row r="256" spans="1:16" x14ac:dyDescent="0.3">
      <c r="A256" s="2" t="s">
        <v>1283</v>
      </c>
      <c r="B256" s="2" t="s">
        <v>496</v>
      </c>
      <c r="C256" t="s">
        <v>496</v>
      </c>
      <c r="D256" s="2" t="s">
        <v>107</v>
      </c>
      <c r="E256" s="2" t="s">
        <v>1301</v>
      </c>
      <c r="F256" s="2"/>
      <c r="G256" s="2" t="s">
        <v>1231</v>
      </c>
      <c r="H256" s="2" t="s">
        <v>1269</v>
      </c>
      <c r="I256" s="2" t="s">
        <v>1231</v>
      </c>
      <c r="J256" s="2" t="s">
        <v>1662</v>
      </c>
      <c r="K256" s="2" t="s">
        <v>1269</v>
      </c>
      <c r="L256" s="2" t="s">
        <v>1269</v>
      </c>
      <c r="M256" s="2" t="s">
        <v>1269</v>
      </c>
      <c r="N256" s="2" t="s">
        <v>1763</v>
      </c>
      <c r="O256" s="2" t="s">
        <v>1763</v>
      </c>
      <c r="P256" s="2" t="s">
        <v>1240</v>
      </c>
    </row>
    <row r="257" spans="1:16" x14ac:dyDescent="0.3">
      <c r="A257" s="2" t="s">
        <v>1764</v>
      </c>
      <c r="B257" s="2" t="s">
        <v>1765</v>
      </c>
      <c r="C257" t="s">
        <v>1765</v>
      </c>
      <c r="D257" s="2" t="s">
        <v>180</v>
      </c>
      <c r="E257" s="2" t="s">
        <v>1348</v>
      </c>
      <c r="F257" s="2"/>
      <c r="G257" s="2" t="s">
        <v>1225</v>
      </c>
      <c r="H257" s="2" t="s">
        <v>1269</v>
      </c>
      <c r="I257" s="2" t="s">
        <v>1231</v>
      </c>
      <c r="J257" s="2" t="s">
        <v>1766</v>
      </c>
      <c r="K257" s="2" t="s">
        <v>1269</v>
      </c>
      <c r="L257" s="2" t="s">
        <v>1269</v>
      </c>
      <c r="M257" s="2" t="s">
        <v>1269</v>
      </c>
      <c r="N257" s="2" t="s">
        <v>1746</v>
      </c>
      <c r="O257" s="2" t="s">
        <v>1727</v>
      </c>
      <c r="P257" s="2" t="s">
        <v>1240</v>
      </c>
    </row>
    <row r="258" spans="1:16" x14ac:dyDescent="0.3">
      <c r="A258" s="2" t="s">
        <v>1767</v>
      </c>
      <c r="B258" s="2" t="s">
        <v>485</v>
      </c>
      <c r="C258" t="s">
        <v>485</v>
      </c>
      <c r="D258" s="2" t="s">
        <v>114</v>
      </c>
      <c r="E258" s="2" t="s">
        <v>1294</v>
      </c>
      <c r="F258" s="2"/>
      <c r="G258" s="2" t="s">
        <v>1225</v>
      </c>
      <c r="H258" s="2" t="s">
        <v>1269</v>
      </c>
      <c r="I258" s="2" t="s">
        <v>1231</v>
      </c>
      <c r="J258" s="2" t="s">
        <v>1282</v>
      </c>
      <c r="K258" s="2" t="s">
        <v>1269</v>
      </c>
      <c r="L258" s="2" t="s">
        <v>1269</v>
      </c>
      <c r="M258" s="2" t="s">
        <v>1230</v>
      </c>
      <c r="N258" s="2" t="s">
        <v>1238</v>
      </c>
      <c r="O258" s="2" t="s">
        <v>1680</v>
      </c>
      <c r="P258" s="2" t="s">
        <v>1269</v>
      </c>
    </row>
    <row r="259" spans="1:16" x14ac:dyDescent="0.3">
      <c r="A259" s="2" t="s">
        <v>1277</v>
      </c>
      <c r="B259" s="2" t="s">
        <v>679</v>
      </c>
      <c r="C259" t="s">
        <v>679</v>
      </c>
      <c r="D259" s="2" t="s">
        <v>80</v>
      </c>
      <c r="E259" s="2" t="s">
        <v>1294</v>
      </c>
      <c r="F259" s="2"/>
      <c r="G259" s="2" t="s">
        <v>1240</v>
      </c>
      <c r="H259" s="2" t="s">
        <v>1269</v>
      </c>
      <c r="I259" s="2" t="s">
        <v>1231</v>
      </c>
      <c r="J259" s="2" t="s">
        <v>1768</v>
      </c>
      <c r="K259" s="2" t="s">
        <v>1269</v>
      </c>
      <c r="L259" s="2" t="s">
        <v>1269</v>
      </c>
      <c r="M259" s="2" t="s">
        <v>1220</v>
      </c>
      <c r="N259" s="2" t="s">
        <v>1769</v>
      </c>
      <c r="O259" s="2" t="s">
        <v>1754</v>
      </c>
      <c r="P259" s="2" t="s">
        <v>1269</v>
      </c>
    </row>
    <row r="260" spans="1:16" x14ac:dyDescent="0.3">
      <c r="A260" s="2" t="s">
        <v>1770</v>
      </c>
      <c r="B260" s="2" t="s">
        <v>119</v>
      </c>
      <c r="C260" t="s">
        <v>119</v>
      </c>
      <c r="D260" s="2" t="s">
        <v>107</v>
      </c>
      <c r="E260" s="2" t="s">
        <v>1301</v>
      </c>
      <c r="F260" s="2" t="s">
        <v>49</v>
      </c>
      <c r="G260" s="2" t="s">
        <v>1222</v>
      </c>
      <c r="H260" s="2" t="s">
        <v>1222</v>
      </c>
      <c r="I260" s="2" t="s">
        <v>1231</v>
      </c>
      <c r="J260" s="2" t="s">
        <v>1258</v>
      </c>
      <c r="K260" s="2" t="s">
        <v>1269</v>
      </c>
      <c r="L260" s="2" t="s">
        <v>1269</v>
      </c>
      <c r="M260" s="2" t="s">
        <v>1248</v>
      </c>
      <c r="N260" s="2" t="s">
        <v>1567</v>
      </c>
      <c r="O260" s="2" t="s">
        <v>1674</v>
      </c>
      <c r="P260" s="2" t="s">
        <v>1269</v>
      </c>
    </row>
    <row r="261" spans="1:16" x14ac:dyDescent="0.3">
      <c r="A261" s="2" t="s">
        <v>1771</v>
      </c>
      <c r="B261" s="2" t="s">
        <v>1166</v>
      </c>
      <c r="C261" t="s">
        <v>109</v>
      </c>
      <c r="D261" s="2" t="s">
        <v>88</v>
      </c>
      <c r="E261" s="2" t="s">
        <v>1249</v>
      </c>
      <c r="F261" s="2" t="s">
        <v>49</v>
      </c>
      <c r="G261" s="2" t="s">
        <v>1222</v>
      </c>
      <c r="H261" s="2" t="s">
        <v>1276</v>
      </c>
      <c r="I261" s="2" t="s">
        <v>1231</v>
      </c>
      <c r="J261" s="2" t="s">
        <v>1340</v>
      </c>
      <c r="K261" s="2" t="s">
        <v>1269</v>
      </c>
      <c r="L261" s="2" t="s">
        <v>1220</v>
      </c>
      <c r="M261" s="2" t="s">
        <v>1340</v>
      </c>
      <c r="N261" s="2" t="s">
        <v>1619</v>
      </c>
      <c r="O261" s="2" t="s">
        <v>1537</v>
      </c>
      <c r="P261" s="2" t="s">
        <v>1269</v>
      </c>
    </row>
    <row r="262" spans="1:16" x14ac:dyDescent="0.3">
      <c r="A262" s="2" t="s">
        <v>1772</v>
      </c>
      <c r="B262" s="2" t="s">
        <v>346</v>
      </c>
      <c r="C262" t="s">
        <v>346</v>
      </c>
      <c r="D262" s="2" t="s">
        <v>67</v>
      </c>
      <c r="E262" s="2" t="s">
        <v>1311</v>
      </c>
      <c r="F262" s="2"/>
      <c r="G262" s="2" t="s">
        <v>1282</v>
      </c>
      <c r="H262" s="2" t="s">
        <v>1248</v>
      </c>
      <c r="I262" s="2" t="s">
        <v>1231</v>
      </c>
      <c r="J262" s="2" t="s">
        <v>1276</v>
      </c>
      <c r="K262" s="2" t="s">
        <v>1220</v>
      </c>
      <c r="L262" s="2" t="s">
        <v>1231</v>
      </c>
      <c r="M262" s="2" t="s">
        <v>1288</v>
      </c>
      <c r="N262" s="2" t="s">
        <v>1701</v>
      </c>
      <c r="O262" s="2" t="s">
        <v>1704</v>
      </c>
      <c r="P262" s="2" t="s">
        <v>1220</v>
      </c>
    </row>
    <row r="263" spans="1:16" x14ac:dyDescent="0.3">
      <c r="A263" s="2" t="s">
        <v>1773</v>
      </c>
      <c r="B263" s="2" t="s">
        <v>619</v>
      </c>
      <c r="C263" t="s">
        <v>619</v>
      </c>
      <c r="D263" s="2" t="s">
        <v>101</v>
      </c>
      <c r="E263" s="2" t="s">
        <v>1347</v>
      </c>
      <c r="F263" s="2"/>
      <c r="G263" s="2" t="s">
        <v>1231</v>
      </c>
      <c r="H263" s="2" t="s">
        <v>1231</v>
      </c>
      <c r="I263" s="2" t="s">
        <v>1231</v>
      </c>
      <c r="J263" s="2" t="s">
        <v>1240</v>
      </c>
      <c r="K263" s="2" t="s">
        <v>1269</v>
      </c>
      <c r="L263" s="2" t="s">
        <v>1220</v>
      </c>
      <c r="M263" s="2" t="s">
        <v>1231</v>
      </c>
      <c r="N263" s="2" t="s">
        <v>1648</v>
      </c>
      <c r="O263" s="2" t="s">
        <v>1648</v>
      </c>
      <c r="P263" s="2" t="s">
        <v>1269</v>
      </c>
    </row>
    <row r="264" spans="1:16" x14ac:dyDescent="0.3">
      <c r="A264" s="2" t="s">
        <v>1481</v>
      </c>
      <c r="B264" s="2" t="s">
        <v>470</v>
      </c>
      <c r="C264" t="s">
        <v>470</v>
      </c>
      <c r="D264" s="2" t="s">
        <v>107</v>
      </c>
      <c r="E264" s="2" t="s">
        <v>1221</v>
      </c>
      <c r="F264" s="2"/>
      <c r="G264" s="2" t="s">
        <v>1279</v>
      </c>
      <c r="H264" s="2" t="s">
        <v>1231</v>
      </c>
      <c r="I264" s="2" t="s">
        <v>1231</v>
      </c>
      <c r="J264" s="2" t="s">
        <v>1301</v>
      </c>
      <c r="K264" s="2" t="s">
        <v>1269</v>
      </c>
      <c r="L264" s="2" t="s">
        <v>1220</v>
      </c>
      <c r="M264" s="2" t="s">
        <v>1311</v>
      </c>
      <c r="N264" s="2" t="s">
        <v>1774</v>
      </c>
      <c r="O264" s="2" t="s">
        <v>1717</v>
      </c>
      <c r="P264" s="2" t="s">
        <v>1269</v>
      </c>
    </row>
    <row r="265" spans="1:16" x14ac:dyDescent="0.3">
      <c r="A265" s="2" t="s">
        <v>1775</v>
      </c>
      <c r="B265" s="2" t="s">
        <v>521</v>
      </c>
      <c r="C265" t="s">
        <v>521</v>
      </c>
      <c r="D265" s="2" t="s">
        <v>70</v>
      </c>
      <c r="E265" s="2" t="s">
        <v>1341</v>
      </c>
      <c r="F265" s="2"/>
      <c r="G265" s="2" t="s">
        <v>1231</v>
      </c>
      <c r="H265" s="2" t="s">
        <v>1269</v>
      </c>
      <c r="I265" s="2" t="s">
        <v>1231</v>
      </c>
      <c r="J265" s="2" t="s">
        <v>1269</v>
      </c>
      <c r="K265" s="2" t="s">
        <v>1269</v>
      </c>
      <c r="L265" s="2" t="s">
        <v>1269</v>
      </c>
      <c r="M265" s="2" t="s">
        <v>1269</v>
      </c>
      <c r="N265" s="2" t="s">
        <v>1776</v>
      </c>
      <c r="O265" s="2" t="s">
        <v>1776</v>
      </c>
      <c r="P265" s="2" t="s">
        <v>1240</v>
      </c>
    </row>
    <row r="266" spans="1:16" x14ac:dyDescent="0.3">
      <c r="A266" s="2" t="s">
        <v>1777</v>
      </c>
      <c r="B266" s="2" t="s">
        <v>1154</v>
      </c>
      <c r="C266" t="s">
        <v>94</v>
      </c>
      <c r="D266" s="2" t="s">
        <v>67</v>
      </c>
      <c r="E266" s="2" t="s">
        <v>1294</v>
      </c>
      <c r="F266" s="2" t="s">
        <v>49</v>
      </c>
      <c r="G266" s="2" t="s">
        <v>1222</v>
      </c>
      <c r="H266" s="2" t="s">
        <v>1222</v>
      </c>
      <c r="I266" s="2" t="s">
        <v>1231</v>
      </c>
      <c r="J266" s="2" t="s">
        <v>1329</v>
      </c>
      <c r="K266" s="2" t="s">
        <v>1269</v>
      </c>
      <c r="L266" s="2" t="s">
        <v>1231</v>
      </c>
      <c r="M266" s="2" t="s">
        <v>1235</v>
      </c>
      <c r="N266" s="2" t="s">
        <v>1719</v>
      </c>
      <c r="O266" s="2" t="s">
        <v>1577</v>
      </c>
      <c r="P266" s="2" t="s">
        <v>1269</v>
      </c>
    </row>
    <row r="267" spans="1:16" x14ac:dyDescent="0.3">
      <c r="A267" s="2" t="s">
        <v>1778</v>
      </c>
      <c r="B267" s="2" t="s">
        <v>405</v>
      </c>
      <c r="C267" t="s">
        <v>405</v>
      </c>
      <c r="D267" s="2" t="s">
        <v>65</v>
      </c>
      <c r="E267" s="2" t="s">
        <v>1232</v>
      </c>
      <c r="F267" s="2"/>
      <c r="G267" s="2" t="s">
        <v>1225</v>
      </c>
      <c r="H267" s="2" t="s">
        <v>1220</v>
      </c>
      <c r="I267" s="2" t="s">
        <v>1231</v>
      </c>
      <c r="J267" s="2" t="s">
        <v>1708</v>
      </c>
      <c r="K267" s="2" t="s">
        <v>1269</v>
      </c>
      <c r="L267" s="2" t="s">
        <v>1269</v>
      </c>
      <c r="M267" s="2" t="s">
        <v>1269</v>
      </c>
      <c r="N267" s="2" t="s">
        <v>1727</v>
      </c>
      <c r="O267" s="2" t="s">
        <v>1779</v>
      </c>
      <c r="P267" s="2" t="s">
        <v>1220</v>
      </c>
    </row>
    <row r="268" spans="1:16" x14ac:dyDescent="0.3">
      <c r="A268" s="2" t="s">
        <v>1780</v>
      </c>
      <c r="B268" s="2" t="s">
        <v>1155</v>
      </c>
      <c r="C268" t="s">
        <v>83</v>
      </c>
      <c r="D268" s="2" t="s">
        <v>84</v>
      </c>
      <c r="E268" s="2" t="s">
        <v>1341</v>
      </c>
      <c r="F268" s="2" t="s">
        <v>49</v>
      </c>
      <c r="G268" s="2" t="s">
        <v>1222</v>
      </c>
      <c r="H268" s="2" t="s">
        <v>1222</v>
      </c>
      <c r="I268" s="2" t="s">
        <v>1231</v>
      </c>
      <c r="J268" s="2" t="s">
        <v>1748</v>
      </c>
      <c r="K268" s="2" t="s">
        <v>1269</v>
      </c>
      <c r="L268" s="2" t="s">
        <v>1269</v>
      </c>
      <c r="M268" s="2" t="s">
        <v>1220</v>
      </c>
      <c r="N268" s="2" t="s">
        <v>1781</v>
      </c>
      <c r="O268" s="2" t="s">
        <v>1709</v>
      </c>
      <c r="P268" s="2" t="s">
        <v>1220</v>
      </c>
    </row>
    <row r="269" spans="1:16" x14ac:dyDescent="0.3">
      <c r="A269" s="2" t="s">
        <v>1782</v>
      </c>
      <c r="B269" s="2" t="s">
        <v>139</v>
      </c>
      <c r="C269" t="s">
        <v>139</v>
      </c>
      <c r="D269" s="2" t="s">
        <v>72</v>
      </c>
      <c r="E269" s="2" t="s">
        <v>1301</v>
      </c>
      <c r="F269" s="2" t="s">
        <v>49</v>
      </c>
      <c r="G269" s="2" t="s">
        <v>1279</v>
      </c>
      <c r="H269" s="2" t="s">
        <v>1293</v>
      </c>
      <c r="I269" s="2" t="s">
        <v>1231</v>
      </c>
      <c r="J269" s="2" t="s">
        <v>1269</v>
      </c>
      <c r="K269" s="2" t="s">
        <v>1269</v>
      </c>
      <c r="L269" s="2" t="s">
        <v>1269</v>
      </c>
      <c r="M269" s="2" t="s">
        <v>1248</v>
      </c>
      <c r="N269" s="2" t="s">
        <v>1776</v>
      </c>
      <c r="O269" s="2" t="s">
        <v>1776</v>
      </c>
      <c r="P269" s="2" t="s">
        <v>1269</v>
      </c>
    </row>
    <row r="270" spans="1:16" x14ac:dyDescent="0.3">
      <c r="A270" s="2" t="s">
        <v>1783</v>
      </c>
      <c r="B270" s="2" t="s">
        <v>82</v>
      </c>
      <c r="C270" t="s">
        <v>82</v>
      </c>
      <c r="D270" s="2" t="s">
        <v>80</v>
      </c>
      <c r="E270" s="2" t="s">
        <v>1290</v>
      </c>
      <c r="F270" s="2" t="s">
        <v>49</v>
      </c>
      <c r="G270" s="2" t="s">
        <v>1225</v>
      </c>
      <c r="H270" s="2" t="s">
        <v>1276</v>
      </c>
      <c r="I270" s="2" t="s">
        <v>1231</v>
      </c>
      <c r="J270" s="2" t="s">
        <v>1248</v>
      </c>
      <c r="K270" s="2" t="s">
        <v>1269</v>
      </c>
      <c r="L270" s="2" t="s">
        <v>1269</v>
      </c>
      <c r="M270" s="2" t="s">
        <v>1263</v>
      </c>
      <c r="N270" s="2" t="s">
        <v>1587</v>
      </c>
      <c r="O270" s="2" t="s">
        <v>1673</v>
      </c>
      <c r="P270" s="2" t="s">
        <v>1240</v>
      </c>
    </row>
    <row r="271" spans="1:16" x14ac:dyDescent="0.3">
      <c r="A271" s="2" t="s">
        <v>1784</v>
      </c>
      <c r="B271" s="2" t="s">
        <v>1785</v>
      </c>
      <c r="C271" t="s">
        <v>1785</v>
      </c>
      <c r="D271" s="2" t="s">
        <v>37</v>
      </c>
      <c r="E271" s="2" t="s">
        <v>1338</v>
      </c>
      <c r="F271" s="2"/>
      <c r="G271" s="2" t="s">
        <v>1225</v>
      </c>
      <c r="H271" s="2" t="s">
        <v>1269</v>
      </c>
      <c r="I271" s="2" t="s">
        <v>1231</v>
      </c>
      <c r="J271" s="2" t="s">
        <v>1244</v>
      </c>
      <c r="K271" s="2" t="s">
        <v>1269</v>
      </c>
      <c r="L271" s="2" t="s">
        <v>1231</v>
      </c>
      <c r="M271" s="2" t="s">
        <v>1280</v>
      </c>
      <c r="N271" s="2" t="s">
        <v>1414</v>
      </c>
      <c r="O271" s="2" t="s">
        <v>1438</v>
      </c>
      <c r="P271" s="2" t="s">
        <v>1269</v>
      </c>
    </row>
    <row r="272" spans="1:16" x14ac:dyDescent="0.3">
      <c r="A272" s="2" t="s">
        <v>1485</v>
      </c>
      <c r="B272" s="2" t="s">
        <v>587</v>
      </c>
      <c r="C272" t="s">
        <v>587</v>
      </c>
      <c r="D272" s="2" t="s">
        <v>76</v>
      </c>
      <c r="E272" s="2" t="s">
        <v>1322</v>
      </c>
      <c r="F272" s="2"/>
      <c r="G272" s="2" t="s">
        <v>1240</v>
      </c>
      <c r="H272" s="2" t="s">
        <v>1269</v>
      </c>
      <c r="I272" s="2" t="s">
        <v>1231</v>
      </c>
      <c r="J272" s="2" t="s">
        <v>1711</v>
      </c>
      <c r="K272" s="2" t="s">
        <v>1269</v>
      </c>
      <c r="L272" s="2" t="s">
        <v>1269</v>
      </c>
      <c r="M272" s="2" t="s">
        <v>1708</v>
      </c>
      <c r="N272" s="2" t="s">
        <v>1712</v>
      </c>
      <c r="O272" s="2" t="s">
        <v>1761</v>
      </c>
      <c r="P272" s="2" t="s">
        <v>1269</v>
      </c>
    </row>
    <row r="273" spans="1:16" x14ac:dyDescent="0.3">
      <c r="A273" s="2" t="s">
        <v>1786</v>
      </c>
      <c r="B273" s="2" t="s">
        <v>522</v>
      </c>
      <c r="C273" t="s">
        <v>522</v>
      </c>
      <c r="D273" s="2" t="s">
        <v>135</v>
      </c>
      <c r="E273" s="2" t="s">
        <v>1237</v>
      </c>
      <c r="F273" s="2" t="s">
        <v>2677</v>
      </c>
      <c r="G273" s="2" t="s">
        <v>1220</v>
      </c>
      <c r="H273" s="2" t="s">
        <v>1220</v>
      </c>
      <c r="I273" s="2" t="s">
        <v>1231</v>
      </c>
      <c r="J273" s="2" t="s">
        <v>1276</v>
      </c>
      <c r="K273" s="2" t="s">
        <v>1269</v>
      </c>
      <c r="L273" s="2" t="s">
        <v>1220</v>
      </c>
      <c r="M273" s="2" t="s">
        <v>1282</v>
      </c>
      <c r="N273" s="2" t="s">
        <v>1701</v>
      </c>
      <c r="O273" s="2" t="s">
        <v>1787</v>
      </c>
      <c r="P273" s="2" t="s">
        <v>1231</v>
      </c>
    </row>
    <row r="274" spans="1:16" x14ac:dyDescent="0.3">
      <c r="A274" s="2" t="s">
        <v>1270</v>
      </c>
      <c r="B274" s="2" t="s">
        <v>168</v>
      </c>
      <c r="C274" t="s">
        <v>168</v>
      </c>
      <c r="D274" s="2" t="s">
        <v>61</v>
      </c>
      <c r="E274" s="2" t="s">
        <v>1311</v>
      </c>
      <c r="F274" s="2" t="s">
        <v>49</v>
      </c>
      <c r="G274" s="2" t="s">
        <v>1225</v>
      </c>
      <c r="H274" s="2" t="s">
        <v>1222</v>
      </c>
      <c r="I274" s="2" t="s">
        <v>1231</v>
      </c>
      <c r="J274" s="2" t="s">
        <v>1293</v>
      </c>
      <c r="K274" s="2" t="s">
        <v>1269</v>
      </c>
      <c r="L274" s="2" t="s">
        <v>1269</v>
      </c>
      <c r="M274" s="2" t="s">
        <v>1258</v>
      </c>
      <c r="N274" s="2" t="s">
        <v>1788</v>
      </c>
      <c r="O274" s="2" t="s">
        <v>1659</v>
      </c>
      <c r="P274" s="2" t="s">
        <v>1240</v>
      </c>
    </row>
    <row r="275" spans="1:16" x14ac:dyDescent="0.3">
      <c r="A275" s="2" t="s">
        <v>1789</v>
      </c>
      <c r="B275" s="2" t="s">
        <v>356</v>
      </c>
      <c r="C275" t="s">
        <v>356</v>
      </c>
      <c r="D275" s="2" t="s">
        <v>63</v>
      </c>
      <c r="E275" s="2" t="s">
        <v>1311</v>
      </c>
      <c r="F275" s="2"/>
      <c r="G275" s="2" t="s">
        <v>1288</v>
      </c>
      <c r="H275" s="2" t="s">
        <v>1231</v>
      </c>
      <c r="I275" s="2" t="s">
        <v>1231</v>
      </c>
      <c r="J275" s="2" t="s">
        <v>1225</v>
      </c>
      <c r="K275" s="2" t="s">
        <v>1269</v>
      </c>
      <c r="L275" s="2" t="s">
        <v>1220</v>
      </c>
      <c r="M275" s="2" t="s">
        <v>1329</v>
      </c>
      <c r="N275" s="2" t="s">
        <v>1608</v>
      </c>
      <c r="O275" s="2" t="s">
        <v>1704</v>
      </c>
      <c r="P275" s="2" t="s">
        <v>1269</v>
      </c>
    </row>
    <row r="276" spans="1:16" x14ac:dyDescent="0.3">
      <c r="A276" s="2" t="s">
        <v>1790</v>
      </c>
      <c r="B276" s="2" t="s">
        <v>588</v>
      </c>
      <c r="C276" t="s">
        <v>588</v>
      </c>
      <c r="D276" s="2" t="s">
        <v>99</v>
      </c>
      <c r="E276" s="2" t="s">
        <v>1232</v>
      </c>
      <c r="F276" s="2"/>
      <c r="G276" s="2" t="s">
        <v>1243</v>
      </c>
      <c r="H276" s="2" t="s">
        <v>1269</v>
      </c>
      <c r="I276" s="2" t="s">
        <v>1231</v>
      </c>
      <c r="J276" s="2" t="s">
        <v>1243</v>
      </c>
      <c r="K276" s="2" t="s">
        <v>1269</v>
      </c>
      <c r="L276" s="2" t="s">
        <v>1220</v>
      </c>
      <c r="M276" s="2" t="s">
        <v>1258</v>
      </c>
      <c r="N276" s="2" t="s">
        <v>1399</v>
      </c>
      <c r="O276" s="2" t="s">
        <v>1686</v>
      </c>
      <c r="P276" s="2" t="s">
        <v>1269</v>
      </c>
    </row>
    <row r="277" spans="1:16" x14ac:dyDescent="0.3">
      <c r="A277" s="2" t="s">
        <v>1791</v>
      </c>
      <c r="B277" s="2" t="s">
        <v>202</v>
      </c>
      <c r="C277" t="s">
        <v>202</v>
      </c>
      <c r="D277" s="2" t="s">
        <v>104</v>
      </c>
      <c r="E277" s="2" t="s">
        <v>1221</v>
      </c>
      <c r="F277" s="2" t="s">
        <v>49</v>
      </c>
      <c r="G277" s="2" t="s">
        <v>1225</v>
      </c>
      <c r="H277" s="2" t="s">
        <v>1279</v>
      </c>
      <c r="I277" s="2" t="s">
        <v>1231</v>
      </c>
      <c r="J277" s="2" t="s">
        <v>1225</v>
      </c>
      <c r="K277" s="2" t="s">
        <v>1269</v>
      </c>
      <c r="L277" s="2" t="s">
        <v>1220</v>
      </c>
      <c r="M277" s="2" t="s">
        <v>1235</v>
      </c>
      <c r="N277" s="2" t="s">
        <v>1608</v>
      </c>
      <c r="O277" s="2" t="s">
        <v>1686</v>
      </c>
      <c r="P277" s="2" t="s">
        <v>1269</v>
      </c>
    </row>
    <row r="278" spans="1:16" x14ac:dyDescent="0.3">
      <c r="A278" s="2" t="s">
        <v>1792</v>
      </c>
      <c r="B278" s="2" t="s">
        <v>193</v>
      </c>
      <c r="C278" t="s">
        <v>193</v>
      </c>
      <c r="D278" s="2" t="s">
        <v>63</v>
      </c>
      <c r="E278" s="2" t="s">
        <v>1290</v>
      </c>
      <c r="F278" s="2" t="s">
        <v>2698</v>
      </c>
      <c r="G278" s="2" t="s">
        <v>1276</v>
      </c>
      <c r="H278" s="2" t="s">
        <v>1248</v>
      </c>
      <c r="I278" s="2" t="s">
        <v>1231</v>
      </c>
      <c r="J278" s="2" t="s">
        <v>1225</v>
      </c>
      <c r="K278" s="2" t="s">
        <v>1269</v>
      </c>
      <c r="L278" s="2" t="s">
        <v>1220</v>
      </c>
      <c r="M278" s="2" t="s">
        <v>1279</v>
      </c>
      <c r="N278" s="2" t="s">
        <v>1608</v>
      </c>
      <c r="O278" s="2" t="s">
        <v>1594</v>
      </c>
      <c r="P278" s="2" t="s">
        <v>1269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1140</v>
      </c>
      <c r="G279" s="2" t="s">
        <v>1036</v>
      </c>
      <c r="H279" s="2" t="s">
        <v>1387</v>
      </c>
      <c r="I279" s="2" t="s">
        <v>1388</v>
      </c>
      <c r="J279" s="2" t="s">
        <v>1037</v>
      </c>
      <c r="K279" s="2" t="s">
        <v>1144</v>
      </c>
      <c r="L279" s="2" t="s">
        <v>1145</v>
      </c>
      <c r="M279" s="2" t="s">
        <v>1146</v>
      </c>
      <c r="N279" s="2" t="s">
        <v>1000</v>
      </c>
      <c r="O279" s="2" t="s">
        <v>1389</v>
      </c>
      <c r="P279" s="2" t="s">
        <v>1150</v>
      </c>
    </row>
    <row r="280" spans="1:16" x14ac:dyDescent="0.3">
      <c r="A280" s="2" t="s">
        <v>1793</v>
      </c>
      <c r="B280" s="2" t="s">
        <v>132</v>
      </c>
      <c r="C280" t="s">
        <v>132</v>
      </c>
      <c r="D280" s="2" t="s">
        <v>84</v>
      </c>
      <c r="E280" s="2" t="s">
        <v>1221</v>
      </c>
      <c r="F280" s="2" t="s">
        <v>49</v>
      </c>
      <c r="G280" s="2" t="s">
        <v>1279</v>
      </c>
      <c r="H280" s="2" t="s">
        <v>1288</v>
      </c>
      <c r="I280" s="2" t="s">
        <v>1231</v>
      </c>
      <c r="J280" s="2" t="s">
        <v>1335</v>
      </c>
      <c r="K280" s="2" t="s">
        <v>1269</v>
      </c>
      <c r="L280" s="2" t="s">
        <v>1231</v>
      </c>
      <c r="M280" s="2" t="s">
        <v>1298</v>
      </c>
      <c r="N280" s="2" t="s">
        <v>1631</v>
      </c>
      <c r="O280" s="2" t="s">
        <v>1637</v>
      </c>
      <c r="P280" s="2" t="s">
        <v>1269</v>
      </c>
    </row>
    <row r="281" spans="1:16" x14ac:dyDescent="0.3">
      <c r="A281" s="2" t="s">
        <v>1794</v>
      </c>
      <c r="B281" s="2" t="s">
        <v>254</v>
      </c>
      <c r="C281" t="s">
        <v>254</v>
      </c>
      <c r="D281" s="2" t="s">
        <v>37</v>
      </c>
      <c r="E281" s="2" t="s">
        <v>1294</v>
      </c>
      <c r="F281" s="2" t="s">
        <v>49</v>
      </c>
      <c r="G281" s="2" t="s">
        <v>1225</v>
      </c>
      <c r="H281" s="2" t="s">
        <v>1293</v>
      </c>
      <c r="I281" s="2" t="s">
        <v>1231</v>
      </c>
      <c r="J281" s="2" t="s">
        <v>1231</v>
      </c>
      <c r="K281" s="2" t="s">
        <v>1269</v>
      </c>
      <c r="L281" s="2" t="s">
        <v>1269</v>
      </c>
      <c r="M281" s="2" t="s">
        <v>1231</v>
      </c>
      <c r="N281" s="2" t="s">
        <v>1686</v>
      </c>
      <c r="O281" s="2" t="s">
        <v>1795</v>
      </c>
      <c r="P281" s="2" t="s">
        <v>1269</v>
      </c>
    </row>
    <row r="282" spans="1:16" x14ac:dyDescent="0.3">
      <c r="A282" s="2" t="s">
        <v>1796</v>
      </c>
      <c r="B282" s="2" t="s">
        <v>685</v>
      </c>
      <c r="C282" t="s">
        <v>685</v>
      </c>
      <c r="D282" s="2" t="s">
        <v>101</v>
      </c>
      <c r="E282" s="2" t="s">
        <v>1249</v>
      </c>
      <c r="F282" s="2"/>
      <c r="G282" s="2" t="s">
        <v>1240</v>
      </c>
      <c r="H282" s="2" t="s">
        <v>1269</v>
      </c>
      <c r="I282" s="2" t="s">
        <v>1231</v>
      </c>
      <c r="J282" s="2" t="s">
        <v>1711</v>
      </c>
      <c r="K282" s="2" t="s">
        <v>1269</v>
      </c>
      <c r="L282" s="2" t="s">
        <v>1269</v>
      </c>
      <c r="M282" s="2" t="s">
        <v>1708</v>
      </c>
      <c r="N282" s="2" t="s">
        <v>1712</v>
      </c>
      <c r="O282" s="2" t="s">
        <v>1761</v>
      </c>
      <c r="P282" s="2" t="s">
        <v>1269</v>
      </c>
    </row>
    <row r="283" spans="1:16" x14ac:dyDescent="0.3">
      <c r="A283" s="2" t="s">
        <v>1501</v>
      </c>
      <c r="B283" s="2" t="s">
        <v>598</v>
      </c>
      <c r="C283" t="s">
        <v>598</v>
      </c>
      <c r="D283" s="2" t="s">
        <v>111</v>
      </c>
      <c r="E283" s="2" t="s">
        <v>1290</v>
      </c>
      <c r="F283" s="2"/>
      <c r="G283" s="2" t="s">
        <v>1276</v>
      </c>
      <c r="H283" s="2" t="s">
        <v>1269</v>
      </c>
      <c r="I283" s="2" t="s">
        <v>1231</v>
      </c>
      <c r="J283" s="2" t="s">
        <v>1230</v>
      </c>
      <c r="K283" s="2" t="s">
        <v>1269</v>
      </c>
      <c r="L283" s="2" t="s">
        <v>1220</v>
      </c>
      <c r="M283" s="2" t="s">
        <v>1248</v>
      </c>
      <c r="N283" s="2" t="s">
        <v>1578</v>
      </c>
      <c r="O283" s="2" t="s">
        <v>1742</v>
      </c>
      <c r="P283" s="2" t="s">
        <v>1240</v>
      </c>
    </row>
    <row r="284" spans="1:16" x14ac:dyDescent="0.3">
      <c r="A284" s="2" t="s">
        <v>1797</v>
      </c>
      <c r="B284" s="2" t="s">
        <v>260</v>
      </c>
      <c r="C284" t="s">
        <v>260</v>
      </c>
      <c r="D284" s="2" t="s">
        <v>42</v>
      </c>
      <c r="E284" s="2" t="s">
        <v>1221</v>
      </c>
      <c r="F284" s="2" t="s">
        <v>49</v>
      </c>
      <c r="G284" s="2" t="s">
        <v>1225</v>
      </c>
      <c r="H284" s="2" t="s">
        <v>1288</v>
      </c>
      <c r="I284" s="2" t="s">
        <v>1231</v>
      </c>
      <c r="J284" s="2" t="s">
        <v>1282</v>
      </c>
      <c r="K284" s="2" t="s">
        <v>1269</v>
      </c>
      <c r="L284" s="2" t="s">
        <v>1269</v>
      </c>
      <c r="M284" s="2" t="s">
        <v>1282</v>
      </c>
      <c r="N284" s="2" t="s">
        <v>1238</v>
      </c>
      <c r="O284" s="2" t="s">
        <v>1680</v>
      </c>
      <c r="P284" s="2" t="s">
        <v>1269</v>
      </c>
    </row>
    <row r="285" spans="1:16" x14ac:dyDescent="0.3">
      <c r="A285" s="2" t="s">
        <v>1798</v>
      </c>
      <c r="B285" s="2" t="s">
        <v>69</v>
      </c>
      <c r="C285" t="s">
        <v>69</v>
      </c>
      <c r="D285" s="2" t="s">
        <v>70</v>
      </c>
      <c r="E285" s="2" t="s">
        <v>1294</v>
      </c>
      <c r="F285" s="2" t="s">
        <v>52</v>
      </c>
      <c r="G285" s="2" t="s">
        <v>1225</v>
      </c>
      <c r="H285" s="2" t="s">
        <v>1225</v>
      </c>
      <c r="I285" s="2" t="s">
        <v>1231</v>
      </c>
      <c r="J285" s="2" t="s">
        <v>1230</v>
      </c>
      <c r="K285" s="2" t="s">
        <v>1269</v>
      </c>
      <c r="L285" s="2" t="s">
        <v>1269</v>
      </c>
      <c r="M285" s="2" t="s">
        <v>1258</v>
      </c>
      <c r="N285" s="2" t="s">
        <v>1578</v>
      </c>
      <c r="O285" s="2" t="s">
        <v>1673</v>
      </c>
      <c r="P285" s="2" t="s">
        <v>1220</v>
      </c>
    </row>
    <row r="286" spans="1:16" x14ac:dyDescent="0.3">
      <c r="A286" s="2" t="s">
        <v>1799</v>
      </c>
      <c r="B286" s="2" t="s">
        <v>207</v>
      </c>
      <c r="C286" t="s">
        <v>207</v>
      </c>
      <c r="D286" s="2" t="s">
        <v>51</v>
      </c>
      <c r="E286" s="2" t="s">
        <v>1290</v>
      </c>
      <c r="F286" s="2" t="s">
        <v>49</v>
      </c>
      <c r="G286" s="2" t="s">
        <v>1276</v>
      </c>
      <c r="H286" s="2" t="s">
        <v>1279</v>
      </c>
      <c r="I286" s="2" t="s">
        <v>1231</v>
      </c>
      <c r="J286" s="2" t="s">
        <v>1235</v>
      </c>
      <c r="K286" s="2" t="s">
        <v>1269</v>
      </c>
      <c r="L286" s="2" t="s">
        <v>1220</v>
      </c>
      <c r="M286" s="2" t="s">
        <v>1293</v>
      </c>
      <c r="N286" s="2" t="s">
        <v>1531</v>
      </c>
      <c r="O286" s="2" t="s">
        <v>1660</v>
      </c>
      <c r="P286" s="2" t="s">
        <v>1231</v>
      </c>
    </row>
    <row r="287" spans="1:16" x14ac:dyDescent="0.3">
      <c r="A287" s="2" t="s">
        <v>1527</v>
      </c>
      <c r="B287" s="2" t="s">
        <v>1190</v>
      </c>
      <c r="C287" t="s">
        <v>1190</v>
      </c>
      <c r="D287" s="2" t="s">
        <v>72</v>
      </c>
      <c r="E287" s="2" t="s">
        <v>1232</v>
      </c>
      <c r="F287" s="2"/>
      <c r="G287" s="2" t="s">
        <v>1279</v>
      </c>
      <c r="H287" s="2" t="s">
        <v>1269</v>
      </c>
      <c r="I287" s="2" t="s">
        <v>1220</v>
      </c>
      <c r="J287" s="2" t="s">
        <v>1282</v>
      </c>
      <c r="K287" s="2" t="s">
        <v>1269</v>
      </c>
      <c r="L287" s="2" t="s">
        <v>1220</v>
      </c>
      <c r="M287" s="2" t="s">
        <v>1282</v>
      </c>
      <c r="N287" s="2" t="s">
        <v>1719</v>
      </c>
      <c r="O287" s="2" t="s">
        <v>1659</v>
      </c>
      <c r="P287" s="2" t="s">
        <v>1220</v>
      </c>
    </row>
    <row r="288" spans="1:16" x14ac:dyDescent="0.3">
      <c r="A288" s="2" t="s">
        <v>1256</v>
      </c>
      <c r="B288" s="2" t="s">
        <v>314</v>
      </c>
      <c r="C288" t="s">
        <v>314</v>
      </c>
      <c r="D288" s="2" t="s">
        <v>42</v>
      </c>
      <c r="E288" s="2" t="s">
        <v>1221</v>
      </c>
      <c r="F288" s="2" t="s">
        <v>1172</v>
      </c>
      <c r="G288" s="2" t="s">
        <v>1225</v>
      </c>
      <c r="H288" s="2" t="s">
        <v>1263</v>
      </c>
      <c r="I288" s="2" t="s">
        <v>1220</v>
      </c>
      <c r="J288" s="2" t="s">
        <v>1258</v>
      </c>
      <c r="K288" s="2" t="s">
        <v>1269</v>
      </c>
      <c r="L288" s="2" t="s">
        <v>1269</v>
      </c>
      <c r="M288" s="2" t="s">
        <v>1258</v>
      </c>
      <c r="N288" s="2" t="s">
        <v>1701</v>
      </c>
      <c r="O288" s="2" t="s">
        <v>1742</v>
      </c>
      <c r="P288" s="2" t="s">
        <v>1231</v>
      </c>
    </row>
    <row r="289" spans="1:16" x14ac:dyDescent="0.3">
      <c r="A289" s="2" t="s">
        <v>1542</v>
      </c>
      <c r="B289" s="2" t="s">
        <v>183</v>
      </c>
      <c r="C289" t="s">
        <v>183</v>
      </c>
      <c r="D289" s="2" t="s">
        <v>130</v>
      </c>
      <c r="E289" s="2" t="s">
        <v>1290</v>
      </c>
      <c r="F289" s="2" t="s">
        <v>49</v>
      </c>
      <c r="G289" s="2" t="s">
        <v>1225</v>
      </c>
      <c r="H289" s="2" t="s">
        <v>1222</v>
      </c>
      <c r="I289" s="2" t="s">
        <v>1220</v>
      </c>
      <c r="J289" s="2" t="s">
        <v>1248</v>
      </c>
      <c r="K289" s="2" t="s">
        <v>1269</v>
      </c>
      <c r="L289" s="2" t="s">
        <v>1269</v>
      </c>
      <c r="M289" s="2" t="s">
        <v>1248</v>
      </c>
      <c r="N289" s="2" t="s">
        <v>1399</v>
      </c>
      <c r="O289" s="2" t="s">
        <v>1673</v>
      </c>
      <c r="P289" s="2" t="s">
        <v>1220</v>
      </c>
    </row>
    <row r="290" spans="1:16" x14ac:dyDescent="0.3">
      <c r="A290" s="2" t="s">
        <v>1800</v>
      </c>
      <c r="B290" s="2" t="s">
        <v>1801</v>
      </c>
      <c r="C290" t="s">
        <v>1801</v>
      </c>
      <c r="D290" s="2" t="s">
        <v>67</v>
      </c>
      <c r="E290" s="2" t="s">
        <v>1347</v>
      </c>
      <c r="F290" s="2"/>
      <c r="G290" s="2" t="s">
        <v>1276</v>
      </c>
      <c r="H290" s="2" t="s">
        <v>1269</v>
      </c>
      <c r="I290" s="2" t="s">
        <v>1220</v>
      </c>
      <c r="J290" s="2" t="s">
        <v>1688</v>
      </c>
      <c r="K290" s="2" t="s">
        <v>1269</v>
      </c>
      <c r="L290" s="2" t="s">
        <v>1269</v>
      </c>
      <c r="M290" s="2" t="s">
        <v>1688</v>
      </c>
      <c r="N290" s="2" t="s">
        <v>1802</v>
      </c>
      <c r="O290" s="2" t="s">
        <v>1663</v>
      </c>
      <c r="P290" s="2" t="s">
        <v>1269</v>
      </c>
    </row>
    <row r="291" spans="1:16" x14ac:dyDescent="0.3">
      <c r="A291" s="2" t="s">
        <v>1803</v>
      </c>
      <c r="B291" s="2" t="s">
        <v>424</v>
      </c>
      <c r="C291" t="s">
        <v>424</v>
      </c>
      <c r="D291" s="2" t="s">
        <v>114</v>
      </c>
      <c r="E291" s="2" t="s">
        <v>1249</v>
      </c>
      <c r="F291" s="2" t="s">
        <v>1175</v>
      </c>
      <c r="G291" s="2" t="s">
        <v>1225</v>
      </c>
      <c r="H291" s="2" t="s">
        <v>1263</v>
      </c>
      <c r="I291" s="2" t="s">
        <v>1220</v>
      </c>
      <c r="J291" s="2" t="s">
        <v>1240</v>
      </c>
      <c r="K291" s="2" t="s">
        <v>1269</v>
      </c>
      <c r="L291" s="2" t="s">
        <v>1220</v>
      </c>
      <c r="M291" s="2" t="s">
        <v>1240</v>
      </c>
      <c r="N291" s="2" t="s">
        <v>1589</v>
      </c>
      <c r="O291" s="2" t="s">
        <v>1804</v>
      </c>
      <c r="P291" s="2" t="s">
        <v>1269</v>
      </c>
    </row>
    <row r="292" spans="1:16" x14ac:dyDescent="0.3">
      <c r="A292" s="2" t="s">
        <v>1805</v>
      </c>
      <c r="B292" s="2" t="s">
        <v>446</v>
      </c>
      <c r="C292" t="s">
        <v>446</v>
      </c>
      <c r="D292" s="2" t="s">
        <v>101</v>
      </c>
      <c r="E292" s="2" t="s">
        <v>1347</v>
      </c>
      <c r="F292" s="2"/>
      <c r="G292" s="2" t="s">
        <v>1220</v>
      </c>
      <c r="H292" s="2" t="s">
        <v>1269</v>
      </c>
      <c r="I292" s="2" t="s">
        <v>1220</v>
      </c>
      <c r="J292" s="2" t="s">
        <v>1230</v>
      </c>
      <c r="K292" s="2" t="s">
        <v>1269</v>
      </c>
      <c r="L292" s="2" t="s">
        <v>1220</v>
      </c>
      <c r="M292" s="2" t="s">
        <v>1230</v>
      </c>
      <c r="N292" s="2" t="s">
        <v>1246</v>
      </c>
      <c r="O292" s="2" t="s">
        <v>1246</v>
      </c>
      <c r="P292" s="2" t="s">
        <v>1269</v>
      </c>
    </row>
    <row r="293" spans="1:16" x14ac:dyDescent="0.3">
      <c r="A293" s="2" t="s">
        <v>1806</v>
      </c>
      <c r="B293" s="2" t="s">
        <v>401</v>
      </c>
      <c r="C293" t="s">
        <v>401</v>
      </c>
      <c r="D293" s="2" t="s">
        <v>70</v>
      </c>
      <c r="E293" s="2" t="s">
        <v>1301</v>
      </c>
      <c r="F293" s="2"/>
      <c r="G293" s="2" t="s">
        <v>1225</v>
      </c>
      <c r="H293" s="2" t="s">
        <v>1248</v>
      </c>
      <c r="I293" s="2" t="s">
        <v>1220</v>
      </c>
      <c r="J293" s="2" t="s">
        <v>1294</v>
      </c>
      <c r="K293" s="2" t="s">
        <v>1269</v>
      </c>
      <c r="L293" s="2" t="s">
        <v>1220</v>
      </c>
      <c r="M293" s="2" t="s">
        <v>1294</v>
      </c>
      <c r="N293" s="2" t="s">
        <v>1807</v>
      </c>
      <c r="O293" s="2" t="s">
        <v>1643</v>
      </c>
      <c r="P293" s="2" t="s">
        <v>1269</v>
      </c>
    </row>
    <row r="294" spans="1:16" x14ac:dyDescent="0.3">
      <c r="A294" s="2" t="s">
        <v>1808</v>
      </c>
      <c r="B294" s="2" t="s">
        <v>270</v>
      </c>
      <c r="C294" t="s">
        <v>270</v>
      </c>
      <c r="D294" s="2" t="s">
        <v>88</v>
      </c>
      <c r="E294" s="2" t="s">
        <v>1290</v>
      </c>
      <c r="F294" s="2"/>
      <c r="G294" s="2" t="s">
        <v>1225</v>
      </c>
      <c r="H294" s="2" t="s">
        <v>1220</v>
      </c>
      <c r="I294" s="2" t="s">
        <v>1220</v>
      </c>
      <c r="J294" s="2" t="s">
        <v>1263</v>
      </c>
      <c r="K294" s="2" t="s">
        <v>1269</v>
      </c>
      <c r="L294" s="2" t="s">
        <v>1269</v>
      </c>
      <c r="M294" s="2" t="s">
        <v>1263</v>
      </c>
      <c r="N294" s="2" t="s">
        <v>1531</v>
      </c>
      <c r="O294" s="2" t="s">
        <v>1742</v>
      </c>
      <c r="P294" s="2" t="s">
        <v>1269</v>
      </c>
    </row>
    <row r="295" spans="1:16" x14ac:dyDescent="0.3">
      <c r="A295" s="2" t="s">
        <v>1809</v>
      </c>
      <c r="B295" s="2" t="s">
        <v>1164</v>
      </c>
      <c r="C295" t="s">
        <v>91</v>
      </c>
      <c r="D295" s="2" t="s">
        <v>44</v>
      </c>
      <c r="E295" s="2" t="s">
        <v>1221</v>
      </c>
      <c r="F295" s="2" t="s">
        <v>49</v>
      </c>
      <c r="G295" s="2" t="s">
        <v>1225</v>
      </c>
      <c r="H295" s="2" t="s">
        <v>1225</v>
      </c>
      <c r="I295" s="2" t="s">
        <v>1220</v>
      </c>
      <c r="J295" s="2" t="s">
        <v>1263</v>
      </c>
      <c r="K295" s="2" t="s">
        <v>1269</v>
      </c>
      <c r="L295" s="2" t="s">
        <v>1269</v>
      </c>
      <c r="M295" s="2" t="s">
        <v>1263</v>
      </c>
      <c r="N295" s="2" t="s">
        <v>1531</v>
      </c>
      <c r="O295" s="2" t="s">
        <v>1742</v>
      </c>
      <c r="P295" s="2" t="s">
        <v>1269</v>
      </c>
    </row>
    <row r="296" spans="1:16" x14ac:dyDescent="0.3">
      <c r="A296" s="2" t="s">
        <v>1810</v>
      </c>
      <c r="B296" s="2" t="s">
        <v>345</v>
      </c>
      <c r="C296" t="s">
        <v>345</v>
      </c>
      <c r="D296" s="2" t="s">
        <v>111</v>
      </c>
      <c r="E296" s="2" t="s">
        <v>1232</v>
      </c>
      <c r="F296" s="2"/>
      <c r="G296" s="2" t="s">
        <v>1279</v>
      </c>
      <c r="H296" s="2" t="s">
        <v>1220</v>
      </c>
      <c r="I296" s="2" t="s">
        <v>1220</v>
      </c>
      <c r="J296" s="2" t="s">
        <v>1231</v>
      </c>
      <c r="K296" s="2" t="s">
        <v>1269</v>
      </c>
      <c r="L296" s="2" t="s">
        <v>1269</v>
      </c>
      <c r="M296" s="2" t="s">
        <v>1231</v>
      </c>
      <c r="N296" s="2" t="s">
        <v>1587</v>
      </c>
      <c r="O296" s="2" t="s">
        <v>1804</v>
      </c>
      <c r="P296" s="2" t="s">
        <v>1269</v>
      </c>
    </row>
    <row r="297" spans="1:16" x14ac:dyDescent="0.3">
      <c r="A297" s="2" t="s">
        <v>1250</v>
      </c>
      <c r="B297" s="2" t="s">
        <v>174</v>
      </c>
      <c r="C297" t="s">
        <v>174</v>
      </c>
      <c r="D297" s="2" t="s">
        <v>130</v>
      </c>
      <c r="E297" s="2" t="s">
        <v>1290</v>
      </c>
      <c r="F297" s="2" t="s">
        <v>49</v>
      </c>
      <c r="G297" s="2" t="s">
        <v>1225</v>
      </c>
      <c r="H297" s="2" t="s">
        <v>1235</v>
      </c>
      <c r="I297" s="2" t="s">
        <v>1220</v>
      </c>
      <c r="J297" s="2" t="s">
        <v>1248</v>
      </c>
      <c r="K297" s="2" t="s">
        <v>1269</v>
      </c>
      <c r="L297" s="2" t="s">
        <v>1269</v>
      </c>
      <c r="M297" s="2" t="s">
        <v>1248</v>
      </c>
      <c r="N297" s="2" t="s">
        <v>1399</v>
      </c>
      <c r="O297" s="2" t="s">
        <v>1673</v>
      </c>
      <c r="P297" s="2" t="s">
        <v>1269</v>
      </c>
    </row>
    <row r="298" spans="1:16" x14ac:dyDescent="0.3">
      <c r="A298" s="2" t="s">
        <v>1811</v>
      </c>
      <c r="B298" s="2" t="s">
        <v>284</v>
      </c>
      <c r="C298" t="s">
        <v>284</v>
      </c>
      <c r="D298" s="2" t="s">
        <v>61</v>
      </c>
      <c r="E298" s="2" t="s">
        <v>1249</v>
      </c>
      <c r="F298" s="2" t="s">
        <v>52</v>
      </c>
      <c r="G298" s="2" t="s">
        <v>1263</v>
      </c>
      <c r="H298" s="2" t="s">
        <v>1263</v>
      </c>
      <c r="I298" s="2" t="s">
        <v>1220</v>
      </c>
      <c r="J298" s="2" t="s">
        <v>1258</v>
      </c>
      <c r="K298" s="2" t="s">
        <v>1269</v>
      </c>
      <c r="L298" s="2" t="s">
        <v>1269</v>
      </c>
      <c r="M298" s="2" t="s">
        <v>1258</v>
      </c>
      <c r="N298" s="2" t="s">
        <v>1701</v>
      </c>
      <c r="O298" s="2" t="s">
        <v>1577</v>
      </c>
      <c r="P298" s="2" t="s">
        <v>1220</v>
      </c>
    </row>
    <row r="299" spans="1:16" x14ac:dyDescent="0.3">
      <c r="A299" s="2" t="s">
        <v>1812</v>
      </c>
      <c r="B299" s="2" t="s">
        <v>554</v>
      </c>
      <c r="C299" t="s">
        <v>554</v>
      </c>
      <c r="D299" s="2" t="s">
        <v>111</v>
      </c>
      <c r="E299" s="2" t="s">
        <v>1290</v>
      </c>
      <c r="F299" s="2"/>
      <c r="G299" s="2" t="s">
        <v>1288</v>
      </c>
      <c r="H299" s="2" t="s">
        <v>1269</v>
      </c>
      <c r="I299" s="2" t="s">
        <v>1220</v>
      </c>
      <c r="J299" s="2" t="s">
        <v>1288</v>
      </c>
      <c r="K299" s="2" t="s">
        <v>1269</v>
      </c>
      <c r="L299" s="2" t="s">
        <v>1220</v>
      </c>
      <c r="M299" s="2" t="s">
        <v>1288</v>
      </c>
      <c r="N299" s="2" t="s">
        <v>1619</v>
      </c>
      <c r="O299" s="2" t="s">
        <v>1686</v>
      </c>
      <c r="P299" s="2" t="s">
        <v>1231</v>
      </c>
    </row>
    <row r="300" spans="1:16" x14ac:dyDescent="0.3">
      <c r="A300" s="2" t="s">
        <v>1813</v>
      </c>
      <c r="B300" s="2" t="s">
        <v>277</v>
      </c>
      <c r="C300" t="s">
        <v>277</v>
      </c>
      <c r="D300" s="2" t="s">
        <v>80</v>
      </c>
      <c r="E300" s="2" t="s">
        <v>1221</v>
      </c>
      <c r="F300" s="2"/>
      <c r="G300" s="2" t="s">
        <v>1279</v>
      </c>
      <c r="H300" s="2" t="s">
        <v>1231</v>
      </c>
      <c r="I300" s="2" t="s">
        <v>1220</v>
      </c>
      <c r="J300" s="2" t="s">
        <v>1269</v>
      </c>
      <c r="K300" s="2" t="s">
        <v>1269</v>
      </c>
      <c r="L300" s="2" t="s">
        <v>1269</v>
      </c>
      <c r="M300" s="2" t="s">
        <v>1269</v>
      </c>
      <c r="N300" s="2" t="s">
        <v>1776</v>
      </c>
      <c r="O300" s="2" t="s">
        <v>1776</v>
      </c>
      <c r="P300" s="2" t="s">
        <v>1269</v>
      </c>
    </row>
    <row r="301" spans="1:16" x14ac:dyDescent="0.3">
      <c r="A301" s="2" t="s">
        <v>1814</v>
      </c>
      <c r="B301" s="2" t="s">
        <v>364</v>
      </c>
      <c r="C301" t="s">
        <v>364</v>
      </c>
      <c r="D301" s="2" t="s">
        <v>86</v>
      </c>
      <c r="E301" s="2" t="s">
        <v>1249</v>
      </c>
      <c r="F301" s="2"/>
      <c r="G301" s="2" t="s">
        <v>1243</v>
      </c>
      <c r="H301" s="2" t="s">
        <v>1269</v>
      </c>
      <c r="I301" s="2" t="s">
        <v>1220</v>
      </c>
      <c r="J301" s="2" t="s">
        <v>1293</v>
      </c>
      <c r="K301" s="2" t="s">
        <v>1269</v>
      </c>
      <c r="L301" s="2" t="s">
        <v>1220</v>
      </c>
      <c r="M301" s="2" t="s">
        <v>1293</v>
      </c>
      <c r="N301" s="2" t="s">
        <v>1591</v>
      </c>
      <c r="O301" s="2" t="s">
        <v>1657</v>
      </c>
      <c r="P301" s="2" t="s">
        <v>1269</v>
      </c>
    </row>
    <row r="302" spans="1:16" x14ac:dyDescent="0.3">
      <c r="A302" s="2" t="s">
        <v>1815</v>
      </c>
      <c r="B302" s="2" t="s">
        <v>386</v>
      </c>
      <c r="C302" t="s">
        <v>386</v>
      </c>
      <c r="D302" s="2" t="s">
        <v>74</v>
      </c>
      <c r="E302" s="2" t="s">
        <v>1348</v>
      </c>
      <c r="F302" s="2"/>
      <c r="G302" s="2" t="s">
        <v>1243</v>
      </c>
      <c r="H302" s="2" t="s">
        <v>1231</v>
      </c>
      <c r="I302" s="2" t="s">
        <v>1220</v>
      </c>
      <c r="J302" s="2" t="s">
        <v>1340</v>
      </c>
      <c r="K302" s="2" t="s">
        <v>1269</v>
      </c>
      <c r="L302" s="2" t="s">
        <v>1220</v>
      </c>
      <c r="M302" s="2" t="s">
        <v>1340</v>
      </c>
      <c r="N302" s="2" t="s">
        <v>1741</v>
      </c>
      <c r="O302" s="2" t="s">
        <v>1578</v>
      </c>
      <c r="P302" s="2" t="s">
        <v>1269</v>
      </c>
    </row>
    <row r="303" spans="1:16" x14ac:dyDescent="0.3">
      <c r="A303" s="2" t="s">
        <v>1816</v>
      </c>
      <c r="B303" s="2" t="s">
        <v>574</v>
      </c>
      <c r="C303" t="s">
        <v>574</v>
      </c>
      <c r="D303" s="2" t="s">
        <v>63</v>
      </c>
      <c r="E303" s="2" t="s">
        <v>1221</v>
      </c>
      <c r="F303" s="2"/>
      <c r="G303" s="2" t="s">
        <v>1220</v>
      </c>
      <c r="H303" s="2" t="s">
        <v>1269</v>
      </c>
      <c r="I303" s="2" t="s">
        <v>1220</v>
      </c>
      <c r="J303" s="2" t="s">
        <v>1293</v>
      </c>
      <c r="K303" s="2" t="s">
        <v>1269</v>
      </c>
      <c r="L303" s="2" t="s">
        <v>1220</v>
      </c>
      <c r="M303" s="2" t="s">
        <v>1293</v>
      </c>
      <c r="N303" s="2" t="s">
        <v>1591</v>
      </c>
      <c r="O303" s="2" t="s">
        <v>1591</v>
      </c>
      <c r="P303" s="2" t="s">
        <v>1269</v>
      </c>
    </row>
    <row r="304" spans="1:16" x14ac:dyDescent="0.3">
      <c r="A304" s="2" t="s">
        <v>1817</v>
      </c>
      <c r="B304" s="2" t="s">
        <v>1159</v>
      </c>
      <c r="C304" t="s">
        <v>62</v>
      </c>
      <c r="D304" s="2" t="s">
        <v>63</v>
      </c>
      <c r="E304" s="2" t="s">
        <v>1249</v>
      </c>
      <c r="F304" s="2" t="s">
        <v>49</v>
      </c>
      <c r="G304" s="2" t="s">
        <v>1276</v>
      </c>
      <c r="H304" s="2" t="s">
        <v>1276</v>
      </c>
      <c r="I304" s="2" t="s">
        <v>1220</v>
      </c>
      <c r="J304" s="2" t="s">
        <v>1243</v>
      </c>
      <c r="K304" s="2" t="s">
        <v>1269</v>
      </c>
      <c r="L304" s="2" t="s">
        <v>1269</v>
      </c>
      <c r="M304" s="2" t="s">
        <v>1243</v>
      </c>
      <c r="N304" s="2" t="s">
        <v>1608</v>
      </c>
      <c r="O304" s="2" t="s">
        <v>1680</v>
      </c>
      <c r="P304" s="2" t="s">
        <v>1269</v>
      </c>
    </row>
    <row r="305" spans="1:16" x14ac:dyDescent="0.3">
      <c r="A305" s="2" t="s">
        <v>1818</v>
      </c>
      <c r="B305" s="2" t="s">
        <v>365</v>
      </c>
      <c r="C305" t="s">
        <v>365</v>
      </c>
      <c r="D305" s="2" t="s">
        <v>65</v>
      </c>
      <c r="E305" s="2" t="s">
        <v>1301</v>
      </c>
      <c r="F305" s="2" t="s">
        <v>1172</v>
      </c>
      <c r="G305" s="2" t="s">
        <v>1282</v>
      </c>
      <c r="H305" s="2" t="s">
        <v>1263</v>
      </c>
      <c r="I305" s="2" t="s">
        <v>1220</v>
      </c>
      <c r="J305" s="2" t="s">
        <v>1222</v>
      </c>
      <c r="K305" s="2" t="s">
        <v>1269</v>
      </c>
      <c r="L305" s="2" t="s">
        <v>1220</v>
      </c>
      <c r="M305" s="2" t="s">
        <v>1222</v>
      </c>
      <c r="N305" s="2" t="s">
        <v>1819</v>
      </c>
      <c r="O305" s="2" t="s">
        <v>1643</v>
      </c>
      <c r="P305" s="2" t="s">
        <v>1269</v>
      </c>
    </row>
    <row r="306" spans="1:16" x14ac:dyDescent="0.3">
      <c r="A306" s="2" t="s">
        <v>1820</v>
      </c>
      <c r="B306" s="2" t="s">
        <v>295</v>
      </c>
      <c r="C306" t="s">
        <v>295</v>
      </c>
      <c r="D306" s="2" t="s">
        <v>111</v>
      </c>
      <c r="E306" s="2" t="s">
        <v>1348</v>
      </c>
      <c r="F306" s="2"/>
      <c r="G306" s="2" t="s">
        <v>1293</v>
      </c>
      <c r="H306" s="2" t="s">
        <v>1258</v>
      </c>
      <c r="I306" s="2" t="s">
        <v>1220</v>
      </c>
      <c r="J306" s="2" t="s">
        <v>1220</v>
      </c>
      <c r="K306" s="2" t="s">
        <v>1269</v>
      </c>
      <c r="L306" s="2" t="s">
        <v>1269</v>
      </c>
      <c r="M306" s="2" t="s">
        <v>1220</v>
      </c>
      <c r="N306" s="2" t="s">
        <v>1686</v>
      </c>
      <c r="O306" s="2" t="s">
        <v>1795</v>
      </c>
      <c r="P306" s="2" t="s">
        <v>1269</v>
      </c>
    </row>
    <row r="307" spans="1:16" x14ac:dyDescent="0.3">
      <c r="A307" s="2" t="s">
        <v>1821</v>
      </c>
      <c r="B307" s="2" t="s">
        <v>1822</v>
      </c>
      <c r="C307" t="s">
        <v>1822</v>
      </c>
      <c r="D307" s="2" t="s">
        <v>86</v>
      </c>
      <c r="E307" s="2" t="s">
        <v>1221</v>
      </c>
      <c r="F307" s="2"/>
      <c r="G307" s="2" t="s">
        <v>1225</v>
      </c>
      <c r="H307" s="2" t="s">
        <v>1269</v>
      </c>
      <c r="I307" s="2" t="s">
        <v>1220</v>
      </c>
      <c r="J307" s="2" t="s">
        <v>1231</v>
      </c>
      <c r="K307" s="2" t="s">
        <v>1269</v>
      </c>
      <c r="L307" s="2" t="s">
        <v>1220</v>
      </c>
      <c r="M307" s="2" t="s">
        <v>1231</v>
      </c>
      <c r="N307" s="2" t="s">
        <v>1587</v>
      </c>
      <c r="O307" s="2" t="s">
        <v>1795</v>
      </c>
      <c r="P307" s="2" t="s">
        <v>1269</v>
      </c>
    </row>
    <row r="308" spans="1:16" x14ac:dyDescent="0.3">
      <c r="A308" s="2" t="s">
        <v>1241</v>
      </c>
      <c r="B308" s="2" t="s">
        <v>340</v>
      </c>
      <c r="C308" t="s">
        <v>340</v>
      </c>
      <c r="D308" s="2" t="s">
        <v>72</v>
      </c>
      <c r="E308" s="2" t="s">
        <v>1290</v>
      </c>
      <c r="F308" s="2"/>
      <c r="G308" s="2" t="s">
        <v>1282</v>
      </c>
      <c r="H308" s="2" t="s">
        <v>1269</v>
      </c>
      <c r="I308" s="2" t="s">
        <v>1220</v>
      </c>
      <c r="J308" s="2" t="s">
        <v>1258</v>
      </c>
      <c r="K308" s="2" t="s">
        <v>1269</v>
      </c>
      <c r="L308" s="2" t="s">
        <v>1269</v>
      </c>
      <c r="M308" s="2" t="s">
        <v>1258</v>
      </c>
      <c r="N308" s="2" t="s">
        <v>1701</v>
      </c>
      <c r="O308" s="2" t="s">
        <v>1724</v>
      </c>
      <c r="P308" s="2" t="s">
        <v>1269</v>
      </c>
    </row>
    <row r="309" spans="1:16" x14ac:dyDescent="0.3">
      <c r="A309" s="2" t="s">
        <v>1823</v>
      </c>
      <c r="B309" s="2" t="s">
        <v>1824</v>
      </c>
      <c r="C309" t="s">
        <v>1824</v>
      </c>
      <c r="D309" s="2" t="s">
        <v>70</v>
      </c>
      <c r="E309" s="2" t="s">
        <v>1301</v>
      </c>
      <c r="F309" s="2" t="s">
        <v>1195</v>
      </c>
      <c r="G309" s="2" t="s">
        <v>1225</v>
      </c>
      <c r="H309" s="2" t="s">
        <v>1276</v>
      </c>
      <c r="I309" s="2" t="s">
        <v>1220</v>
      </c>
      <c r="J309" s="2" t="s">
        <v>1248</v>
      </c>
      <c r="K309" s="2" t="s">
        <v>1269</v>
      </c>
      <c r="L309" s="2" t="s">
        <v>1220</v>
      </c>
      <c r="M309" s="2" t="s">
        <v>1248</v>
      </c>
      <c r="N309" s="2" t="s">
        <v>1399</v>
      </c>
      <c r="O309" s="2" t="s">
        <v>1673</v>
      </c>
      <c r="P309" s="2" t="s">
        <v>1269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1140</v>
      </c>
      <c r="G310" s="2" t="s">
        <v>1036</v>
      </c>
      <c r="H310" s="2" t="s">
        <v>1387</v>
      </c>
      <c r="I310" s="2" t="s">
        <v>1388</v>
      </c>
      <c r="J310" s="2" t="s">
        <v>1037</v>
      </c>
      <c r="K310" s="2" t="s">
        <v>1144</v>
      </c>
      <c r="L310" s="2" t="s">
        <v>1145</v>
      </c>
      <c r="M310" s="2" t="s">
        <v>1146</v>
      </c>
      <c r="N310" s="2" t="s">
        <v>1000</v>
      </c>
      <c r="O310" s="2" t="s">
        <v>1389</v>
      </c>
      <c r="P310" s="2" t="s">
        <v>1150</v>
      </c>
    </row>
    <row r="311" spans="1:16" x14ac:dyDescent="0.3">
      <c r="A311" s="2" t="s">
        <v>1825</v>
      </c>
      <c r="B311" s="2" t="s">
        <v>533</v>
      </c>
      <c r="C311" t="s">
        <v>533</v>
      </c>
      <c r="D311" s="2" t="s">
        <v>180</v>
      </c>
      <c r="E311" s="2" t="s">
        <v>1301</v>
      </c>
      <c r="F311" s="2" t="s">
        <v>2698</v>
      </c>
      <c r="G311" s="2" t="s">
        <v>1225</v>
      </c>
      <c r="H311" s="2" t="s">
        <v>1240</v>
      </c>
      <c r="I311" s="2" t="s">
        <v>1220</v>
      </c>
      <c r="J311" s="2" t="s">
        <v>1282</v>
      </c>
      <c r="K311" s="2" t="s">
        <v>1269</v>
      </c>
      <c r="L311" s="2" t="s">
        <v>1220</v>
      </c>
      <c r="M311" s="2" t="s">
        <v>1282</v>
      </c>
      <c r="N311" s="2" t="s">
        <v>1719</v>
      </c>
      <c r="O311" s="2" t="s">
        <v>1680</v>
      </c>
      <c r="P311" s="2" t="s">
        <v>1269</v>
      </c>
    </row>
    <row r="312" spans="1:16" x14ac:dyDescent="0.3">
      <c r="A312" s="2" t="s">
        <v>1233</v>
      </c>
      <c r="B312" s="2" t="s">
        <v>289</v>
      </c>
      <c r="C312" t="s">
        <v>289</v>
      </c>
      <c r="D312" s="2" t="s">
        <v>40</v>
      </c>
      <c r="E312" s="2" t="s">
        <v>1290</v>
      </c>
      <c r="F312" s="2"/>
      <c r="G312" s="2" t="s">
        <v>1235</v>
      </c>
      <c r="H312" s="2" t="s">
        <v>1240</v>
      </c>
      <c r="I312" s="2" t="s">
        <v>1220</v>
      </c>
      <c r="J312" s="2" t="s">
        <v>1220</v>
      </c>
      <c r="K312" s="2" t="s">
        <v>1269</v>
      </c>
      <c r="L312" s="2" t="s">
        <v>1269</v>
      </c>
      <c r="M312" s="2" t="s">
        <v>1220</v>
      </c>
      <c r="N312" s="2" t="s">
        <v>1686</v>
      </c>
      <c r="O312" s="2" t="s">
        <v>1795</v>
      </c>
      <c r="P312" s="2" t="s">
        <v>1220</v>
      </c>
    </row>
    <row r="313" spans="1:16" x14ac:dyDescent="0.3">
      <c r="A313" s="2" t="s">
        <v>1492</v>
      </c>
      <c r="B313" s="2" t="s">
        <v>459</v>
      </c>
      <c r="C313" t="s">
        <v>459</v>
      </c>
      <c r="D313" s="2" t="s">
        <v>114</v>
      </c>
      <c r="E313" s="2" t="s">
        <v>1290</v>
      </c>
      <c r="F313" s="2" t="s">
        <v>2697</v>
      </c>
      <c r="G313" s="2" t="s">
        <v>1258</v>
      </c>
      <c r="H313" s="2" t="s">
        <v>1240</v>
      </c>
      <c r="I313" s="2" t="s">
        <v>1220</v>
      </c>
      <c r="J313" s="2" t="s">
        <v>1220</v>
      </c>
      <c r="K313" s="2" t="s">
        <v>1220</v>
      </c>
      <c r="L313" s="2" t="s">
        <v>1220</v>
      </c>
      <c r="M313" s="2" t="s">
        <v>1220</v>
      </c>
      <c r="N313" s="2" t="s">
        <v>1686</v>
      </c>
      <c r="O313" s="2" t="s">
        <v>1795</v>
      </c>
      <c r="P313" s="2" t="s">
        <v>1269</v>
      </c>
    </row>
    <row r="314" spans="1:16" x14ac:dyDescent="0.3">
      <c r="A314" s="2" t="s">
        <v>1223</v>
      </c>
      <c r="B314" s="2" t="s">
        <v>223</v>
      </c>
      <c r="C314" t="s">
        <v>223</v>
      </c>
      <c r="D314" s="2" t="s">
        <v>76</v>
      </c>
      <c r="E314" s="2" t="s">
        <v>1301</v>
      </c>
      <c r="F314" s="2" t="s">
        <v>49</v>
      </c>
      <c r="G314" s="2" t="s">
        <v>1288</v>
      </c>
      <c r="H314" s="2" t="s">
        <v>1288</v>
      </c>
      <c r="I314" s="2" t="s">
        <v>1220</v>
      </c>
      <c r="J314" s="2" t="s">
        <v>1231</v>
      </c>
      <c r="K314" s="2" t="s">
        <v>1220</v>
      </c>
      <c r="L314" s="2" t="s">
        <v>1220</v>
      </c>
      <c r="M314" s="2" t="s">
        <v>1231</v>
      </c>
      <c r="N314" s="2" t="s">
        <v>1587</v>
      </c>
      <c r="O314" s="2" t="s">
        <v>1804</v>
      </c>
      <c r="P314" s="2" t="s">
        <v>1269</v>
      </c>
    </row>
    <row r="315" spans="1:16" x14ac:dyDescent="0.3">
      <c r="A315" s="2" t="s">
        <v>1826</v>
      </c>
      <c r="B315" s="2" t="s">
        <v>374</v>
      </c>
      <c r="C315" t="s">
        <v>374</v>
      </c>
      <c r="D315" s="2" t="s">
        <v>116</v>
      </c>
      <c r="E315" s="2" t="s">
        <v>1249</v>
      </c>
      <c r="F315" s="2"/>
      <c r="G315" s="2" t="s">
        <v>1288</v>
      </c>
      <c r="H315" s="2" t="s">
        <v>1248</v>
      </c>
      <c r="I315" s="2" t="s">
        <v>1220</v>
      </c>
      <c r="J315" s="2" t="s">
        <v>1240</v>
      </c>
      <c r="K315" s="2" t="s">
        <v>1269</v>
      </c>
      <c r="L315" s="2" t="s">
        <v>1269</v>
      </c>
      <c r="M315" s="2" t="s">
        <v>1240</v>
      </c>
      <c r="N315" s="2" t="s">
        <v>1589</v>
      </c>
      <c r="O315" s="2" t="s">
        <v>1673</v>
      </c>
      <c r="P315" s="2" t="s">
        <v>1220</v>
      </c>
    </row>
    <row r="316" spans="1:16" x14ac:dyDescent="0.3">
      <c r="A316" s="2" t="s">
        <v>1827</v>
      </c>
      <c r="B316" s="2" t="s">
        <v>293</v>
      </c>
      <c r="C316" t="s">
        <v>293</v>
      </c>
      <c r="D316" s="2" t="s">
        <v>46</v>
      </c>
      <c r="E316" s="2" t="s">
        <v>1311</v>
      </c>
      <c r="F316" s="2"/>
      <c r="G316" s="2" t="s">
        <v>1225</v>
      </c>
      <c r="H316" s="2" t="s">
        <v>1263</v>
      </c>
      <c r="I316" s="2" t="s">
        <v>1220</v>
      </c>
      <c r="J316" s="2" t="s">
        <v>1263</v>
      </c>
      <c r="K316" s="2" t="s">
        <v>1269</v>
      </c>
      <c r="L316" s="2" t="s">
        <v>1269</v>
      </c>
      <c r="M316" s="2" t="s">
        <v>1263</v>
      </c>
      <c r="N316" s="2" t="s">
        <v>1531</v>
      </c>
      <c r="O316" s="2" t="s">
        <v>1742</v>
      </c>
      <c r="P316" s="2" t="s">
        <v>1269</v>
      </c>
    </row>
    <row r="317" spans="1:16" x14ac:dyDescent="0.3">
      <c r="A317" s="2" t="s">
        <v>1828</v>
      </c>
      <c r="B317" s="2" t="s">
        <v>1829</v>
      </c>
      <c r="C317" t="s">
        <v>1829</v>
      </c>
      <c r="D317" s="2" t="s">
        <v>33</v>
      </c>
      <c r="E317" s="2" t="s">
        <v>1338</v>
      </c>
      <c r="F317" s="2"/>
      <c r="G317" s="2" t="s">
        <v>1225</v>
      </c>
      <c r="H317" s="2" t="s">
        <v>1269</v>
      </c>
      <c r="I317" s="2" t="s">
        <v>1220</v>
      </c>
      <c r="J317" s="2" t="s">
        <v>1230</v>
      </c>
      <c r="K317" s="2" t="s">
        <v>1269</v>
      </c>
      <c r="L317" s="2" t="s">
        <v>1220</v>
      </c>
      <c r="M317" s="2" t="s">
        <v>1230</v>
      </c>
      <c r="N317" s="2" t="s">
        <v>1246</v>
      </c>
      <c r="O317" s="2" t="s">
        <v>1673</v>
      </c>
      <c r="P317" s="2" t="s">
        <v>1269</v>
      </c>
    </row>
    <row r="318" spans="1:16" x14ac:dyDescent="0.3">
      <c r="A318" s="2" t="s">
        <v>1530</v>
      </c>
      <c r="B318" s="2" t="s">
        <v>392</v>
      </c>
      <c r="C318" t="s">
        <v>392</v>
      </c>
      <c r="D318" s="2" t="s">
        <v>111</v>
      </c>
      <c r="E318" s="2" t="s">
        <v>1232</v>
      </c>
      <c r="F318" s="2"/>
      <c r="G318" s="2" t="s">
        <v>1222</v>
      </c>
      <c r="H318" s="2" t="s">
        <v>1282</v>
      </c>
      <c r="I318" s="2" t="s">
        <v>1220</v>
      </c>
      <c r="J318" s="2" t="s">
        <v>1240</v>
      </c>
      <c r="K318" s="2" t="s">
        <v>1269</v>
      </c>
      <c r="L318" s="2" t="s">
        <v>1269</v>
      </c>
      <c r="M318" s="2" t="s">
        <v>1240</v>
      </c>
      <c r="N318" s="2" t="s">
        <v>1589</v>
      </c>
      <c r="O318" s="2" t="s">
        <v>1804</v>
      </c>
      <c r="P318" s="2" t="s">
        <v>1269</v>
      </c>
    </row>
    <row r="319" spans="1:16" x14ac:dyDescent="0.3">
      <c r="A319" s="2" t="s">
        <v>1830</v>
      </c>
      <c r="B319" s="2" t="s">
        <v>1156</v>
      </c>
      <c r="C319" t="s">
        <v>50</v>
      </c>
      <c r="D319" s="2" t="s">
        <v>51</v>
      </c>
      <c r="E319" s="2" t="s">
        <v>1341</v>
      </c>
      <c r="F319" s="2" t="s">
        <v>52</v>
      </c>
      <c r="G319" s="2" t="s">
        <v>1225</v>
      </c>
      <c r="H319" s="2" t="s">
        <v>1225</v>
      </c>
      <c r="I319" s="2" t="s">
        <v>1220</v>
      </c>
      <c r="J319" s="2" t="s">
        <v>1248</v>
      </c>
      <c r="K319" s="2" t="s">
        <v>1220</v>
      </c>
      <c r="L319" s="2" t="s">
        <v>1220</v>
      </c>
      <c r="M319" s="2" t="s">
        <v>1248</v>
      </c>
      <c r="N319" s="2" t="s">
        <v>1399</v>
      </c>
      <c r="O319" s="2" t="s">
        <v>1673</v>
      </c>
      <c r="P319" s="2" t="s">
        <v>1220</v>
      </c>
    </row>
    <row r="320" spans="1:16" x14ac:dyDescent="0.3">
      <c r="A320" s="2" t="s">
        <v>1831</v>
      </c>
      <c r="B320" s="2" t="s">
        <v>1832</v>
      </c>
      <c r="C320" t="s">
        <v>2033</v>
      </c>
      <c r="D320" s="2" t="s">
        <v>40</v>
      </c>
      <c r="E320" s="2" t="s">
        <v>1237</v>
      </c>
      <c r="F320" s="2"/>
      <c r="G320" s="2" t="s">
        <v>1225</v>
      </c>
      <c r="H320" s="2" t="s">
        <v>1269</v>
      </c>
      <c r="I320" s="2" t="s">
        <v>1220</v>
      </c>
      <c r="J320" s="2" t="s">
        <v>1269</v>
      </c>
      <c r="K320" s="2" t="s">
        <v>1269</v>
      </c>
      <c r="L320" s="2" t="s">
        <v>1269</v>
      </c>
      <c r="M320" s="2" t="s">
        <v>1269</v>
      </c>
      <c r="N320" s="2" t="s">
        <v>1776</v>
      </c>
      <c r="O320" s="2" t="s">
        <v>1776</v>
      </c>
      <c r="P320" s="2" t="s">
        <v>1269</v>
      </c>
    </row>
    <row r="321" spans="1:16" x14ac:dyDescent="0.3">
      <c r="A321" s="2" t="s">
        <v>1833</v>
      </c>
      <c r="B321" s="2" t="s">
        <v>282</v>
      </c>
      <c r="C321" t="s">
        <v>282</v>
      </c>
      <c r="D321" s="2" t="s">
        <v>107</v>
      </c>
      <c r="E321" s="2" t="s">
        <v>1249</v>
      </c>
      <c r="F321" s="2" t="s">
        <v>52</v>
      </c>
      <c r="G321" s="2" t="s">
        <v>1222</v>
      </c>
      <c r="H321" s="2" t="s">
        <v>1293</v>
      </c>
      <c r="I321" s="2" t="s">
        <v>1220</v>
      </c>
      <c r="J321" s="2" t="s">
        <v>1282</v>
      </c>
      <c r="K321" s="2" t="s">
        <v>1269</v>
      </c>
      <c r="L321" s="2" t="s">
        <v>1220</v>
      </c>
      <c r="M321" s="2" t="s">
        <v>1282</v>
      </c>
      <c r="N321" s="2" t="s">
        <v>1719</v>
      </c>
      <c r="O321" s="2" t="s">
        <v>1680</v>
      </c>
      <c r="P321" s="2" t="s">
        <v>1269</v>
      </c>
    </row>
    <row r="322" spans="1:16" x14ac:dyDescent="0.3">
      <c r="A322" s="2" t="s">
        <v>1834</v>
      </c>
      <c r="B322" s="2" t="s">
        <v>1162</v>
      </c>
      <c r="C322" t="s">
        <v>105</v>
      </c>
      <c r="D322" s="2" t="s">
        <v>54</v>
      </c>
      <c r="E322" s="2" t="s">
        <v>1294</v>
      </c>
      <c r="F322" s="2" t="s">
        <v>49</v>
      </c>
      <c r="G322" s="2" t="s">
        <v>1225</v>
      </c>
      <c r="H322" s="2" t="s">
        <v>1225</v>
      </c>
      <c r="I322" s="2" t="s">
        <v>1220</v>
      </c>
      <c r="J322" s="2" t="s">
        <v>1288</v>
      </c>
      <c r="K322" s="2" t="s">
        <v>1269</v>
      </c>
      <c r="L322" s="2" t="s">
        <v>1220</v>
      </c>
      <c r="M322" s="2" t="s">
        <v>1288</v>
      </c>
      <c r="N322" s="2" t="s">
        <v>1619</v>
      </c>
      <c r="O322" s="2" t="s">
        <v>1680</v>
      </c>
      <c r="P322" s="2" t="s">
        <v>1269</v>
      </c>
    </row>
    <row r="323" spans="1:16" x14ac:dyDescent="0.3">
      <c r="A323" s="2" t="s">
        <v>1835</v>
      </c>
      <c r="B323" s="2" t="s">
        <v>245</v>
      </c>
      <c r="C323" t="s">
        <v>245</v>
      </c>
      <c r="D323" s="2" t="s">
        <v>42</v>
      </c>
      <c r="E323" s="2" t="s">
        <v>1232</v>
      </c>
      <c r="F323" s="2"/>
      <c r="G323" s="2" t="s">
        <v>1225</v>
      </c>
      <c r="H323" s="2" t="s">
        <v>1240</v>
      </c>
      <c r="I323" s="2" t="s">
        <v>1220</v>
      </c>
      <c r="J323" s="2" t="s">
        <v>1305</v>
      </c>
      <c r="K323" s="2" t="s">
        <v>1269</v>
      </c>
      <c r="L323" s="2" t="s">
        <v>1220</v>
      </c>
      <c r="M323" s="2" t="s">
        <v>1305</v>
      </c>
      <c r="N323" s="2" t="s">
        <v>1653</v>
      </c>
      <c r="O323" s="2" t="s">
        <v>1537</v>
      </c>
      <c r="P323" s="2" t="s">
        <v>1269</v>
      </c>
    </row>
    <row r="324" spans="1:16" x14ac:dyDescent="0.3">
      <c r="A324" s="2" t="s">
        <v>1836</v>
      </c>
      <c r="B324" s="2" t="s">
        <v>556</v>
      </c>
      <c r="C324" t="s">
        <v>556</v>
      </c>
      <c r="D324" s="2" t="s">
        <v>88</v>
      </c>
      <c r="E324" s="2" t="s">
        <v>1348</v>
      </c>
      <c r="F324" s="2"/>
      <c r="G324" s="2" t="s">
        <v>1263</v>
      </c>
      <c r="H324" s="2" t="s">
        <v>1220</v>
      </c>
      <c r="I324" s="2" t="s">
        <v>1220</v>
      </c>
      <c r="J324" s="2" t="s">
        <v>1220</v>
      </c>
      <c r="K324" s="2" t="s">
        <v>1269</v>
      </c>
      <c r="L324" s="2" t="s">
        <v>1269</v>
      </c>
      <c r="M324" s="2" t="s">
        <v>1220</v>
      </c>
      <c r="N324" s="2" t="s">
        <v>1686</v>
      </c>
      <c r="O324" s="2" t="s">
        <v>1804</v>
      </c>
      <c r="P324" s="2" t="s">
        <v>1269</v>
      </c>
    </row>
    <row r="325" spans="1:16" x14ac:dyDescent="0.3">
      <c r="A325" s="2" t="s">
        <v>1837</v>
      </c>
      <c r="B325" s="2" t="s">
        <v>300</v>
      </c>
      <c r="C325" t="s">
        <v>300</v>
      </c>
      <c r="D325" s="2" t="s">
        <v>180</v>
      </c>
      <c r="E325" s="2" t="s">
        <v>1301</v>
      </c>
      <c r="F325" s="2" t="s">
        <v>52</v>
      </c>
      <c r="G325" s="2" t="s">
        <v>1276</v>
      </c>
      <c r="H325" s="2" t="s">
        <v>1276</v>
      </c>
      <c r="I325" s="2" t="s">
        <v>1220</v>
      </c>
      <c r="J325" s="2" t="s">
        <v>1231</v>
      </c>
      <c r="K325" s="2" t="s">
        <v>1269</v>
      </c>
      <c r="L325" s="2" t="s">
        <v>1269</v>
      </c>
      <c r="M325" s="2" t="s">
        <v>1231</v>
      </c>
      <c r="N325" s="2" t="s">
        <v>1587</v>
      </c>
      <c r="O325" s="2" t="s">
        <v>1795</v>
      </c>
      <c r="P325" s="2" t="s">
        <v>1220</v>
      </c>
    </row>
    <row r="326" spans="1:16" x14ac:dyDescent="0.3">
      <c r="A326" s="2" t="s">
        <v>1838</v>
      </c>
      <c r="B326" s="2" t="s">
        <v>648</v>
      </c>
      <c r="C326" t="s">
        <v>648</v>
      </c>
      <c r="D326" s="2" t="s">
        <v>37</v>
      </c>
      <c r="E326" s="2" t="s">
        <v>1232</v>
      </c>
      <c r="F326" s="2"/>
      <c r="G326" s="2" t="s">
        <v>1220</v>
      </c>
      <c r="H326" s="2" t="s">
        <v>1269</v>
      </c>
      <c r="I326" s="2" t="s">
        <v>1220</v>
      </c>
      <c r="J326" s="2" t="s">
        <v>1220</v>
      </c>
      <c r="K326" s="2" t="s">
        <v>1269</v>
      </c>
      <c r="L326" s="2" t="s">
        <v>1220</v>
      </c>
      <c r="M326" s="2" t="s">
        <v>1220</v>
      </c>
      <c r="N326" s="2" t="s">
        <v>1686</v>
      </c>
      <c r="O326" s="2" t="s">
        <v>1686</v>
      </c>
      <c r="P326" s="2" t="s">
        <v>1269</v>
      </c>
    </row>
    <row r="327" spans="1:16" x14ac:dyDescent="0.3">
      <c r="A327" s="2" t="s">
        <v>1839</v>
      </c>
      <c r="B327" s="2" t="s">
        <v>227</v>
      </c>
      <c r="C327" t="s">
        <v>227</v>
      </c>
      <c r="D327" s="2" t="s">
        <v>99</v>
      </c>
      <c r="E327" s="2" t="s">
        <v>1221</v>
      </c>
      <c r="F327" s="2" t="s">
        <v>49</v>
      </c>
      <c r="G327" s="2" t="s">
        <v>1225</v>
      </c>
      <c r="H327" s="2" t="s">
        <v>1258</v>
      </c>
      <c r="I327" s="2" t="s">
        <v>1220</v>
      </c>
      <c r="J327" s="2" t="s">
        <v>1708</v>
      </c>
      <c r="K327" s="2" t="s">
        <v>1269</v>
      </c>
      <c r="L327" s="2" t="s">
        <v>1269</v>
      </c>
      <c r="M327" s="2" t="s">
        <v>1708</v>
      </c>
      <c r="N327" s="2" t="s">
        <v>1712</v>
      </c>
      <c r="O327" s="2" t="s">
        <v>1779</v>
      </c>
      <c r="P327" s="2" t="s">
        <v>1220</v>
      </c>
    </row>
    <row r="328" spans="1:16" x14ac:dyDescent="0.3">
      <c r="A328" s="2" t="s">
        <v>1840</v>
      </c>
      <c r="B328" s="2" t="s">
        <v>559</v>
      </c>
      <c r="C328" t="s">
        <v>559</v>
      </c>
      <c r="D328" s="2" t="s">
        <v>37</v>
      </c>
      <c r="E328" s="2" t="s">
        <v>1290</v>
      </c>
      <c r="F328" s="2"/>
      <c r="G328" s="2" t="s">
        <v>1276</v>
      </c>
      <c r="H328" s="2" t="s">
        <v>1220</v>
      </c>
      <c r="I328" s="2" t="s">
        <v>1220</v>
      </c>
      <c r="J328" s="2" t="s">
        <v>1269</v>
      </c>
      <c r="K328" s="2" t="s">
        <v>1269</v>
      </c>
      <c r="L328" s="2" t="s">
        <v>1269</v>
      </c>
      <c r="M328" s="2" t="s">
        <v>1269</v>
      </c>
      <c r="N328" s="2" t="s">
        <v>1776</v>
      </c>
      <c r="O328" s="2" t="s">
        <v>1776</v>
      </c>
      <c r="P328" s="2" t="s">
        <v>1269</v>
      </c>
    </row>
    <row r="329" spans="1:16" x14ac:dyDescent="0.3">
      <c r="A329" s="2" t="s">
        <v>1841</v>
      </c>
      <c r="B329" s="2" t="s">
        <v>651</v>
      </c>
      <c r="C329" t="s">
        <v>651</v>
      </c>
      <c r="D329" s="2" t="s">
        <v>116</v>
      </c>
      <c r="E329" s="2" t="s">
        <v>1347</v>
      </c>
      <c r="F329" s="2"/>
      <c r="G329" s="2" t="s">
        <v>1220</v>
      </c>
      <c r="H329" s="2" t="s">
        <v>1269</v>
      </c>
      <c r="I329" s="2" t="s">
        <v>1220</v>
      </c>
      <c r="J329" s="2" t="s">
        <v>1248</v>
      </c>
      <c r="K329" s="2" t="s">
        <v>1269</v>
      </c>
      <c r="L329" s="2" t="s">
        <v>1220</v>
      </c>
      <c r="M329" s="2" t="s">
        <v>1248</v>
      </c>
      <c r="N329" s="2" t="s">
        <v>1399</v>
      </c>
      <c r="O329" s="2" t="s">
        <v>1399</v>
      </c>
      <c r="P329" s="2" t="s">
        <v>1269</v>
      </c>
    </row>
    <row r="330" spans="1:16" x14ac:dyDescent="0.3">
      <c r="A330" s="2" t="s">
        <v>1842</v>
      </c>
      <c r="B330" s="2" t="s">
        <v>1843</v>
      </c>
      <c r="C330" t="s">
        <v>2034</v>
      </c>
      <c r="D330" s="2" t="s">
        <v>104</v>
      </c>
      <c r="E330" s="2" t="s">
        <v>1249</v>
      </c>
      <c r="F330" s="2" t="s">
        <v>1200</v>
      </c>
      <c r="G330" s="2" t="s">
        <v>1225</v>
      </c>
      <c r="H330" s="2" t="s">
        <v>1225</v>
      </c>
      <c r="I330" s="2" t="s">
        <v>1220</v>
      </c>
      <c r="J330" s="2" t="s">
        <v>1269</v>
      </c>
      <c r="K330" s="2" t="s">
        <v>1269</v>
      </c>
      <c r="L330" s="2" t="s">
        <v>1269</v>
      </c>
      <c r="M330" s="2" t="s">
        <v>1269</v>
      </c>
      <c r="N330" s="2" t="s">
        <v>1776</v>
      </c>
      <c r="O330" s="2" t="s">
        <v>1776</v>
      </c>
      <c r="P330" s="2" t="s">
        <v>1269</v>
      </c>
    </row>
    <row r="331" spans="1:16" x14ac:dyDescent="0.3">
      <c r="A331" s="2" t="s">
        <v>1844</v>
      </c>
      <c r="B331" s="2" t="s">
        <v>399</v>
      </c>
      <c r="C331" t="s">
        <v>399</v>
      </c>
      <c r="D331" s="2" t="s">
        <v>40</v>
      </c>
      <c r="E331" s="2" t="s">
        <v>1221</v>
      </c>
      <c r="F331" s="2"/>
      <c r="G331" s="2" t="s">
        <v>1243</v>
      </c>
      <c r="H331" s="2" t="s">
        <v>1220</v>
      </c>
      <c r="I331" s="2" t="s">
        <v>1220</v>
      </c>
      <c r="J331" s="2" t="s">
        <v>1688</v>
      </c>
      <c r="K331" s="2" t="s">
        <v>1269</v>
      </c>
      <c r="L331" s="2" t="s">
        <v>1269</v>
      </c>
      <c r="M331" s="2" t="s">
        <v>1688</v>
      </c>
      <c r="N331" s="2" t="s">
        <v>1802</v>
      </c>
      <c r="O331" s="2" t="s">
        <v>1749</v>
      </c>
      <c r="P331" s="2" t="s">
        <v>1220</v>
      </c>
    </row>
    <row r="332" spans="1:16" x14ac:dyDescent="0.3">
      <c r="A332" s="2" t="s">
        <v>1845</v>
      </c>
      <c r="B332" s="2" t="s">
        <v>329</v>
      </c>
      <c r="C332" t="s">
        <v>329</v>
      </c>
      <c r="D332" s="2" t="s">
        <v>135</v>
      </c>
      <c r="E332" s="2" t="s">
        <v>1294</v>
      </c>
      <c r="F332" s="2" t="s">
        <v>2699</v>
      </c>
      <c r="G332" s="2" t="s">
        <v>1288</v>
      </c>
      <c r="H332" s="2" t="s">
        <v>1263</v>
      </c>
      <c r="I332" s="2" t="s">
        <v>1220</v>
      </c>
      <c r="J332" s="2" t="s">
        <v>1269</v>
      </c>
      <c r="K332" s="2" t="s">
        <v>1269</v>
      </c>
      <c r="L332" s="2" t="s">
        <v>1269</v>
      </c>
      <c r="M332" s="2" t="s">
        <v>1269</v>
      </c>
      <c r="N332" s="2" t="s">
        <v>1776</v>
      </c>
      <c r="O332" s="2" t="s">
        <v>1776</v>
      </c>
      <c r="P332" s="2" t="s">
        <v>1269</v>
      </c>
    </row>
    <row r="333" spans="1:16" x14ac:dyDescent="0.3">
      <c r="A333" s="2" t="s">
        <v>1846</v>
      </c>
      <c r="B333" s="2" t="s">
        <v>1189</v>
      </c>
      <c r="C333" t="s">
        <v>539</v>
      </c>
      <c r="D333" s="2" t="s">
        <v>107</v>
      </c>
      <c r="E333" s="2" t="s">
        <v>1347</v>
      </c>
      <c r="F333" s="2"/>
      <c r="G333" s="2" t="s">
        <v>1279</v>
      </c>
      <c r="H333" s="2" t="s">
        <v>1269</v>
      </c>
      <c r="I333" s="2" t="s">
        <v>1220</v>
      </c>
      <c r="J333" s="2" t="s">
        <v>1258</v>
      </c>
      <c r="K333" s="2" t="s">
        <v>1269</v>
      </c>
      <c r="L333" s="2" t="s">
        <v>1269</v>
      </c>
      <c r="M333" s="2" t="s">
        <v>1258</v>
      </c>
      <c r="N333" s="2" t="s">
        <v>1701</v>
      </c>
      <c r="O333" s="2" t="s">
        <v>1674</v>
      </c>
      <c r="P333" s="2" t="s">
        <v>1220</v>
      </c>
    </row>
    <row r="334" spans="1:16" x14ac:dyDescent="0.3">
      <c r="A334" s="2" t="s">
        <v>1472</v>
      </c>
      <c r="B334" s="2" t="s">
        <v>98</v>
      </c>
      <c r="C334" t="s">
        <v>98</v>
      </c>
      <c r="D334" s="2" t="s">
        <v>99</v>
      </c>
      <c r="E334" s="2" t="s">
        <v>1290</v>
      </c>
      <c r="F334" s="2" t="s">
        <v>49</v>
      </c>
      <c r="G334" s="2" t="s">
        <v>1225</v>
      </c>
      <c r="H334" s="2" t="s">
        <v>1222</v>
      </c>
      <c r="I334" s="2" t="s">
        <v>1220</v>
      </c>
      <c r="J334" s="2" t="s">
        <v>1231</v>
      </c>
      <c r="K334" s="2" t="s">
        <v>1269</v>
      </c>
      <c r="L334" s="2" t="s">
        <v>1269</v>
      </c>
      <c r="M334" s="2" t="s">
        <v>1231</v>
      </c>
      <c r="N334" s="2" t="s">
        <v>1587</v>
      </c>
      <c r="O334" s="2" t="s">
        <v>1795</v>
      </c>
      <c r="P334" s="2" t="s">
        <v>1269</v>
      </c>
    </row>
    <row r="335" spans="1:16" x14ac:dyDescent="0.3">
      <c r="A335" s="2" t="s">
        <v>1847</v>
      </c>
      <c r="B335" s="2" t="s">
        <v>443</v>
      </c>
      <c r="C335" t="s">
        <v>443</v>
      </c>
      <c r="D335" s="2" t="s">
        <v>180</v>
      </c>
      <c r="E335" s="2" t="s">
        <v>1392</v>
      </c>
      <c r="F335" s="2"/>
      <c r="G335" s="2" t="s">
        <v>1231</v>
      </c>
      <c r="H335" s="2" t="s">
        <v>1231</v>
      </c>
      <c r="I335" s="2" t="s">
        <v>1220</v>
      </c>
      <c r="J335" s="2" t="s">
        <v>1258</v>
      </c>
      <c r="K335" s="2" t="s">
        <v>1269</v>
      </c>
      <c r="L335" s="2" t="s">
        <v>1269</v>
      </c>
      <c r="M335" s="2" t="s">
        <v>1258</v>
      </c>
      <c r="N335" s="2" t="s">
        <v>1701</v>
      </c>
      <c r="O335" s="2" t="s">
        <v>1567</v>
      </c>
      <c r="P335" s="2" t="s">
        <v>1220</v>
      </c>
    </row>
    <row r="336" spans="1:16" x14ac:dyDescent="0.3">
      <c r="A336" s="2" t="s">
        <v>1848</v>
      </c>
      <c r="B336" s="2" t="s">
        <v>351</v>
      </c>
      <c r="C336" t="s">
        <v>351</v>
      </c>
      <c r="D336" s="2" t="s">
        <v>104</v>
      </c>
      <c r="E336" s="2" t="s">
        <v>1221</v>
      </c>
      <c r="F336" s="2" t="s">
        <v>1172</v>
      </c>
      <c r="G336" s="2" t="s">
        <v>1235</v>
      </c>
      <c r="H336" s="2" t="s">
        <v>1263</v>
      </c>
      <c r="I336" s="2" t="s">
        <v>1220</v>
      </c>
      <c r="J336" s="2" t="s">
        <v>1329</v>
      </c>
      <c r="K336" s="2" t="s">
        <v>1269</v>
      </c>
      <c r="L336" s="2" t="s">
        <v>1220</v>
      </c>
      <c r="M336" s="2" t="s">
        <v>1329</v>
      </c>
      <c r="N336" s="2" t="s">
        <v>1849</v>
      </c>
      <c r="O336" s="2" t="s">
        <v>1648</v>
      </c>
      <c r="P336" s="2" t="s">
        <v>1231</v>
      </c>
    </row>
    <row r="337" spans="1:16" x14ac:dyDescent="0.3">
      <c r="A337" s="2" t="s">
        <v>1850</v>
      </c>
      <c r="B337" s="2" t="s">
        <v>541</v>
      </c>
      <c r="C337" t="s">
        <v>541</v>
      </c>
      <c r="D337" s="2" t="s">
        <v>74</v>
      </c>
      <c r="E337" s="2" t="s">
        <v>1232</v>
      </c>
      <c r="F337" s="2"/>
      <c r="G337" s="2" t="s">
        <v>1230</v>
      </c>
      <c r="H337" s="2" t="s">
        <v>1231</v>
      </c>
      <c r="I337" s="2" t="s">
        <v>1220</v>
      </c>
      <c r="J337" s="2" t="s">
        <v>1230</v>
      </c>
      <c r="K337" s="2" t="s">
        <v>1269</v>
      </c>
      <c r="L337" s="2" t="s">
        <v>1269</v>
      </c>
      <c r="M337" s="2" t="s">
        <v>1230</v>
      </c>
      <c r="N337" s="2" t="s">
        <v>1246</v>
      </c>
      <c r="O337" s="2" t="s">
        <v>1686</v>
      </c>
      <c r="P337" s="2" t="s">
        <v>1269</v>
      </c>
    </row>
    <row r="338" spans="1:16" x14ac:dyDescent="0.3">
      <c r="A338" s="2" t="s">
        <v>1851</v>
      </c>
      <c r="B338" s="2" t="s">
        <v>1208</v>
      </c>
      <c r="C338" t="s">
        <v>1208</v>
      </c>
      <c r="D338" s="2" t="s">
        <v>80</v>
      </c>
      <c r="E338" s="2" t="s">
        <v>1232</v>
      </c>
      <c r="F338" s="2"/>
      <c r="G338" s="2" t="s">
        <v>1225</v>
      </c>
      <c r="H338" s="2" t="s">
        <v>1269</v>
      </c>
      <c r="I338" s="2" t="s">
        <v>1220</v>
      </c>
      <c r="J338" s="2" t="s">
        <v>1263</v>
      </c>
      <c r="K338" s="2" t="s">
        <v>1269</v>
      </c>
      <c r="L338" s="2" t="s">
        <v>1269</v>
      </c>
      <c r="M338" s="2" t="s">
        <v>1263</v>
      </c>
      <c r="N338" s="2" t="s">
        <v>1531</v>
      </c>
      <c r="O338" s="2" t="s">
        <v>1742</v>
      </c>
      <c r="P338" s="2" t="s">
        <v>1269</v>
      </c>
    </row>
    <row r="339" spans="1:16" x14ac:dyDescent="0.3">
      <c r="A339" s="2" t="s">
        <v>1852</v>
      </c>
      <c r="B339" s="2" t="s">
        <v>191</v>
      </c>
      <c r="C339" t="s">
        <v>191</v>
      </c>
      <c r="D339" s="2" t="s">
        <v>74</v>
      </c>
      <c r="E339" s="2" t="s">
        <v>1347</v>
      </c>
      <c r="F339" s="2" t="s">
        <v>49</v>
      </c>
      <c r="G339" s="2" t="s">
        <v>1293</v>
      </c>
      <c r="H339" s="2" t="s">
        <v>1288</v>
      </c>
      <c r="I339" s="2" t="s">
        <v>1220</v>
      </c>
      <c r="J339" s="2" t="s">
        <v>1225</v>
      </c>
      <c r="K339" s="2" t="s">
        <v>1269</v>
      </c>
      <c r="L339" s="2" t="s">
        <v>1220</v>
      </c>
      <c r="M339" s="2" t="s">
        <v>1225</v>
      </c>
      <c r="N339" s="2" t="s">
        <v>1625</v>
      </c>
      <c r="O339" s="2" t="s">
        <v>1648</v>
      </c>
      <c r="P339" s="2" t="s">
        <v>1220</v>
      </c>
    </row>
    <row r="340" spans="1:16" x14ac:dyDescent="0.3">
      <c r="A340" s="2" t="s">
        <v>1853</v>
      </c>
      <c r="B340" s="2" t="s">
        <v>1151</v>
      </c>
      <c r="C340" t="s">
        <v>47</v>
      </c>
      <c r="D340" s="2" t="s">
        <v>48</v>
      </c>
      <c r="E340" s="2" t="s">
        <v>1290</v>
      </c>
      <c r="F340" s="2" t="s">
        <v>49</v>
      </c>
      <c r="G340" s="2" t="s">
        <v>1225</v>
      </c>
      <c r="H340" s="2" t="s">
        <v>1222</v>
      </c>
      <c r="I340" s="2" t="s">
        <v>1220</v>
      </c>
      <c r="J340" s="2" t="s">
        <v>1768</v>
      </c>
      <c r="K340" s="2" t="s">
        <v>1269</v>
      </c>
      <c r="L340" s="2" t="s">
        <v>1269</v>
      </c>
      <c r="M340" s="2" t="s">
        <v>1768</v>
      </c>
      <c r="N340" s="2" t="s">
        <v>1854</v>
      </c>
      <c r="O340" s="2" t="s">
        <v>1749</v>
      </c>
      <c r="P340" s="2" t="s">
        <v>1220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1140</v>
      </c>
      <c r="G341" s="2" t="s">
        <v>1036</v>
      </c>
      <c r="H341" s="2" t="s">
        <v>1387</v>
      </c>
      <c r="I341" s="2" t="s">
        <v>1388</v>
      </c>
      <c r="J341" s="2" t="s">
        <v>1037</v>
      </c>
      <c r="K341" s="2" t="s">
        <v>1144</v>
      </c>
      <c r="L341" s="2" t="s">
        <v>1145</v>
      </c>
      <c r="M341" s="2" t="s">
        <v>1146</v>
      </c>
      <c r="N341" s="2" t="s">
        <v>1000</v>
      </c>
      <c r="O341" s="2" t="s">
        <v>1389</v>
      </c>
      <c r="P341" s="2" t="s">
        <v>1150</v>
      </c>
    </row>
    <row r="342" spans="1:16" x14ac:dyDescent="0.3">
      <c r="A342" s="2" t="s">
        <v>1855</v>
      </c>
      <c r="B342" s="2" t="s">
        <v>463</v>
      </c>
      <c r="C342" t="s">
        <v>463</v>
      </c>
      <c r="D342" s="2" t="s">
        <v>42</v>
      </c>
      <c r="E342" s="2" t="s">
        <v>1290</v>
      </c>
      <c r="F342" s="2"/>
      <c r="G342" s="2" t="s">
        <v>1222</v>
      </c>
      <c r="H342" s="2" t="s">
        <v>1248</v>
      </c>
      <c r="I342" s="2" t="s">
        <v>1220</v>
      </c>
      <c r="J342" s="2" t="s">
        <v>1240</v>
      </c>
      <c r="K342" s="2" t="s">
        <v>1269</v>
      </c>
      <c r="L342" s="2" t="s">
        <v>1269</v>
      </c>
      <c r="M342" s="2" t="s">
        <v>1240</v>
      </c>
      <c r="N342" s="2" t="s">
        <v>1589</v>
      </c>
      <c r="O342" s="2" t="s">
        <v>1804</v>
      </c>
      <c r="P342" s="2" t="s">
        <v>1269</v>
      </c>
    </row>
    <row r="343" spans="1:16" x14ac:dyDescent="0.3">
      <c r="A343" s="2" t="s">
        <v>1856</v>
      </c>
      <c r="B343" s="2" t="s">
        <v>344</v>
      </c>
      <c r="C343" t="s">
        <v>344</v>
      </c>
      <c r="D343" s="2" t="s">
        <v>76</v>
      </c>
      <c r="E343" s="2" t="s">
        <v>1232</v>
      </c>
      <c r="F343" s="2"/>
      <c r="G343" s="2" t="s">
        <v>1258</v>
      </c>
      <c r="H343" s="2" t="s">
        <v>1240</v>
      </c>
      <c r="I343" s="2" t="s">
        <v>1220</v>
      </c>
      <c r="J343" s="2" t="s">
        <v>1230</v>
      </c>
      <c r="K343" s="2" t="s">
        <v>1269</v>
      </c>
      <c r="L343" s="2" t="s">
        <v>1269</v>
      </c>
      <c r="M343" s="2" t="s">
        <v>1230</v>
      </c>
      <c r="N343" s="2" t="s">
        <v>1246</v>
      </c>
      <c r="O343" s="2" t="s">
        <v>1659</v>
      </c>
      <c r="P343" s="2" t="s">
        <v>1269</v>
      </c>
    </row>
    <row r="344" spans="1:16" x14ac:dyDescent="0.3">
      <c r="A344" s="2" t="s">
        <v>1857</v>
      </c>
      <c r="B344" s="2" t="s">
        <v>516</v>
      </c>
      <c r="C344" t="s">
        <v>516</v>
      </c>
      <c r="D344" s="2" t="s">
        <v>130</v>
      </c>
      <c r="E344" s="2" t="s">
        <v>1232</v>
      </c>
      <c r="F344" s="2"/>
      <c r="G344" s="2" t="s">
        <v>1225</v>
      </c>
      <c r="H344" s="2" t="s">
        <v>1220</v>
      </c>
      <c r="I344" s="2" t="s">
        <v>1220</v>
      </c>
      <c r="J344" s="2" t="s">
        <v>1231</v>
      </c>
      <c r="K344" s="2" t="s">
        <v>1269</v>
      </c>
      <c r="L344" s="2" t="s">
        <v>1220</v>
      </c>
      <c r="M344" s="2" t="s">
        <v>1231</v>
      </c>
      <c r="N344" s="2" t="s">
        <v>1587</v>
      </c>
      <c r="O344" s="2" t="s">
        <v>1795</v>
      </c>
      <c r="P344" s="2" t="s">
        <v>1269</v>
      </c>
    </row>
    <row r="345" spans="1:16" x14ac:dyDescent="0.3">
      <c r="A345" s="2" t="s">
        <v>1858</v>
      </c>
      <c r="B345" s="2" t="s">
        <v>181</v>
      </c>
      <c r="C345" t="s">
        <v>181</v>
      </c>
      <c r="D345" s="2" t="s">
        <v>56</v>
      </c>
      <c r="E345" s="2" t="s">
        <v>1221</v>
      </c>
      <c r="F345" s="2" t="s">
        <v>49</v>
      </c>
      <c r="G345" s="2" t="s">
        <v>1222</v>
      </c>
      <c r="H345" s="2" t="s">
        <v>1222</v>
      </c>
      <c r="I345" s="2" t="s">
        <v>1220</v>
      </c>
      <c r="J345" s="2" t="s">
        <v>1231</v>
      </c>
      <c r="K345" s="2" t="s">
        <v>1269</v>
      </c>
      <c r="L345" s="2" t="s">
        <v>1269</v>
      </c>
      <c r="M345" s="2" t="s">
        <v>1231</v>
      </c>
      <c r="N345" s="2" t="s">
        <v>1587</v>
      </c>
      <c r="O345" s="2" t="s">
        <v>1795</v>
      </c>
      <c r="P345" s="2" t="s">
        <v>1269</v>
      </c>
    </row>
    <row r="346" spans="1:16" x14ac:dyDescent="0.3">
      <c r="A346" s="2" t="s">
        <v>1859</v>
      </c>
      <c r="B346" s="2" t="s">
        <v>353</v>
      </c>
      <c r="C346" t="s">
        <v>353</v>
      </c>
      <c r="D346" s="2" t="s">
        <v>33</v>
      </c>
      <c r="E346" s="2" t="s">
        <v>1341</v>
      </c>
      <c r="F346" s="2" t="s">
        <v>2699</v>
      </c>
      <c r="G346" s="2" t="s">
        <v>1225</v>
      </c>
      <c r="H346" s="2" t="s">
        <v>1282</v>
      </c>
      <c r="I346" s="2" t="s">
        <v>1220</v>
      </c>
      <c r="J346" s="2" t="s">
        <v>1694</v>
      </c>
      <c r="K346" s="2" t="s">
        <v>1269</v>
      </c>
      <c r="L346" s="2" t="s">
        <v>1269</v>
      </c>
      <c r="M346" s="2" t="s">
        <v>1694</v>
      </c>
      <c r="N346" s="2" t="s">
        <v>1860</v>
      </c>
      <c r="O346" s="2" t="s">
        <v>1663</v>
      </c>
      <c r="P346" s="2" t="s">
        <v>1269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337"/>
  <sheetViews>
    <sheetView topLeftCell="A73" workbookViewId="0">
      <selection activeCell="B86" sqref="B8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2032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10</v>
      </c>
      <c r="J1" t="s">
        <v>11</v>
      </c>
      <c r="K1" t="s">
        <v>13</v>
      </c>
      <c r="L1" t="s">
        <v>1216</v>
      </c>
      <c r="M1" t="s">
        <v>1217</v>
      </c>
      <c r="N1" t="s">
        <v>1218</v>
      </c>
      <c r="O1" t="s">
        <v>1219</v>
      </c>
      <c r="P1" t="s">
        <v>1150</v>
      </c>
    </row>
    <row r="2" spans="1:16" x14ac:dyDescent="0.3">
      <c r="A2" s="2" t="s">
        <v>1220</v>
      </c>
      <c r="B2" s="2" t="s">
        <v>39</v>
      </c>
      <c r="C2" t="s">
        <v>39</v>
      </c>
      <c r="D2" s="2" t="s">
        <v>40</v>
      </c>
      <c r="E2" s="2" t="s">
        <v>1290</v>
      </c>
      <c r="F2" s="2" t="s">
        <v>34</v>
      </c>
      <c r="G2" s="2" t="s">
        <v>1293</v>
      </c>
      <c r="H2" s="2" t="s">
        <v>1293</v>
      </c>
      <c r="I2" s="2" t="s">
        <v>1775</v>
      </c>
      <c r="J2" s="2" t="s">
        <v>3587</v>
      </c>
      <c r="K2" s="2" t="s">
        <v>1235</v>
      </c>
      <c r="L2" s="2" t="s">
        <v>1497</v>
      </c>
      <c r="M2" s="2" t="s">
        <v>1452</v>
      </c>
      <c r="N2" s="2" t="s">
        <v>1466</v>
      </c>
      <c r="O2" s="2" t="s">
        <v>3202</v>
      </c>
      <c r="P2" s="2" t="s">
        <v>1269</v>
      </c>
    </row>
    <row r="3" spans="1:16" x14ac:dyDescent="0.3">
      <c r="A3" s="2" t="s">
        <v>1231</v>
      </c>
      <c r="B3" s="2" t="s">
        <v>45</v>
      </c>
      <c r="C3" t="s">
        <v>45</v>
      </c>
      <c r="D3" s="2" t="s">
        <v>46</v>
      </c>
      <c r="E3" s="2" t="s">
        <v>1221</v>
      </c>
      <c r="F3" s="2" t="s">
        <v>34</v>
      </c>
      <c r="G3" s="2" t="s">
        <v>1288</v>
      </c>
      <c r="H3" s="2" t="s">
        <v>1288</v>
      </c>
      <c r="I3" s="2" t="s">
        <v>1737</v>
      </c>
      <c r="J3" s="2" t="s">
        <v>3588</v>
      </c>
      <c r="K3" s="2" t="s">
        <v>1279</v>
      </c>
      <c r="L3" s="2" t="s">
        <v>1244</v>
      </c>
      <c r="M3" s="2" t="s">
        <v>1511</v>
      </c>
      <c r="N3" s="2" t="s">
        <v>1721</v>
      </c>
      <c r="O3" s="2" t="s">
        <v>3589</v>
      </c>
      <c r="P3" s="2" t="s">
        <v>1248</v>
      </c>
    </row>
    <row r="4" spans="1:16" x14ac:dyDescent="0.3">
      <c r="A4" s="2" t="s">
        <v>1240</v>
      </c>
      <c r="B4" s="2" t="s">
        <v>95</v>
      </c>
      <c r="C4" t="s">
        <v>95</v>
      </c>
      <c r="D4" s="2" t="s">
        <v>2648</v>
      </c>
      <c r="E4" s="2" t="s">
        <v>1311</v>
      </c>
      <c r="F4" s="2" t="s">
        <v>34</v>
      </c>
      <c r="G4" s="2" t="s">
        <v>1293</v>
      </c>
      <c r="H4" s="2" t="s">
        <v>1293</v>
      </c>
      <c r="I4" s="2" t="s">
        <v>1725</v>
      </c>
      <c r="J4" s="2" t="s">
        <v>3590</v>
      </c>
      <c r="K4" s="2" t="s">
        <v>1282</v>
      </c>
      <c r="L4" s="2" t="s">
        <v>1406</v>
      </c>
      <c r="M4" s="2" t="s">
        <v>1232</v>
      </c>
      <c r="N4" s="2" t="s">
        <v>1327</v>
      </c>
      <c r="O4" s="2" t="s">
        <v>1268</v>
      </c>
      <c r="P4" s="2" t="s">
        <v>1231</v>
      </c>
    </row>
    <row r="5" spans="1:16" x14ac:dyDescent="0.3">
      <c r="A5" s="2" t="s">
        <v>1248</v>
      </c>
      <c r="B5" s="2" t="s">
        <v>1969</v>
      </c>
      <c r="C5" t="s">
        <v>1969</v>
      </c>
      <c r="D5" s="2" t="s">
        <v>88</v>
      </c>
      <c r="E5" s="2" t="s">
        <v>1311</v>
      </c>
      <c r="F5" s="2" t="s">
        <v>34</v>
      </c>
      <c r="G5" s="2" t="s">
        <v>1293</v>
      </c>
      <c r="H5" s="2" t="s">
        <v>1293</v>
      </c>
      <c r="I5" s="2" t="s">
        <v>1713</v>
      </c>
      <c r="J5" s="2" t="s">
        <v>3591</v>
      </c>
      <c r="K5" s="2" t="s">
        <v>1263</v>
      </c>
      <c r="L5" s="2" t="s">
        <v>1359</v>
      </c>
      <c r="M5" s="2" t="s">
        <v>1381</v>
      </c>
      <c r="N5" s="2" t="s">
        <v>1317</v>
      </c>
      <c r="O5" s="2" t="s">
        <v>3592</v>
      </c>
      <c r="P5" s="2" t="s">
        <v>1240</v>
      </c>
    </row>
    <row r="6" spans="1:16" x14ac:dyDescent="0.3">
      <c r="A6" s="2" t="s">
        <v>1230</v>
      </c>
      <c r="B6" s="2" t="s">
        <v>43</v>
      </c>
      <c r="C6" t="s">
        <v>43</v>
      </c>
      <c r="D6" s="2" t="s">
        <v>44</v>
      </c>
      <c r="E6" s="2" t="s">
        <v>1221</v>
      </c>
      <c r="F6" s="2" t="s">
        <v>34</v>
      </c>
      <c r="G6" s="2" t="s">
        <v>1293</v>
      </c>
      <c r="H6" s="2" t="s">
        <v>1293</v>
      </c>
      <c r="I6" s="2" t="s">
        <v>1687</v>
      </c>
      <c r="J6" s="2" t="s">
        <v>3270</v>
      </c>
      <c r="K6" s="2" t="s">
        <v>1230</v>
      </c>
      <c r="L6" s="2" t="s">
        <v>1359</v>
      </c>
      <c r="M6" s="2" t="s">
        <v>1232</v>
      </c>
      <c r="N6" s="2" t="s">
        <v>1438</v>
      </c>
      <c r="O6" s="2" t="s">
        <v>2279</v>
      </c>
      <c r="P6" s="2" t="s">
        <v>1263</v>
      </c>
    </row>
    <row r="7" spans="1:16" x14ac:dyDescent="0.3">
      <c r="A7" s="2" t="s">
        <v>1263</v>
      </c>
      <c r="B7" s="2" t="s">
        <v>110</v>
      </c>
      <c r="C7" t="s">
        <v>110</v>
      </c>
      <c r="D7" s="2" t="s">
        <v>116</v>
      </c>
      <c r="E7" s="2" t="s">
        <v>1290</v>
      </c>
      <c r="F7" s="2" t="s">
        <v>1157</v>
      </c>
      <c r="G7" s="2" t="s">
        <v>1288</v>
      </c>
      <c r="H7" s="2" t="s">
        <v>1243</v>
      </c>
      <c r="I7" s="2" t="s">
        <v>1503</v>
      </c>
      <c r="J7" s="2" t="s">
        <v>3593</v>
      </c>
      <c r="K7" s="2" t="s">
        <v>1258</v>
      </c>
      <c r="L7" s="2" t="s">
        <v>1435</v>
      </c>
      <c r="M7" s="2" t="s">
        <v>1480</v>
      </c>
      <c r="N7" s="2" t="s">
        <v>1274</v>
      </c>
      <c r="O7" s="2" t="s">
        <v>3594</v>
      </c>
      <c r="P7" s="2" t="s">
        <v>1220</v>
      </c>
    </row>
    <row r="8" spans="1:16" x14ac:dyDescent="0.3">
      <c r="A8" s="2" t="s">
        <v>1258</v>
      </c>
      <c r="B8" s="2" t="s">
        <v>79</v>
      </c>
      <c r="C8" t="s">
        <v>79</v>
      </c>
      <c r="D8" s="2" t="s">
        <v>84</v>
      </c>
      <c r="E8" s="2" t="s">
        <v>1290</v>
      </c>
      <c r="F8" s="2" t="s">
        <v>34</v>
      </c>
      <c r="G8" s="2" t="s">
        <v>1288</v>
      </c>
      <c r="H8" s="2" t="s">
        <v>1288</v>
      </c>
      <c r="I8" s="2" t="s">
        <v>1670</v>
      </c>
      <c r="J8" s="2" t="s">
        <v>2936</v>
      </c>
      <c r="K8" s="2" t="s">
        <v>1282</v>
      </c>
      <c r="L8" s="2" t="s">
        <v>1297</v>
      </c>
      <c r="M8" s="2" t="s">
        <v>1409</v>
      </c>
      <c r="N8" s="2" t="s">
        <v>1291</v>
      </c>
      <c r="O8" s="2" t="s">
        <v>2457</v>
      </c>
      <c r="P8" s="2" t="s">
        <v>1231</v>
      </c>
    </row>
    <row r="9" spans="1:16" x14ac:dyDescent="0.3">
      <c r="A9" s="2" t="s">
        <v>1243</v>
      </c>
      <c r="B9" s="2" t="s">
        <v>166</v>
      </c>
      <c r="C9" t="s">
        <v>166</v>
      </c>
      <c r="D9" s="2" t="s">
        <v>63</v>
      </c>
      <c r="E9" s="2" t="s">
        <v>1249</v>
      </c>
      <c r="F9" s="2" t="s">
        <v>34</v>
      </c>
      <c r="G9" s="2" t="s">
        <v>1235</v>
      </c>
      <c r="H9" s="2" t="s">
        <v>1235</v>
      </c>
      <c r="I9" s="2" t="s">
        <v>1379</v>
      </c>
      <c r="J9" s="2" t="s">
        <v>3595</v>
      </c>
      <c r="K9" s="2" t="s">
        <v>1230</v>
      </c>
      <c r="L9" s="2" t="s">
        <v>1322</v>
      </c>
      <c r="M9" s="2" t="s">
        <v>1573</v>
      </c>
      <c r="N9" s="2" t="s">
        <v>1228</v>
      </c>
      <c r="O9" s="2" t="s">
        <v>2403</v>
      </c>
      <c r="P9" s="2" t="s">
        <v>1231</v>
      </c>
    </row>
    <row r="10" spans="1:16" x14ac:dyDescent="0.3">
      <c r="A10" s="2" t="s">
        <v>1282</v>
      </c>
      <c r="B10" s="2" t="s">
        <v>253</v>
      </c>
      <c r="C10" t="s">
        <v>253</v>
      </c>
      <c r="D10" s="2" t="s">
        <v>54</v>
      </c>
      <c r="E10" s="2" t="s">
        <v>1221</v>
      </c>
      <c r="F10" s="2" t="s">
        <v>1157</v>
      </c>
      <c r="G10" s="2" t="s">
        <v>1293</v>
      </c>
      <c r="H10" s="2" t="s">
        <v>1248</v>
      </c>
      <c r="I10" s="2" t="s">
        <v>1656</v>
      </c>
      <c r="J10" s="2" t="s">
        <v>3596</v>
      </c>
      <c r="K10" s="2" t="s">
        <v>1248</v>
      </c>
      <c r="L10" s="2" t="s">
        <v>1321</v>
      </c>
      <c r="M10" s="2" t="s">
        <v>1237</v>
      </c>
      <c r="N10" s="2" t="s">
        <v>1238</v>
      </c>
      <c r="O10" s="2" t="s">
        <v>3597</v>
      </c>
      <c r="P10" s="2" t="s">
        <v>1220</v>
      </c>
    </row>
    <row r="11" spans="1:16" x14ac:dyDescent="0.3">
      <c r="A11" s="2" t="s">
        <v>1288</v>
      </c>
      <c r="B11" s="2" t="s">
        <v>2645</v>
      </c>
      <c r="C11" t="s">
        <v>2645</v>
      </c>
      <c r="D11" s="2" t="s">
        <v>51</v>
      </c>
      <c r="E11" s="2" t="s">
        <v>1305</v>
      </c>
      <c r="F11" s="2" t="s">
        <v>34</v>
      </c>
      <c r="G11" s="2" t="s">
        <v>1293</v>
      </c>
      <c r="H11" s="2" t="s">
        <v>1293</v>
      </c>
      <c r="I11" s="2" t="s">
        <v>1390</v>
      </c>
      <c r="J11" s="2" t="s">
        <v>3598</v>
      </c>
      <c r="K11" s="2" t="s">
        <v>1248</v>
      </c>
      <c r="L11" s="2" t="s">
        <v>1409</v>
      </c>
      <c r="M11" s="2" t="s">
        <v>1347</v>
      </c>
      <c r="N11" s="2" t="s">
        <v>1317</v>
      </c>
      <c r="O11" s="2" t="s">
        <v>2058</v>
      </c>
      <c r="P11" s="2" t="s">
        <v>1269</v>
      </c>
    </row>
    <row r="12" spans="1:16" x14ac:dyDescent="0.3">
      <c r="A12" s="2" t="s">
        <v>1293</v>
      </c>
      <c r="B12" s="2" t="s">
        <v>179</v>
      </c>
      <c r="C12" t="s">
        <v>179</v>
      </c>
      <c r="D12" s="2" t="s">
        <v>180</v>
      </c>
      <c r="E12" s="2" t="s">
        <v>1221</v>
      </c>
      <c r="F12" s="2" t="s">
        <v>1157</v>
      </c>
      <c r="G12" s="2" t="s">
        <v>1288</v>
      </c>
      <c r="H12" s="2" t="s">
        <v>1282</v>
      </c>
      <c r="I12" s="2" t="s">
        <v>1559</v>
      </c>
      <c r="J12" s="2" t="s">
        <v>3232</v>
      </c>
      <c r="K12" s="2" t="s">
        <v>1230</v>
      </c>
      <c r="L12" s="2" t="s">
        <v>1297</v>
      </c>
      <c r="M12" s="2" t="s">
        <v>1260</v>
      </c>
      <c r="N12" s="2" t="s">
        <v>1261</v>
      </c>
      <c r="O12" s="2" t="s">
        <v>3233</v>
      </c>
      <c r="P12" s="2" t="s">
        <v>1220</v>
      </c>
    </row>
    <row r="13" spans="1:16" x14ac:dyDescent="0.3">
      <c r="A13" s="2" t="s">
        <v>1235</v>
      </c>
      <c r="B13" s="2" t="s">
        <v>133</v>
      </c>
      <c r="C13" t="s">
        <v>133</v>
      </c>
      <c r="D13" s="2" t="s">
        <v>99</v>
      </c>
      <c r="E13" s="2" t="s">
        <v>1249</v>
      </c>
      <c r="F13" s="2" t="s">
        <v>1157</v>
      </c>
      <c r="G13" s="2" t="s">
        <v>1288</v>
      </c>
      <c r="H13" s="2" t="s">
        <v>1282</v>
      </c>
      <c r="I13" s="2" t="s">
        <v>1640</v>
      </c>
      <c r="J13" s="2" t="s">
        <v>3237</v>
      </c>
      <c r="K13" s="2" t="s">
        <v>1220</v>
      </c>
      <c r="L13" s="2" t="s">
        <v>1338</v>
      </c>
      <c r="M13" s="2" t="s">
        <v>1252</v>
      </c>
      <c r="N13" s="2" t="s">
        <v>1399</v>
      </c>
      <c r="O13" s="2" t="s">
        <v>3238</v>
      </c>
      <c r="P13" s="2" t="s">
        <v>1220</v>
      </c>
    </row>
    <row r="14" spans="1:16" x14ac:dyDescent="0.3">
      <c r="A14" s="2" t="s">
        <v>1279</v>
      </c>
      <c r="B14" s="2" t="s">
        <v>219</v>
      </c>
      <c r="C14" t="s">
        <v>219</v>
      </c>
      <c r="D14" s="2" t="s">
        <v>130</v>
      </c>
      <c r="E14" s="2" t="s">
        <v>1392</v>
      </c>
      <c r="F14" s="2" t="s">
        <v>34</v>
      </c>
      <c r="G14" s="2" t="s">
        <v>1293</v>
      </c>
      <c r="H14" s="2" t="s">
        <v>1288</v>
      </c>
      <c r="I14" s="2" t="s">
        <v>1554</v>
      </c>
      <c r="J14" s="2" t="s">
        <v>3599</v>
      </c>
      <c r="K14" s="2" t="s">
        <v>1220</v>
      </c>
      <c r="L14" s="2" t="s">
        <v>1294</v>
      </c>
      <c r="M14" s="2" t="s">
        <v>1324</v>
      </c>
      <c r="N14" s="2" t="s">
        <v>1291</v>
      </c>
      <c r="O14" s="2" t="s">
        <v>3600</v>
      </c>
      <c r="P14" s="2" t="s">
        <v>1269</v>
      </c>
    </row>
    <row r="15" spans="1:16" x14ac:dyDescent="0.3">
      <c r="A15" s="2" t="s">
        <v>1276</v>
      </c>
      <c r="B15" s="2" t="s">
        <v>1947</v>
      </c>
      <c r="C15" t="s">
        <v>1947</v>
      </c>
      <c r="D15" s="2" t="s">
        <v>135</v>
      </c>
      <c r="E15" s="2" t="s">
        <v>1311</v>
      </c>
      <c r="F15" s="2" t="s">
        <v>1157</v>
      </c>
      <c r="G15" s="2" t="s">
        <v>1293</v>
      </c>
      <c r="H15" s="2" t="s">
        <v>1258</v>
      </c>
      <c r="I15" s="2" t="s">
        <v>1635</v>
      </c>
      <c r="J15" s="2" t="s">
        <v>3232</v>
      </c>
      <c r="K15" s="2" t="s">
        <v>1293</v>
      </c>
      <c r="L15" s="2" t="s">
        <v>1237</v>
      </c>
      <c r="M15" s="2" t="s">
        <v>1322</v>
      </c>
      <c r="N15" s="2" t="s">
        <v>1317</v>
      </c>
      <c r="O15" s="2" t="s">
        <v>2314</v>
      </c>
      <c r="P15" s="2" t="s">
        <v>1231</v>
      </c>
    </row>
    <row r="16" spans="1:16" x14ac:dyDescent="0.3">
      <c r="A16" s="2" t="s">
        <v>1222</v>
      </c>
      <c r="B16" s="2" t="s">
        <v>1915</v>
      </c>
      <c r="C16" t="s">
        <v>1915</v>
      </c>
      <c r="D16" s="2" t="s">
        <v>104</v>
      </c>
      <c r="E16" s="2" t="s">
        <v>1305</v>
      </c>
      <c r="F16" s="2" t="s">
        <v>1157</v>
      </c>
      <c r="G16" s="2" t="s">
        <v>1288</v>
      </c>
      <c r="H16" s="2" t="s">
        <v>1243</v>
      </c>
      <c r="I16" s="2" t="s">
        <v>1477</v>
      </c>
      <c r="J16" s="2" t="s">
        <v>3234</v>
      </c>
      <c r="K16" s="2" t="s">
        <v>1248</v>
      </c>
      <c r="L16" s="2" t="s">
        <v>1335</v>
      </c>
      <c r="M16" s="2" t="s">
        <v>1305</v>
      </c>
      <c r="N16" s="2" t="s">
        <v>1327</v>
      </c>
      <c r="O16" s="2" t="s">
        <v>3235</v>
      </c>
      <c r="P16" s="2" t="s">
        <v>1220</v>
      </c>
    </row>
    <row r="17" spans="1:16" x14ac:dyDescent="0.3">
      <c r="A17" s="2" t="s">
        <v>1225</v>
      </c>
      <c r="B17" s="2" t="s">
        <v>165</v>
      </c>
      <c r="C17" t="s">
        <v>165</v>
      </c>
      <c r="D17" s="2" t="s">
        <v>114</v>
      </c>
      <c r="E17" s="2" t="s">
        <v>1294</v>
      </c>
      <c r="F17" s="2" t="s">
        <v>1157</v>
      </c>
      <c r="G17" s="2" t="s">
        <v>1288</v>
      </c>
      <c r="H17" s="2" t="s">
        <v>1258</v>
      </c>
      <c r="I17" s="2" t="s">
        <v>1630</v>
      </c>
      <c r="J17" s="2" t="s">
        <v>3601</v>
      </c>
      <c r="K17" s="2" t="s">
        <v>1263</v>
      </c>
      <c r="L17" s="2" t="s">
        <v>1221</v>
      </c>
      <c r="M17" s="2" t="s">
        <v>1435</v>
      </c>
      <c r="N17" s="2" t="s">
        <v>1267</v>
      </c>
      <c r="O17" s="2" t="s">
        <v>3602</v>
      </c>
      <c r="P17" s="2" t="s">
        <v>1248</v>
      </c>
    </row>
    <row r="18" spans="1:16" x14ac:dyDescent="0.3">
      <c r="A18" s="2" t="s">
        <v>1324</v>
      </c>
      <c r="B18" s="2" t="s">
        <v>41</v>
      </c>
      <c r="C18" t="s">
        <v>41</v>
      </c>
      <c r="D18" s="2" t="s">
        <v>42</v>
      </c>
      <c r="E18" s="2" t="s">
        <v>1290</v>
      </c>
      <c r="F18" s="2" t="s">
        <v>1157</v>
      </c>
      <c r="G18" s="2" t="s">
        <v>1282</v>
      </c>
      <c r="H18" s="2" t="s">
        <v>1282</v>
      </c>
      <c r="I18" s="2" t="s">
        <v>1623</v>
      </c>
      <c r="J18" s="2" t="s">
        <v>3218</v>
      </c>
      <c r="K18" s="2" t="s">
        <v>1263</v>
      </c>
      <c r="L18" s="2" t="s">
        <v>1338</v>
      </c>
      <c r="M18" s="2" t="s">
        <v>1259</v>
      </c>
      <c r="N18" s="2" t="s">
        <v>1254</v>
      </c>
      <c r="O18" s="2" t="s">
        <v>3487</v>
      </c>
      <c r="P18" s="2" t="s">
        <v>1231</v>
      </c>
    </row>
    <row r="19" spans="1:16" x14ac:dyDescent="0.3">
      <c r="A19" s="2" t="s">
        <v>1329</v>
      </c>
      <c r="B19" s="2" t="s">
        <v>102</v>
      </c>
      <c r="C19" t="s">
        <v>102</v>
      </c>
      <c r="D19" s="2" t="s">
        <v>48</v>
      </c>
      <c r="E19" s="2" t="s">
        <v>1221</v>
      </c>
      <c r="F19" s="2" t="s">
        <v>1157</v>
      </c>
      <c r="G19" s="2" t="s">
        <v>1293</v>
      </c>
      <c r="H19" s="2" t="s">
        <v>1263</v>
      </c>
      <c r="I19" s="2" t="s">
        <v>1566</v>
      </c>
      <c r="J19" s="2" t="s">
        <v>3240</v>
      </c>
      <c r="K19" s="2" t="s">
        <v>1243</v>
      </c>
      <c r="L19" s="2" t="s">
        <v>1266</v>
      </c>
      <c r="M19" s="2" t="s">
        <v>1364</v>
      </c>
      <c r="N19" s="2" t="s">
        <v>1317</v>
      </c>
      <c r="O19" s="2" t="s">
        <v>2368</v>
      </c>
      <c r="P19" s="2" t="s">
        <v>1220</v>
      </c>
    </row>
    <row r="20" spans="1:16" x14ac:dyDescent="0.3">
      <c r="A20" s="2" t="s">
        <v>1298</v>
      </c>
      <c r="B20" s="2" t="s">
        <v>507</v>
      </c>
      <c r="C20" t="s">
        <v>507</v>
      </c>
      <c r="D20" s="2" t="s">
        <v>33</v>
      </c>
      <c r="E20" s="2" t="s">
        <v>1294</v>
      </c>
      <c r="F20" s="2" t="s">
        <v>1157</v>
      </c>
      <c r="G20" s="2" t="s">
        <v>1235</v>
      </c>
      <c r="H20" s="2" t="s">
        <v>1282</v>
      </c>
      <c r="I20" s="2" t="s">
        <v>1620</v>
      </c>
      <c r="J20" s="2" t="s">
        <v>3603</v>
      </c>
      <c r="K20" s="2" t="s">
        <v>1240</v>
      </c>
      <c r="L20" s="2" t="s">
        <v>1301</v>
      </c>
      <c r="M20" s="2" t="s">
        <v>1221</v>
      </c>
      <c r="N20" s="2" t="s">
        <v>1399</v>
      </c>
      <c r="O20" s="2" t="s">
        <v>2460</v>
      </c>
      <c r="P20" s="2" t="s">
        <v>1220</v>
      </c>
    </row>
    <row r="21" spans="1:16" x14ac:dyDescent="0.3">
      <c r="A21" s="2" t="s">
        <v>1340</v>
      </c>
      <c r="B21" s="2" t="s">
        <v>172</v>
      </c>
      <c r="C21" t="s">
        <v>172</v>
      </c>
      <c r="D21" s="2" t="s">
        <v>48</v>
      </c>
      <c r="E21" s="2" t="s">
        <v>1341</v>
      </c>
      <c r="F21" s="2" t="s">
        <v>1157</v>
      </c>
      <c r="G21" s="2" t="s">
        <v>1293</v>
      </c>
      <c r="H21" s="2" t="s">
        <v>1263</v>
      </c>
      <c r="I21" s="2" t="s">
        <v>1614</v>
      </c>
      <c r="J21" s="2" t="s">
        <v>3604</v>
      </c>
      <c r="K21" s="2" t="s">
        <v>1248</v>
      </c>
      <c r="L21" s="2" t="s">
        <v>1301</v>
      </c>
      <c r="M21" s="2" t="s">
        <v>1297</v>
      </c>
      <c r="N21" s="2" t="s">
        <v>1317</v>
      </c>
      <c r="O21" s="2" t="s">
        <v>3605</v>
      </c>
      <c r="P21" s="2" t="s">
        <v>1220</v>
      </c>
    </row>
    <row r="22" spans="1:16" x14ac:dyDescent="0.3">
      <c r="A22" s="2" t="s">
        <v>1305</v>
      </c>
      <c r="B22" s="2" t="s">
        <v>411</v>
      </c>
      <c r="C22" t="s">
        <v>411</v>
      </c>
      <c r="D22" s="2" t="s">
        <v>80</v>
      </c>
      <c r="E22" s="2" t="s">
        <v>1249</v>
      </c>
      <c r="F22" s="2" t="s">
        <v>1157</v>
      </c>
      <c r="G22" s="2" t="s">
        <v>1293</v>
      </c>
      <c r="H22" s="2" t="s">
        <v>1282</v>
      </c>
      <c r="I22" s="2" t="s">
        <v>1612</v>
      </c>
      <c r="J22" s="2" t="s">
        <v>1433</v>
      </c>
      <c r="K22" s="2" t="s">
        <v>1248</v>
      </c>
      <c r="L22" s="2" t="s">
        <v>1409</v>
      </c>
      <c r="M22" s="2" t="s">
        <v>1322</v>
      </c>
      <c r="N22" s="2" t="s">
        <v>1274</v>
      </c>
      <c r="O22" s="2" t="s">
        <v>1424</v>
      </c>
      <c r="P22" s="2" t="s">
        <v>1269</v>
      </c>
    </row>
    <row r="23" spans="1:16" x14ac:dyDescent="0.3">
      <c r="A23" s="2" t="s">
        <v>1311</v>
      </c>
      <c r="B23" s="2" t="s">
        <v>77</v>
      </c>
      <c r="C23" t="s">
        <v>77</v>
      </c>
      <c r="D23" s="2" t="s">
        <v>78</v>
      </c>
      <c r="E23" s="2" t="s">
        <v>1232</v>
      </c>
      <c r="F23" s="2" t="s">
        <v>1157</v>
      </c>
      <c r="G23" s="2" t="s">
        <v>1263</v>
      </c>
      <c r="H23" s="2" t="s">
        <v>1263</v>
      </c>
      <c r="I23" s="2" t="s">
        <v>1419</v>
      </c>
      <c r="J23" s="2" t="s">
        <v>2845</v>
      </c>
      <c r="K23" s="2" t="s">
        <v>1240</v>
      </c>
      <c r="L23" s="2" t="s">
        <v>1340</v>
      </c>
      <c r="M23" s="2" t="s">
        <v>1335</v>
      </c>
      <c r="N23" s="2" t="s">
        <v>1349</v>
      </c>
      <c r="O23" s="2" t="s">
        <v>2846</v>
      </c>
      <c r="P23" s="2" t="s">
        <v>1220</v>
      </c>
    </row>
    <row r="24" spans="1:16" x14ac:dyDescent="0.3">
      <c r="A24" s="2" t="s">
        <v>1249</v>
      </c>
      <c r="B24" s="2" t="s">
        <v>167</v>
      </c>
      <c r="C24" t="s">
        <v>167</v>
      </c>
      <c r="D24" s="2" t="s">
        <v>72</v>
      </c>
      <c r="E24" s="2" t="s">
        <v>1409</v>
      </c>
      <c r="F24" s="2" t="s">
        <v>1157</v>
      </c>
      <c r="G24" s="2" t="s">
        <v>1293</v>
      </c>
      <c r="H24" s="2" t="s">
        <v>1243</v>
      </c>
      <c r="I24" s="2" t="s">
        <v>1419</v>
      </c>
      <c r="J24" s="2" t="s">
        <v>2252</v>
      </c>
      <c r="K24" s="2" t="s">
        <v>1248</v>
      </c>
      <c r="L24" s="2" t="s">
        <v>1221</v>
      </c>
      <c r="M24" s="2" t="s">
        <v>1294</v>
      </c>
      <c r="N24" s="2" t="s">
        <v>1291</v>
      </c>
      <c r="O24" s="2" t="s">
        <v>3271</v>
      </c>
      <c r="P24" s="2" t="s">
        <v>1269</v>
      </c>
    </row>
    <row r="25" spans="1:16" x14ac:dyDescent="0.3">
      <c r="A25" s="2" t="s">
        <v>1232</v>
      </c>
      <c r="B25" s="2" t="s">
        <v>53</v>
      </c>
      <c r="C25" t="s">
        <v>53</v>
      </c>
      <c r="D25" s="2" t="s">
        <v>54</v>
      </c>
      <c r="E25" s="2" t="s">
        <v>1221</v>
      </c>
      <c r="F25" s="2" t="s">
        <v>1157</v>
      </c>
      <c r="G25" s="2" t="s">
        <v>1258</v>
      </c>
      <c r="H25" s="2" t="s">
        <v>1258</v>
      </c>
      <c r="I25" s="2" t="s">
        <v>1603</v>
      </c>
      <c r="J25" s="2" t="s">
        <v>3593</v>
      </c>
      <c r="K25" s="2" t="s">
        <v>1263</v>
      </c>
      <c r="L25" s="2" t="s">
        <v>1297</v>
      </c>
      <c r="M25" s="2" t="s">
        <v>1260</v>
      </c>
      <c r="N25" s="2" t="s">
        <v>1613</v>
      </c>
      <c r="O25" s="2" t="s">
        <v>1229</v>
      </c>
      <c r="P25" s="2" t="s">
        <v>1220</v>
      </c>
    </row>
    <row r="26" spans="1:16" x14ac:dyDescent="0.3">
      <c r="A26" s="2" t="s">
        <v>1221</v>
      </c>
      <c r="B26" s="2" t="s">
        <v>577</v>
      </c>
      <c r="C26" t="s">
        <v>577</v>
      </c>
      <c r="D26" s="2" t="s">
        <v>101</v>
      </c>
      <c r="E26" s="2" t="s">
        <v>1249</v>
      </c>
      <c r="F26" s="2" t="s">
        <v>1157</v>
      </c>
      <c r="G26" s="2" t="s">
        <v>1243</v>
      </c>
      <c r="H26" s="2" t="s">
        <v>1243</v>
      </c>
      <c r="I26" s="2" t="s">
        <v>1590</v>
      </c>
      <c r="J26" s="2" t="s">
        <v>3606</v>
      </c>
      <c r="K26" s="2" t="s">
        <v>1231</v>
      </c>
      <c r="L26" s="2" t="s">
        <v>1232</v>
      </c>
      <c r="M26" s="2" t="s">
        <v>1266</v>
      </c>
      <c r="N26" s="2" t="s">
        <v>1228</v>
      </c>
      <c r="O26" s="2" t="s">
        <v>3607</v>
      </c>
      <c r="P26" s="2" t="s">
        <v>1269</v>
      </c>
    </row>
    <row r="27" spans="1:16" x14ac:dyDescent="0.3">
      <c r="A27" s="2" t="s">
        <v>1290</v>
      </c>
      <c r="B27" s="2" t="s">
        <v>175</v>
      </c>
      <c r="C27" t="s">
        <v>175</v>
      </c>
      <c r="D27" s="2" t="s">
        <v>107</v>
      </c>
      <c r="E27" s="2" t="s">
        <v>1249</v>
      </c>
      <c r="F27" s="2" t="s">
        <v>34</v>
      </c>
      <c r="G27" s="2" t="s">
        <v>1293</v>
      </c>
      <c r="H27" s="2" t="s">
        <v>1293</v>
      </c>
      <c r="I27" s="2" t="s">
        <v>1590</v>
      </c>
      <c r="J27" s="2" t="s">
        <v>3608</v>
      </c>
      <c r="K27" s="2" t="s">
        <v>1220</v>
      </c>
      <c r="L27" s="2" t="s">
        <v>1347</v>
      </c>
      <c r="M27" s="2" t="s">
        <v>1232</v>
      </c>
      <c r="N27" s="2" t="s">
        <v>1261</v>
      </c>
      <c r="O27" s="2" t="s">
        <v>3609</v>
      </c>
      <c r="P27" s="2" t="s">
        <v>1220</v>
      </c>
    </row>
    <row r="28" spans="1:16" x14ac:dyDescent="0.3">
      <c r="A28" s="2" t="s">
        <v>1294</v>
      </c>
      <c r="B28" s="2" t="s">
        <v>1996</v>
      </c>
      <c r="C28" t="s">
        <v>1996</v>
      </c>
      <c r="D28" s="2" t="s">
        <v>56</v>
      </c>
      <c r="E28" s="2" t="s">
        <v>1249</v>
      </c>
      <c r="F28" s="2"/>
      <c r="G28" s="2" t="s">
        <v>1293</v>
      </c>
      <c r="H28" s="2" t="s">
        <v>1269</v>
      </c>
      <c r="I28" s="2" t="s">
        <v>1432</v>
      </c>
      <c r="J28" s="2" t="s">
        <v>3610</v>
      </c>
      <c r="K28" s="2" t="s">
        <v>1231</v>
      </c>
      <c r="L28" s="2" t="s">
        <v>1298</v>
      </c>
      <c r="M28" s="2" t="s">
        <v>1237</v>
      </c>
      <c r="N28" s="2" t="s">
        <v>1299</v>
      </c>
      <c r="O28" s="2" t="s">
        <v>2816</v>
      </c>
      <c r="P28" s="2" t="s">
        <v>1231</v>
      </c>
    </row>
    <row r="29" spans="1:16" x14ac:dyDescent="0.3">
      <c r="A29" s="2" t="s">
        <v>1348</v>
      </c>
      <c r="B29" s="2" t="s">
        <v>97</v>
      </c>
      <c r="C29" t="s">
        <v>97</v>
      </c>
      <c r="D29" s="2" t="s">
        <v>76</v>
      </c>
      <c r="E29" s="2" t="s">
        <v>1249</v>
      </c>
      <c r="F29" s="2" t="s">
        <v>1157</v>
      </c>
      <c r="G29" s="2" t="s">
        <v>1243</v>
      </c>
      <c r="H29" s="2" t="s">
        <v>1243</v>
      </c>
      <c r="I29" s="2" t="s">
        <v>1436</v>
      </c>
      <c r="J29" s="2" t="s">
        <v>3611</v>
      </c>
      <c r="K29" s="2" t="s">
        <v>1240</v>
      </c>
      <c r="L29" s="2" t="s">
        <v>1341</v>
      </c>
      <c r="M29" s="2" t="s">
        <v>1227</v>
      </c>
      <c r="N29" s="2" t="s">
        <v>1402</v>
      </c>
      <c r="O29" s="2" t="s">
        <v>2485</v>
      </c>
      <c r="P29" s="2" t="s">
        <v>1240</v>
      </c>
    </row>
    <row r="30" spans="1:16" x14ac:dyDescent="0.3">
      <c r="A30" s="2" t="s">
        <v>1301</v>
      </c>
      <c r="B30" s="2" t="s">
        <v>36</v>
      </c>
      <c r="C30" t="s">
        <v>36</v>
      </c>
      <c r="D30" s="2" t="s">
        <v>37</v>
      </c>
      <c r="E30" s="2" t="s">
        <v>1249</v>
      </c>
      <c r="F30" s="2" t="s">
        <v>38</v>
      </c>
      <c r="G30" s="2" t="s">
        <v>1288</v>
      </c>
      <c r="H30" s="2" t="s">
        <v>1288</v>
      </c>
      <c r="I30" s="2" t="s">
        <v>1583</v>
      </c>
      <c r="J30" s="2" t="s">
        <v>3237</v>
      </c>
      <c r="K30" s="2" t="s">
        <v>1240</v>
      </c>
      <c r="L30" s="2" t="s">
        <v>1341</v>
      </c>
      <c r="M30" s="2" t="s">
        <v>1313</v>
      </c>
      <c r="N30" s="2" t="s">
        <v>1402</v>
      </c>
      <c r="O30" s="2" t="s">
        <v>3238</v>
      </c>
      <c r="P30" s="2" t="s">
        <v>1263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1140</v>
      </c>
      <c r="G31" s="2" t="s">
        <v>1036</v>
      </c>
      <c r="H31" s="2" t="s">
        <v>1387</v>
      </c>
      <c r="I31" s="2" t="s">
        <v>1388</v>
      </c>
      <c r="J31" s="2" t="s">
        <v>1037</v>
      </c>
      <c r="K31" s="2" t="s">
        <v>1144</v>
      </c>
      <c r="L31" s="2" t="s">
        <v>1145</v>
      </c>
      <c r="M31" s="2" t="s">
        <v>1146</v>
      </c>
      <c r="N31" s="2" t="s">
        <v>1000</v>
      </c>
      <c r="O31" s="2" t="s">
        <v>1389</v>
      </c>
      <c r="P31" s="2" t="s">
        <v>1150</v>
      </c>
    </row>
    <row r="32" spans="1:16" x14ac:dyDescent="0.3">
      <c r="A32" s="2" t="s">
        <v>1341</v>
      </c>
      <c r="B32" s="2" t="s">
        <v>188</v>
      </c>
      <c r="C32" t="s">
        <v>188</v>
      </c>
      <c r="D32" s="2" t="s">
        <v>67</v>
      </c>
      <c r="E32" s="2" t="s">
        <v>1301</v>
      </c>
      <c r="F32" s="2" t="s">
        <v>1157</v>
      </c>
      <c r="G32" s="2" t="s">
        <v>1243</v>
      </c>
      <c r="H32" s="2" t="s">
        <v>1243</v>
      </c>
      <c r="I32" s="2" t="s">
        <v>1583</v>
      </c>
      <c r="J32" s="2" t="s">
        <v>2075</v>
      </c>
      <c r="K32" s="2" t="s">
        <v>1240</v>
      </c>
      <c r="L32" s="2" t="s">
        <v>1249</v>
      </c>
      <c r="M32" s="2" t="s">
        <v>1301</v>
      </c>
      <c r="N32" s="2" t="s">
        <v>1399</v>
      </c>
      <c r="O32" s="2" t="s">
        <v>1382</v>
      </c>
      <c r="P32" s="2" t="s">
        <v>1220</v>
      </c>
    </row>
    <row r="33" spans="1:16" x14ac:dyDescent="0.3">
      <c r="A33" s="2" t="s">
        <v>1347</v>
      </c>
      <c r="B33" s="2" t="s">
        <v>379</v>
      </c>
      <c r="C33" t="s">
        <v>379</v>
      </c>
      <c r="D33" s="2" t="s">
        <v>86</v>
      </c>
      <c r="E33" s="2" t="s">
        <v>1249</v>
      </c>
      <c r="F33" s="2" t="s">
        <v>1157</v>
      </c>
      <c r="G33" s="2" t="s">
        <v>1258</v>
      </c>
      <c r="H33" s="2" t="s">
        <v>1230</v>
      </c>
      <c r="I33" s="2" t="s">
        <v>1449</v>
      </c>
      <c r="J33" s="2" t="s">
        <v>1441</v>
      </c>
      <c r="K33" s="2" t="s">
        <v>1231</v>
      </c>
      <c r="L33" s="2" t="s">
        <v>1305</v>
      </c>
      <c r="M33" s="2" t="s">
        <v>1305</v>
      </c>
      <c r="N33" s="2" t="s">
        <v>1438</v>
      </c>
      <c r="O33" s="2" t="s">
        <v>2912</v>
      </c>
      <c r="P33" s="2" t="s">
        <v>1220</v>
      </c>
    </row>
    <row r="34" spans="1:16" x14ac:dyDescent="0.3">
      <c r="A34" s="2" t="s">
        <v>1338</v>
      </c>
      <c r="B34" s="2" t="s">
        <v>187</v>
      </c>
      <c r="C34" t="s">
        <v>187</v>
      </c>
      <c r="D34" s="2" t="s">
        <v>42</v>
      </c>
      <c r="E34" s="2" t="s">
        <v>1221</v>
      </c>
      <c r="F34" s="2" t="s">
        <v>1157</v>
      </c>
      <c r="G34" s="2" t="s">
        <v>1288</v>
      </c>
      <c r="H34" s="2" t="s">
        <v>1240</v>
      </c>
      <c r="I34" s="2" t="s">
        <v>1573</v>
      </c>
      <c r="J34" s="2" t="s">
        <v>3612</v>
      </c>
      <c r="K34" s="2" t="s">
        <v>1231</v>
      </c>
      <c r="L34" s="2" t="s">
        <v>1232</v>
      </c>
      <c r="M34" s="2" t="s">
        <v>1221</v>
      </c>
      <c r="N34" s="2" t="s">
        <v>1365</v>
      </c>
      <c r="O34" s="2" t="s">
        <v>3613</v>
      </c>
      <c r="P34" s="2" t="s">
        <v>1269</v>
      </c>
    </row>
    <row r="35" spans="1:16" x14ac:dyDescent="0.3">
      <c r="A35" s="2" t="s">
        <v>1237</v>
      </c>
      <c r="B35" s="2" t="s">
        <v>115</v>
      </c>
      <c r="C35" t="s">
        <v>115</v>
      </c>
      <c r="D35" s="2" t="s">
        <v>116</v>
      </c>
      <c r="E35" s="2" t="s">
        <v>1249</v>
      </c>
      <c r="F35" s="2" t="s">
        <v>38</v>
      </c>
      <c r="G35" s="2" t="s">
        <v>1293</v>
      </c>
      <c r="H35" s="2" t="s">
        <v>1293</v>
      </c>
      <c r="I35" s="2" t="s">
        <v>1571</v>
      </c>
      <c r="J35" s="2" t="s">
        <v>3614</v>
      </c>
      <c r="K35" s="2" t="s">
        <v>1288</v>
      </c>
      <c r="L35" s="2" t="s">
        <v>1266</v>
      </c>
      <c r="M35" s="2" t="s">
        <v>1373</v>
      </c>
      <c r="N35" s="2" t="s">
        <v>1692</v>
      </c>
      <c r="O35" s="2" t="s">
        <v>2653</v>
      </c>
      <c r="P35" s="2" t="s">
        <v>1248</v>
      </c>
    </row>
    <row r="36" spans="1:16" x14ac:dyDescent="0.3">
      <c r="A36" s="2" t="s">
        <v>1335</v>
      </c>
      <c r="B36" s="2" t="s">
        <v>208</v>
      </c>
      <c r="C36" t="s">
        <v>208</v>
      </c>
      <c r="D36" s="2" t="s">
        <v>37</v>
      </c>
      <c r="E36" s="2" t="s">
        <v>1221</v>
      </c>
      <c r="F36" s="2" t="s">
        <v>1157</v>
      </c>
      <c r="G36" s="2" t="s">
        <v>1293</v>
      </c>
      <c r="H36" s="2" t="s">
        <v>1248</v>
      </c>
      <c r="I36" s="2" t="s">
        <v>1452</v>
      </c>
      <c r="J36" s="2" t="s">
        <v>2953</v>
      </c>
      <c r="K36" s="2" t="s">
        <v>1248</v>
      </c>
      <c r="L36" s="2" t="s">
        <v>1221</v>
      </c>
      <c r="M36" s="2" t="s">
        <v>1221</v>
      </c>
      <c r="N36" s="2" t="s">
        <v>1267</v>
      </c>
      <c r="O36" s="2" t="s">
        <v>2461</v>
      </c>
      <c r="P36" s="2" t="s">
        <v>1220</v>
      </c>
    </row>
    <row r="37" spans="1:16" x14ac:dyDescent="0.3">
      <c r="A37" s="2" t="s">
        <v>1409</v>
      </c>
      <c r="B37" s="2" t="s">
        <v>327</v>
      </c>
      <c r="C37" t="s">
        <v>327</v>
      </c>
      <c r="D37" s="2" t="s">
        <v>74</v>
      </c>
      <c r="E37" s="2" t="s">
        <v>1290</v>
      </c>
      <c r="F37" s="2" t="s">
        <v>1157</v>
      </c>
      <c r="G37" s="2" t="s">
        <v>1288</v>
      </c>
      <c r="H37" s="2" t="s">
        <v>1230</v>
      </c>
      <c r="I37" s="2" t="s">
        <v>1455</v>
      </c>
      <c r="J37" s="2" t="s">
        <v>3615</v>
      </c>
      <c r="K37" s="2" t="s">
        <v>1263</v>
      </c>
      <c r="L37" s="2" t="s">
        <v>1232</v>
      </c>
      <c r="M37" s="2" t="s">
        <v>1290</v>
      </c>
      <c r="N37" s="2" t="s">
        <v>1399</v>
      </c>
      <c r="O37" s="2" t="s">
        <v>3616</v>
      </c>
      <c r="P37" s="2" t="s">
        <v>1269</v>
      </c>
    </row>
    <row r="38" spans="1:16" x14ac:dyDescent="0.3">
      <c r="A38" s="2" t="s">
        <v>1297</v>
      </c>
      <c r="B38" s="2" t="s">
        <v>418</v>
      </c>
      <c r="C38" t="s">
        <v>418</v>
      </c>
      <c r="D38" s="2" t="s">
        <v>101</v>
      </c>
      <c r="E38" s="2" t="s">
        <v>1347</v>
      </c>
      <c r="F38" s="2" t="s">
        <v>38</v>
      </c>
      <c r="G38" s="2" t="s">
        <v>1288</v>
      </c>
      <c r="H38" s="2" t="s">
        <v>1288</v>
      </c>
      <c r="I38" s="2" t="s">
        <v>1558</v>
      </c>
      <c r="J38" s="2" t="s">
        <v>1441</v>
      </c>
      <c r="K38" s="2" t="s">
        <v>1282</v>
      </c>
      <c r="L38" s="2" t="s">
        <v>1381</v>
      </c>
      <c r="M38" s="2" t="s">
        <v>1321</v>
      </c>
      <c r="N38" s="2" t="s">
        <v>1365</v>
      </c>
      <c r="O38" s="2" t="s">
        <v>3617</v>
      </c>
      <c r="P38" s="2" t="s">
        <v>1240</v>
      </c>
    </row>
    <row r="39" spans="1:16" x14ac:dyDescent="0.3">
      <c r="A39" s="2" t="s">
        <v>1392</v>
      </c>
      <c r="B39" s="2" t="s">
        <v>261</v>
      </c>
      <c r="C39" t="s">
        <v>261</v>
      </c>
      <c r="D39" s="2" t="s">
        <v>80</v>
      </c>
      <c r="E39" s="2" t="s">
        <v>1294</v>
      </c>
      <c r="F39" s="2"/>
      <c r="G39" s="2" t="s">
        <v>1293</v>
      </c>
      <c r="H39" s="2" t="s">
        <v>1269</v>
      </c>
      <c r="I39" s="2" t="s">
        <v>1546</v>
      </c>
      <c r="J39" s="2" t="s">
        <v>3618</v>
      </c>
      <c r="K39" s="2" t="s">
        <v>1230</v>
      </c>
      <c r="L39" s="2" t="s">
        <v>1290</v>
      </c>
      <c r="M39" s="2" t="s">
        <v>1298</v>
      </c>
      <c r="N39" s="2" t="s">
        <v>1274</v>
      </c>
      <c r="O39" s="2" t="s">
        <v>3619</v>
      </c>
      <c r="P39" s="2" t="s">
        <v>1220</v>
      </c>
    </row>
    <row r="40" spans="1:16" x14ac:dyDescent="0.3">
      <c r="A40" s="2" t="s">
        <v>1321</v>
      </c>
      <c r="B40" s="2" t="s">
        <v>113</v>
      </c>
      <c r="C40" t="s">
        <v>113</v>
      </c>
      <c r="D40" s="2" t="s">
        <v>114</v>
      </c>
      <c r="E40" s="2" t="s">
        <v>1290</v>
      </c>
      <c r="F40" s="2" t="s">
        <v>1157</v>
      </c>
      <c r="G40" s="2" t="s">
        <v>1243</v>
      </c>
      <c r="H40" s="2" t="s">
        <v>1263</v>
      </c>
      <c r="I40" s="2" t="s">
        <v>1468</v>
      </c>
      <c r="J40" s="2" t="s">
        <v>3620</v>
      </c>
      <c r="K40" s="2" t="s">
        <v>1220</v>
      </c>
      <c r="L40" s="2" t="s">
        <v>1276</v>
      </c>
      <c r="M40" s="2" t="s">
        <v>1272</v>
      </c>
      <c r="N40" s="2" t="s">
        <v>1246</v>
      </c>
      <c r="O40" s="2" t="s">
        <v>3235</v>
      </c>
      <c r="P40" s="2" t="s">
        <v>1269</v>
      </c>
    </row>
    <row r="41" spans="1:16" x14ac:dyDescent="0.3">
      <c r="A41" s="2" t="s">
        <v>1381</v>
      </c>
      <c r="B41" s="2" t="s">
        <v>106</v>
      </c>
      <c r="C41" t="s">
        <v>106</v>
      </c>
      <c r="D41" s="2" t="s">
        <v>107</v>
      </c>
      <c r="E41" s="2" t="s">
        <v>1232</v>
      </c>
      <c r="F41" s="2" t="s">
        <v>38</v>
      </c>
      <c r="G41" s="2" t="s">
        <v>1293</v>
      </c>
      <c r="H41" s="2" t="s">
        <v>1293</v>
      </c>
      <c r="I41" s="2" t="s">
        <v>1273</v>
      </c>
      <c r="J41" s="2" t="s">
        <v>1834</v>
      </c>
      <c r="K41" s="2" t="s">
        <v>1263</v>
      </c>
      <c r="L41" s="2" t="s">
        <v>1338</v>
      </c>
      <c r="M41" s="2" t="s">
        <v>1298</v>
      </c>
      <c r="N41" s="2" t="s">
        <v>1327</v>
      </c>
      <c r="O41" s="2" t="s">
        <v>3621</v>
      </c>
      <c r="P41" s="2" t="s">
        <v>1230</v>
      </c>
    </row>
    <row r="42" spans="1:16" x14ac:dyDescent="0.3">
      <c r="A42" s="2" t="s">
        <v>1322</v>
      </c>
      <c r="B42" s="2" t="s">
        <v>862</v>
      </c>
      <c r="C42" t="s">
        <v>862</v>
      </c>
      <c r="D42" s="2" t="s">
        <v>65</v>
      </c>
      <c r="E42" s="2" t="s">
        <v>1348</v>
      </c>
      <c r="F42" s="2" t="s">
        <v>1157</v>
      </c>
      <c r="G42" s="2" t="s">
        <v>1293</v>
      </c>
      <c r="H42" s="2" t="s">
        <v>1248</v>
      </c>
      <c r="I42" s="2" t="s">
        <v>1374</v>
      </c>
      <c r="J42" s="2" t="s">
        <v>1838</v>
      </c>
      <c r="K42" s="2" t="s">
        <v>1230</v>
      </c>
      <c r="L42" s="2" t="s">
        <v>1225</v>
      </c>
      <c r="M42" s="2" t="s">
        <v>1272</v>
      </c>
      <c r="N42" s="2" t="s">
        <v>1438</v>
      </c>
      <c r="O42" s="2" t="s">
        <v>1593</v>
      </c>
      <c r="P42" s="2" t="s">
        <v>1269</v>
      </c>
    </row>
    <row r="43" spans="1:16" x14ac:dyDescent="0.3">
      <c r="A43" s="2" t="s">
        <v>1266</v>
      </c>
      <c r="B43" s="2" t="s">
        <v>299</v>
      </c>
      <c r="C43" t="s">
        <v>299</v>
      </c>
      <c r="D43" s="2" t="s">
        <v>104</v>
      </c>
      <c r="E43" s="2" t="s">
        <v>1290</v>
      </c>
      <c r="F43" s="2"/>
      <c r="G43" s="2" t="s">
        <v>1293</v>
      </c>
      <c r="H43" s="2" t="s">
        <v>1269</v>
      </c>
      <c r="I43" s="2" t="s">
        <v>1236</v>
      </c>
      <c r="J43" s="2" t="s">
        <v>1816</v>
      </c>
      <c r="K43" s="2" t="s">
        <v>1220</v>
      </c>
      <c r="L43" s="2" t="s">
        <v>1225</v>
      </c>
      <c r="M43" s="2" t="s">
        <v>1311</v>
      </c>
      <c r="N43" s="2" t="s">
        <v>1327</v>
      </c>
      <c r="O43" s="2" t="s">
        <v>3122</v>
      </c>
      <c r="P43" s="2" t="s">
        <v>1269</v>
      </c>
    </row>
    <row r="44" spans="1:16" x14ac:dyDescent="0.3">
      <c r="A44" s="2" t="s">
        <v>1431</v>
      </c>
      <c r="B44" s="2" t="s">
        <v>68</v>
      </c>
      <c r="C44" t="s">
        <v>68</v>
      </c>
      <c r="D44" s="2" t="s">
        <v>61</v>
      </c>
      <c r="E44" s="2" t="s">
        <v>1290</v>
      </c>
      <c r="F44" s="2" t="s">
        <v>1157</v>
      </c>
      <c r="G44" s="2" t="s">
        <v>1258</v>
      </c>
      <c r="H44" s="2" t="s">
        <v>1258</v>
      </c>
      <c r="I44" s="2" t="s">
        <v>1227</v>
      </c>
      <c r="J44" s="2" t="s">
        <v>3096</v>
      </c>
      <c r="K44" s="2" t="s">
        <v>1248</v>
      </c>
      <c r="L44" s="2" t="s">
        <v>1311</v>
      </c>
      <c r="M44" s="2" t="s">
        <v>1301</v>
      </c>
      <c r="N44" s="2" t="s">
        <v>1466</v>
      </c>
      <c r="O44" s="2" t="s">
        <v>2371</v>
      </c>
      <c r="P44" s="2" t="s">
        <v>1220</v>
      </c>
    </row>
    <row r="45" spans="1:16" x14ac:dyDescent="0.3">
      <c r="A45" s="2" t="s">
        <v>1435</v>
      </c>
      <c r="B45" s="2" t="s">
        <v>259</v>
      </c>
      <c r="C45" t="s">
        <v>259</v>
      </c>
      <c r="D45" s="2" t="s">
        <v>46</v>
      </c>
      <c r="E45" s="2" t="s">
        <v>1311</v>
      </c>
      <c r="F45" s="2" t="s">
        <v>1157</v>
      </c>
      <c r="G45" s="2" t="s">
        <v>1293</v>
      </c>
      <c r="H45" s="2" t="s">
        <v>1220</v>
      </c>
      <c r="I45" s="2" t="s">
        <v>1227</v>
      </c>
      <c r="J45" s="2" t="s">
        <v>3622</v>
      </c>
      <c r="K45" s="2" t="s">
        <v>1220</v>
      </c>
      <c r="L45" s="2" t="s">
        <v>1329</v>
      </c>
      <c r="M45" s="2" t="s">
        <v>1221</v>
      </c>
      <c r="N45" s="2" t="s">
        <v>1317</v>
      </c>
      <c r="O45" s="2" t="s">
        <v>3623</v>
      </c>
      <c r="P45" s="2" t="s">
        <v>1269</v>
      </c>
    </row>
    <row r="46" spans="1:16" x14ac:dyDescent="0.3">
      <c r="A46" s="2" t="s">
        <v>1440</v>
      </c>
      <c r="B46" s="2" t="s">
        <v>263</v>
      </c>
      <c r="C46" t="s">
        <v>263</v>
      </c>
      <c r="D46" s="2" t="s">
        <v>84</v>
      </c>
      <c r="E46" s="2" t="s">
        <v>1221</v>
      </c>
      <c r="F46" s="2" t="s">
        <v>1157</v>
      </c>
      <c r="G46" s="2" t="s">
        <v>1293</v>
      </c>
      <c r="H46" s="2" t="s">
        <v>1220</v>
      </c>
      <c r="I46" s="2" t="s">
        <v>1226</v>
      </c>
      <c r="J46" s="2" t="s">
        <v>1839</v>
      </c>
      <c r="K46" s="2" t="s">
        <v>1220</v>
      </c>
      <c r="L46" s="2" t="s">
        <v>1276</v>
      </c>
      <c r="M46" s="2" t="s">
        <v>1409</v>
      </c>
      <c r="N46" s="2" t="s">
        <v>1274</v>
      </c>
      <c r="O46" s="2" t="s">
        <v>1523</v>
      </c>
      <c r="P46" s="2" t="s">
        <v>1220</v>
      </c>
    </row>
    <row r="47" spans="1:16" x14ac:dyDescent="0.3">
      <c r="A47" s="2" t="s">
        <v>1332</v>
      </c>
      <c r="B47" s="2" t="s">
        <v>272</v>
      </c>
      <c r="C47" t="s">
        <v>272</v>
      </c>
      <c r="D47" s="2" t="s">
        <v>180</v>
      </c>
      <c r="E47" s="2" t="s">
        <v>1311</v>
      </c>
      <c r="F47" s="2" t="s">
        <v>1157</v>
      </c>
      <c r="G47" s="2" t="s">
        <v>1293</v>
      </c>
      <c r="H47" s="2" t="s">
        <v>1220</v>
      </c>
      <c r="I47" s="2" t="s">
        <v>1226</v>
      </c>
      <c r="J47" s="2" t="s">
        <v>1481</v>
      </c>
      <c r="K47" s="2" t="s">
        <v>1240</v>
      </c>
      <c r="L47" s="2" t="s">
        <v>1225</v>
      </c>
      <c r="M47" s="2" t="s">
        <v>1341</v>
      </c>
      <c r="N47" s="2" t="s">
        <v>1567</v>
      </c>
      <c r="O47" s="2" t="s">
        <v>1493</v>
      </c>
      <c r="P47" s="2" t="s">
        <v>1231</v>
      </c>
    </row>
    <row r="48" spans="1:16" x14ac:dyDescent="0.3">
      <c r="A48" s="2" t="s">
        <v>1406</v>
      </c>
      <c r="B48" s="2" t="s">
        <v>1920</v>
      </c>
      <c r="C48" t="s">
        <v>1920</v>
      </c>
      <c r="D48" s="2" t="s">
        <v>37</v>
      </c>
      <c r="E48" s="2" t="s">
        <v>1311</v>
      </c>
      <c r="F48" s="2"/>
      <c r="G48" s="2" t="s">
        <v>1288</v>
      </c>
      <c r="H48" s="2" t="s">
        <v>1269</v>
      </c>
      <c r="I48" s="2" t="s">
        <v>1515</v>
      </c>
      <c r="J48" s="2" t="s">
        <v>2066</v>
      </c>
      <c r="K48" s="2" t="s">
        <v>1240</v>
      </c>
      <c r="L48" s="2" t="s">
        <v>1298</v>
      </c>
      <c r="M48" s="2" t="s">
        <v>1440</v>
      </c>
      <c r="N48" s="2" t="s">
        <v>1407</v>
      </c>
      <c r="O48" s="2" t="s">
        <v>2545</v>
      </c>
      <c r="P48" s="2" t="s">
        <v>1269</v>
      </c>
    </row>
    <row r="49" spans="1:16" x14ac:dyDescent="0.3">
      <c r="A49" s="2" t="s">
        <v>1359</v>
      </c>
      <c r="B49" s="2" t="s">
        <v>238</v>
      </c>
      <c r="C49" t="s">
        <v>238</v>
      </c>
      <c r="D49" s="2" t="s">
        <v>116</v>
      </c>
      <c r="E49" s="2" t="s">
        <v>1232</v>
      </c>
      <c r="F49" s="2" t="s">
        <v>1157</v>
      </c>
      <c r="G49" s="2" t="s">
        <v>1293</v>
      </c>
      <c r="H49" s="2" t="s">
        <v>1231</v>
      </c>
      <c r="I49" s="2" t="s">
        <v>1511</v>
      </c>
      <c r="J49" s="2" t="s">
        <v>1483</v>
      </c>
      <c r="K49" s="2" t="s">
        <v>1220</v>
      </c>
      <c r="L49" s="2" t="s">
        <v>1329</v>
      </c>
      <c r="M49" s="2" t="s">
        <v>1338</v>
      </c>
      <c r="N49" s="2" t="s">
        <v>1466</v>
      </c>
      <c r="O49" s="2" t="s">
        <v>2678</v>
      </c>
      <c r="P49" s="2" t="s">
        <v>1231</v>
      </c>
    </row>
    <row r="50" spans="1:16" x14ac:dyDescent="0.3">
      <c r="A50" s="2" t="s">
        <v>1373</v>
      </c>
      <c r="B50" s="2" t="s">
        <v>1924</v>
      </c>
      <c r="C50" t="s">
        <v>1924</v>
      </c>
      <c r="D50" s="2" t="s">
        <v>72</v>
      </c>
      <c r="E50" s="2" t="s">
        <v>1305</v>
      </c>
      <c r="F50" s="2" t="s">
        <v>1157</v>
      </c>
      <c r="G50" s="2" t="s">
        <v>1282</v>
      </c>
      <c r="H50" s="2" t="s">
        <v>1220</v>
      </c>
      <c r="I50" s="2" t="s">
        <v>1511</v>
      </c>
      <c r="J50" s="2" t="s">
        <v>1856</v>
      </c>
      <c r="K50" s="2" t="s">
        <v>1248</v>
      </c>
      <c r="L50" s="2" t="s">
        <v>1298</v>
      </c>
      <c r="M50" s="2" t="s">
        <v>1471</v>
      </c>
      <c r="N50" s="2" t="s">
        <v>1369</v>
      </c>
      <c r="O50" s="2" t="s">
        <v>2671</v>
      </c>
      <c r="P50" s="2" t="s">
        <v>1220</v>
      </c>
    </row>
    <row r="51" spans="1:16" x14ac:dyDescent="0.3">
      <c r="A51" s="2" t="s">
        <v>1364</v>
      </c>
      <c r="B51" s="2" t="s">
        <v>87</v>
      </c>
      <c r="C51" t="s">
        <v>87</v>
      </c>
      <c r="D51" s="2" t="s">
        <v>63</v>
      </c>
      <c r="E51" s="2" t="s">
        <v>1221</v>
      </c>
      <c r="F51" s="2"/>
      <c r="G51" s="2" t="s">
        <v>1288</v>
      </c>
      <c r="H51" s="2" t="s">
        <v>1269</v>
      </c>
      <c r="I51" s="2" t="s">
        <v>1480</v>
      </c>
      <c r="J51" s="2" t="s">
        <v>1794</v>
      </c>
      <c r="K51" s="2" t="s">
        <v>1240</v>
      </c>
      <c r="L51" s="2" t="s">
        <v>1279</v>
      </c>
      <c r="M51" s="2" t="s">
        <v>1406</v>
      </c>
      <c r="N51" s="2" t="s">
        <v>1438</v>
      </c>
      <c r="O51" s="2" t="s">
        <v>3241</v>
      </c>
      <c r="P51" s="2" t="s">
        <v>1269</v>
      </c>
    </row>
    <row r="52" spans="1:16" x14ac:dyDescent="0.3">
      <c r="A52" s="2" t="s">
        <v>1313</v>
      </c>
      <c r="B52" s="2" t="s">
        <v>1936</v>
      </c>
      <c r="C52" t="s">
        <v>1936</v>
      </c>
      <c r="D52" s="2" t="s">
        <v>107</v>
      </c>
      <c r="E52" s="2" t="s">
        <v>1249</v>
      </c>
      <c r="F52" s="2"/>
      <c r="G52" s="2" t="s">
        <v>1243</v>
      </c>
      <c r="H52" s="2" t="s">
        <v>1269</v>
      </c>
      <c r="I52" s="2" t="s">
        <v>1333</v>
      </c>
      <c r="J52" s="2" t="s">
        <v>1806</v>
      </c>
      <c r="K52" s="2" t="s">
        <v>1240</v>
      </c>
      <c r="L52" s="2" t="s">
        <v>1329</v>
      </c>
      <c r="M52" s="2" t="s">
        <v>1347</v>
      </c>
      <c r="N52" s="2" t="s">
        <v>1365</v>
      </c>
      <c r="O52" s="2" t="s">
        <v>2682</v>
      </c>
      <c r="P52" s="2" t="s">
        <v>1269</v>
      </c>
    </row>
    <row r="53" spans="1:16" x14ac:dyDescent="0.3">
      <c r="A53" s="2" t="s">
        <v>1309</v>
      </c>
      <c r="B53" s="2" t="s">
        <v>231</v>
      </c>
      <c r="C53" t="s">
        <v>231</v>
      </c>
      <c r="D53" s="2" t="s">
        <v>101</v>
      </c>
      <c r="E53" s="2" t="s">
        <v>1341</v>
      </c>
      <c r="F53" s="2"/>
      <c r="G53" s="2" t="s">
        <v>1288</v>
      </c>
      <c r="H53" s="2" t="s">
        <v>1269</v>
      </c>
      <c r="I53" s="2" t="s">
        <v>1285</v>
      </c>
      <c r="J53" s="2" t="s">
        <v>1797</v>
      </c>
      <c r="K53" s="2" t="s">
        <v>1240</v>
      </c>
      <c r="L53" s="2" t="s">
        <v>1329</v>
      </c>
      <c r="M53" s="2" t="s">
        <v>1329</v>
      </c>
      <c r="N53" s="2" t="s">
        <v>1267</v>
      </c>
      <c r="O53" s="2" t="s">
        <v>3242</v>
      </c>
      <c r="P53" s="2" t="s">
        <v>1269</v>
      </c>
    </row>
    <row r="54" spans="1:16" x14ac:dyDescent="0.3">
      <c r="A54" s="2" t="s">
        <v>1464</v>
      </c>
      <c r="B54" s="2" t="s">
        <v>185</v>
      </c>
      <c r="C54" t="s">
        <v>185</v>
      </c>
      <c r="D54" s="2" t="s">
        <v>67</v>
      </c>
      <c r="E54" s="2" t="s">
        <v>1294</v>
      </c>
      <c r="F54" s="2" t="s">
        <v>1157</v>
      </c>
      <c r="G54" s="2" t="s">
        <v>1282</v>
      </c>
      <c r="H54" s="2" t="s">
        <v>1240</v>
      </c>
      <c r="I54" s="2" t="s">
        <v>1285</v>
      </c>
      <c r="J54" s="2" t="s">
        <v>1522</v>
      </c>
      <c r="K54" s="2" t="s">
        <v>1220</v>
      </c>
      <c r="L54" s="2" t="s">
        <v>1282</v>
      </c>
      <c r="M54" s="2" t="s">
        <v>1249</v>
      </c>
      <c r="N54" s="2" t="s">
        <v>1589</v>
      </c>
      <c r="O54" s="2" t="s">
        <v>1507</v>
      </c>
      <c r="P54" s="2" t="s">
        <v>1231</v>
      </c>
    </row>
    <row r="55" spans="1:16" x14ac:dyDescent="0.3">
      <c r="A55" s="2" t="s">
        <v>1308</v>
      </c>
      <c r="B55" s="2" t="s">
        <v>127</v>
      </c>
      <c r="C55" t="s">
        <v>127</v>
      </c>
      <c r="D55" s="2" t="s">
        <v>65</v>
      </c>
      <c r="E55" s="2" t="s">
        <v>1348</v>
      </c>
      <c r="F55" s="2" t="s">
        <v>1157</v>
      </c>
      <c r="G55" s="2" t="s">
        <v>1230</v>
      </c>
      <c r="H55" s="2" t="s">
        <v>1230</v>
      </c>
      <c r="I55" s="2" t="s">
        <v>1285</v>
      </c>
      <c r="J55" s="2" t="s">
        <v>3610</v>
      </c>
      <c r="K55" s="2" t="s">
        <v>1231</v>
      </c>
      <c r="L55" s="2" t="s">
        <v>1235</v>
      </c>
      <c r="M55" s="2" t="s">
        <v>1374</v>
      </c>
      <c r="N55" s="2" t="s">
        <v>1721</v>
      </c>
      <c r="O55" s="2" t="s">
        <v>3624</v>
      </c>
      <c r="P55" s="2" t="s">
        <v>1220</v>
      </c>
    </row>
    <row r="56" spans="1:16" x14ac:dyDescent="0.3">
      <c r="A56" s="2" t="s">
        <v>1471</v>
      </c>
      <c r="B56" s="2" t="s">
        <v>323</v>
      </c>
      <c r="C56" t="s">
        <v>323</v>
      </c>
      <c r="D56" s="2" t="s">
        <v>78</v>
      </c>
      <c r="E56" s="2" t="s">
        <v>1301</v>
      </c>
      <c r="F56" s="2" t="s">
        <v>1157</v>
      </c>
      <c r="G56" s="2" t="s">
        <v>1293</v>
      </c>
      <c r="H56" s="2" t="s">
        <v>1230</v>
      </c>
      <c r="I56" s="2" t="s">
        <v>1353</v>
      </c>
      <c r="J56" s="2" t="s">
        <v>1325</v>
      </c>
      <c r="K56" s="2" t="s">
        <v>1231</v>
      </c>
      <c r="L56" s="2" t="s">
        <v>1279</v>
      </c>
      <c r="M56" s="2" t="s">
        <v>1222</v>
      </c>
      <c r="N56" s="2" t="s">
        <v>1555</v>
      </c>
      <c r="O56" s="2" t="s">
        <v>1605</v>
      </c>
      <c r="P56" s="2" t="s">
        <v>1269</v>
      </c>
    </row>
    <row r="57" spans="1:16" x14ac:dyDescent="0.3">
      <c r="A57" s="2" t="s">
        <v>1272</v>
      </c>
      <c r="B57" s="2" t="s">
        <v>55</v>
      </c>
      <c r="C57" t="s">
        <v>55</v>
      </c>
      <c r="D57" s="2" t="s">
        <v>56</v>
      </c>
      <c r="E57" s="2" t="s">
        <v>1221</v>
      </c>
      <c r="F57" s="2" t="s">
        <v>1157</v>
      </c>
      <c r="G57" s="2" t="s">
        <v>1230</v>
      </c>
      <c r="H57" s="2" t="s">
        <v>1230</v>
      </c>
      <c r="I57" s="2" t="s">
        <v>1286</v>
      </c>
      <c r="J57" s="2" t="s">
        <v>1815</v>
      </c>
      <c r="K57" s="2" t="s">
        <v>1220</v>
      </c>
      <c r="L57" s="2" t="s">
        <v>1225</v>
      </c>
      <c r="M57" s="2" t="s">
        <v>1222</v>
      </c>
      <c r="N57" s="2" t="s">
        <v>1317</v>
      </c>
      <c r="O57" s="2" t="s">
        <v>1375</v>
      </c>
      <c r="P57" s="2" t="s">
        <v>1269</v>
      </c>
    </row>
    <row r="58" spans="1:16" x14ac:dyDescent="0.3">
      <c r="A58" s="2" t="s">
        <v>1265</v>
      </c>
      <c r="B58" s="2" t="s">
        <v>66</v>
      </c>
      <c r="C58" t="s">
        <v>66</v>
      </c>
      <c r="D58" s="2" t="s">
        <v>67</v>
      </c>
      <c r="E58" s="2" t="s">
        <v>1221</v>
      </c>
      <c r="F58" s="2" t="s">
        <v>38</v>
      </c>
      <c r="G58" s="2" t="s">
        <v>1293</v>
      </c>
      <c r="H58" s="2" t="s">
        <v>1293</v>
      </c>
      <c r="I58" s="2" t="s">
        <v>1244</v>
      </c>
      <c r="J58" s="2" t="s">
        <v>1816</v>
      </c>
      <c r="K58" s="2" t="s">
        <v>1231</v>
      </c>
      <c r="L58" s="2" t="s">
        <v>1305</v>
      </c>
      <c r="M58" s="2" t="s">
        <v>1225</v>
      </c>
      <c r="N58" s="2" t="s">
        <v>1369</v>
      </c>
      <c r="O58" s="2" t="s">
        <v>3122</v>
      </c>
      <c r="P58" s="2" t="s">
        <v>1240</v>
      </c>
    </row>
    <row r="59" spans="1:16" x14ac:dyDescent="0.3">
      <c r="A59" s="2" t="s">
        <v>1252</v>
      </c>
      <c r="B59" s="2" t="s">
        <v>232</v>
      </c>
      <c r="C59" t="s">
        <v>232</v>
      </c>
      <c r="D59" s="2" t="s">
        <v>104</v>
      </c>
      <c r="E59" s="2" t="s">
        <v>1232</v>
      </c>
      <c r="F59" s="2" t="s">
        <v>1157</v>
      </c>
      <c r="G59" s="2" t="s">
        <v>1293</v>
      </c>
      <c r="H59" s="2" t="s">
        <v>1231</v>
      </c>
      <c r="I59" s="2" t="s">
        <v>1491</v>
      </c>
      <c r="J59" s="2" t="s">
        <v>1729</v>
      </c>
      <c r="K59" s="2" t="s">
        <v>1231</v>
      </c>
      <c r="L59" s="2" t="s">
        <v>1276</v>
      </c>
      <c r="M59" s="2" t="s">
        <v>1276</v>
      </c>
      <c r="N59" s="2" t="s">
        <v>1555</v>
      </c>
      <c r="O59" s="2" t="s">
        <v>3625</v>
      </c>
      <c r="P59" s="2" t="s">
        <v>1269</v>
      </c>
    </row>
    <row r="60" spans="1:16" x14ac:dyDescent="0.3">
      <c r="A60" s="2" t="s">
        <v>1303</v>
      </c>
      <c r="B60" s="2" t="s">
        <v>60</v>
      </c>
      <c r="C60" t="s">
        <v>60</v>
      </c>
      <c r="D60" s="2" t="s">
        <v>61</v>
      </c>
      <c r="E60" s="2" t="s">
        <v>1338</v>
      </c>
      <c r="F60" s="2" t="s">
        <v>38</v>
      </c>
      <c r="G60" s="2" t="s">
        <v>1293</v>
      </c>
      <c r="H60" s="2" t="s">
        <v>1293</v>
      </c>
      <c r="I60" s="2" t="s">
        <v>1491</v>
      </c>
      <c r="J60" s="2" t="s">
        <v>3626</v>
      </c>
      <c r="K60" s="2" t="s">
        <v>1220</v>
      </c>
      <c r="L60" s="2" t="s">
        <v>1340</v>
      </c>
      <c r="M60" s="2" t="s">
        <v>1335</v>
      </c>
      <c r="N60" s="2" t="s">
        <v>1543</v>
      </c>
      <c r="O60" s="2" t="s">
        <v>2785</v>
      </c>
      <c r="P60" s="2" t="s">
        <v>1263</v>
      </c>
    </row>
    <row r="61" spans="1:16" x14ac:dyDescent="0.3">
      <c r="A61" s="2" t="s">
        <v>1260</v>
      </c>
      <c r="B61" s="2" t="s">
        <v>140</v>
      </c>
      <c r="C61" t="s">
        <v>140</v>
      </c>
      <c r="D61" s="2" t="s">
        <v>61</v>
      </c>
      <c r="E61" s="2" t="s">
        <v>1341</v>
      </c>
      <c r="F61" s="2" t="s">
        <v>1157</v>
      </c>
      <c r="G61" s="2" t="s">
        <v>1263</v>
      </c>
      <c r="H61" s="2" t="s">
        <v>1220</v>
      </c>
      <c r="I61" s="2" t="s">
        <v>1280</v>
      </c>
      <c r="J61" s="2" t="s">
        <v>1743</v>
      </c>
      <c r="K61" s="2" t="s">
        <v>1240</v>
      </c>
      <c r="L61" s="2" t="s">
        <v>1225</v>
      </c>
      <c r="M61" s="2" t="s">
        <v>1232</v>
      </c>
      <c r="N61" s="2" t="s">
        <v>1327</v>
      </c>
      <c r="O61" s="2" t="s">
        <v>3627</v>
      </c>
      <c r="P61" s="2" t="s">
        <v>1269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1140</v>
      </c>
      <c r="G62" s="2" t="s">
        <v>1036</v>
      </c>
      <c r="H62" s="2" t="s">
        <v>1387</v>
      </c>
      <c r="I62" s="2" t="s">
        <v>1388</v>
      </c>
      <c r="J62" s="2" t="s">
        <v>1037</v>
      </c>
      <c r="K62" s="2" t="s">
        <v>1144</v>
      </c>
      <c r="L62" s="2" t="s">
        <v>1145</v>
      </c>
      <c r="M62" s="2" t="s">
        <v>1146</v>
      </c>
      <c r="N62" s="2" t="s">
        <v>1000</v>
      </c>
      <c r="O62" s="2" t="s">
        <v>1389</v>
      </c>
      <c r="P62" s="2" t="s">
        <v>1150</v>
      </c>
    </row>
    <row r="63" spans="1:16" x14ac:dyDescent="0.3">
      <c r="A63" s="2" t="s">
        <v>1280</v>
      </c>
      <c r="B63" s="2" t="s">
        <v>2700</v>
      </c>
      <c r="C63" t="s">
        <v>2700</v>
      </c>
      <c r="D63" s="2" t="s">
        <v>80</v>
      </c>
      <c r="E63" s="2" t="s">
        <v>1305</v>
      </c>
      <c r="F63" s="2" t="s">
        <v>1157</v>
      </c>
      <c r="G63" s="2" t="s">
        <v>1282</v>
      </c>
      <c r="H63" s="2" t="s">
        <v>1231</v>
      </c>
      <c r="I63" s="2" t="s">
        <v>1260</v>
      </c>
      <c r="J63" s="2" t="s">
        <v>1809</v>
      </c>
      <c r="K63" s="2" t="s">
        <v>1220</v>
      </c>
      <c r="L63" s="2" t="s">
        <v>1282</v>
      </c>
      <c r="M63" s="2" t="s">
        <v>1491</v>
      </c>
      <c r="N63" s="2" t="s">
        <v>1254</v>
      </c>
      <c r="O63" s="2" t="s">
        <v>2674</v>
      </c>
      <c r="P63" s="2" t="s">
        <v>1269</v>
      </c>
    </row>
    <row r="64" spans="1:16" x14ac:dyDescent="0.3">
      <c r="A64" s="2" t="s">
        <v>1491</v>
      </c>
      <c r="B64" s="2" t="s">
        <v>194</v>
      </c>
      <c r="C64" t="s">
        <v>194</v>
      </c>
      <c r="D64" s="2" t="s">
        <v>135</v>
      </c>
      <c r="E64" s="2" t="s">
        <v>1290</v>
      </c>
      <c r="F64" s="2" t="s">
        <v>1157</v>
      </c>
      <c r="G64" s="2" t="s">
        <v>1293</v>
      </c>
      <c r="H64" s="2" t="s">
        <v>1231</v>
      </c>
      <c r="I64" s="2" t="s">
        <v>1260</v>
      </c>
      <c r="J64" s="2" t="s">
        <v>1676</v>
      </c>
      <c r="K64" s="2" t="s">
        <v>1231</v>
      </c>
      <c r="L64" s="2" t="s">
        <v>1225</v>
      </c>
      <c r="M64" s="2" t="s">
        <v>1222</v>
      </c>
      <c r="N64" s="2" t="s">
        <v>1671</v>
      </c>
      <c r="O64" s="2" t="s">
        <v>3272</v>
      </c>
      <c r="P64" s="2" t="s">
        <v>1269</v>
      </c>
    </row>
    <row r="65" spans="1:16" x14ac:dyDescent="0.3">
      <c r="A65" s="2" t="s">
        <v>1244</v>
      </c>
      <c r="B65" s="2" t="s">
        <v>485</v>
      </c>
      <c r="C65" t="s">
        <v>485</v>
      </c>
      <c r="D65" s="2" t="s">
        <v>2648</v>
      </c>
      <c r="E65" s="2" t="s">
        <v>1348</v>
      </c>
      <c r="F65" s="2"/>
      <c r="G65" s="2" t="s">
        <v>1293</v>
      </c>
      <c r="H65" s="2" t="s">
        <v>1269</v>
      </c>
      <c r="I65" s="2" t="s">
        <v>1260</v>
      </c>
      <c r="J65" s="2" t="s">
        <v>1850</v>
      </c>
      <c r="K65" s="2" t="s">
        <v>1240</v>
      </c>
      <c r="L65" s="2" t="s">
        <v>1225</v>
      </c>
      <c r="M65" s="2" t="s">
        <v>1435</v>
      </c>
      <c r="N65" s="2" t="s">
        <v>1788</v>
      </c>
      <c r="O65" s="2" t="s">
        <v>3628</v>
      </c>
      <c r="P65" s="2" t="s">
        <v>1220</v>
      </c>
    </row>
    <row r="66" spans="1:16" x14ac:dyDescent="0.3">
      <c r="A66" s="2" t="s">
        <v>1286</v>
      </c>
      <c r="B66" s="2" t="s">
        <v>32</v>
      </c>
      <c r="C66" t="s">
        <v>32</v>
      </c>
      <c r="D66" s="2" t="s">
        <v>33</v>
      </c>
      <c r="E66" s="2" t="s">
        <v>1232</v>
      </c>
      <c r="F66" s="2" t="s">
        <v>1157</v>
      </c>
      <c r="G66" s="2" t="s">
        <v>1240</v>
      </c>
      <c r="H66" s="2" t="s">
        <v>1240</v>
      </c>
      <c r="I66" s="2" t="s">
        <v>1260</v>
      </c>
      <c r="J66" s="2" t="s">
        <v>1513</v>
      </c>
      <c r="K66" s="2" t="s">
        <v>1230</v>
      </c>
      <c r="L66" s="2" t="s">
        <v>1276</v>
      </c>
      <c r="M66" s="2" t="s">
        <v>1222</v>
      </c>
      <c r="N66" s="2" t="s">
        <v>1327</v>
      </c>
      <c r="O66" s="2" t="s">
        <v>2485</v>
      </c>
      <c r="P66" s="2" t="s">
        <v>1269</v>
      </c>
    </row>
    <row r="67" spans="1:16" x14ac:dyDescent="0.3">
      <c r="A67" s="2" t="s">
        <v>1497</v>
      </c>
      <c r="B67" s="2" t="s">
        <v>234</v>
      </c>
      <c r="C67" t="s">
        <v>234</v>
      </c>
      <c r="D67" s="2" t="s">
        <v>76</v>
      </c>
      <c r="E67" s="2" t="s">
        <v>1221</v>
      </c>
      <c r="F67" s="2" t="s">
        <v>1157</v>
      </c>
      <c r="G67" s="2" t="s">
        <v>1293</v>
      </c>
      <c r="H67" s="2" t="s">
        <v>1240</v>
      </c>
      <c r="I67" s="2" t="s">
        <v>1303</v>
      </c>
      <c r="J67" s="2" t="s">
        <v>1527</v>
      </c>
      <c r="K67" s="2" t="s">
        <v>1220</v>
      </c>
      <c r="L67" s="2" t="s">
        <v>1279</v>
      </c>
      <c r="M67" s="2" t="s">
        <v>1265</v>
      </c>
      <c r="N67" s="2" t="s">
        <v>1254</v>
      </c>
      <c r="O67" s="2" t="s">
        <v>3629</v>
      </c>
      <c r="P67" s="2" t="s">
        <v>1220</v>
      </c>
    </row>
    <row r="68" spans="1:16" x14ac:dyDescent="0.3">
      <c r="A68" s="2" t="s">
        <v>1353</v>
      </c>
      <c r="B68" s="2" t="s">
        <v>57</v>
      </c>
      <c r="C68" t="s">
        <v>57</v>
      </c>
      <c r="D68" s="2" t="s">
        <v>37</v>
      </c>
      <c r="E68" s="2" t="s">
        <v>1347</v>
      </c>
      <c r="F68" s="2" t="s">
        <v>1157</v>
      </c>
      <c r="G68" s="2" t="s">
        <v>1243</v>
      </c>
      <c r="H68" s="2" t="s">
        <v>1258</v>
      </c>
      <c r="I68" s="2" t="s">
        <v>1252</v>
      </c>
      <c r="J68" s="2" t="s">
        <v>1751</v>
      </c>
      <c r="K68" s="2" t="s">
        <v>1231</v>
      </c>
      <c r="L68" s="2" t="s">
        <v>1288</v>
      </c>
      <c r="M68" s="2" t="s">
        <v>1341</v>
      </c>
      <c r="N68" s="2" t="s">
        <v>1267</v>
      </c>
      <c r="O68" s="2" t="s">
        <v>3243</v>
      </c>
      <c r="P68" s="2" t="s">
        <v>1269</v>
      </c>
    </row>
    <row r="69" spans="1:16" x14ac:dyDescent="0.3">
      <c r="A69" s="2" t="s">
        <v>1487</v>
      </c>
      <c r="B69" s="2" t="s">
        <v>233</v>
      </c>
      <c r="C69" t="s">
        <v>233</v>
      </c>
      <c r="D69" s="2" t="s">
        <v>44</v>
      </c>
      <c r="E69" s="2" t="s">
        <v>1249</v>
      </c>
      <c r="F69" s="2" t="s">
        <v>1157</v>
      </c>
      <c r="G69" s="2" t="s">
        <v>1293</v>
      </c>
      <c r="H69" s="2" t="s">
        <v>1220</v>
      </c>
      <c r="I69" s="2" t="s">
        <v>1265</v>
      </c>
      <c r="J69" s="2" t="s">
        <v>1256</v>
      </c>
      <c r="K69" s="2" t="s">
        <v>1231</v>
      </c>
      <c r="L69" s="2" t="s">
        <v>1324</v>
      </c>
      <c r="M69" s="2" t="s">
        <v>1431</v>
      </c>
      <c r="N69" s="2" t="s">
        <v>1246</v>
      </c>
      <c r="O69" s="2" t="s">
        <v>3273</v>
      </c>
      <c r="P69" s="2" t="s">
        <v>1269</v>
      </c>
    </row>
    <row r="70" spans="1:16" x14ac:dyDescent="0.3">
      <c r="A70" s="2" t="s">
        <v>1285</v>
      </c>
      <c r="B70" s="2" t="s">
        <v>158</v>
      </c>
      <c r="C70" t="s">
        <v>158</v>
      </c>
      <c r="D70" s="2" t="s">
        <v>74</v>
      </c>
      <c r="E70" s="2" t="s">
        <v>1249</v>
      </c>
      <c r="F70" s="2" t="s">
        <v>38</v>
      </c>
      <c r="G70" s="2" t="s">
        <v>1293</v>
      </c>
      <c r="H70" s="2" t="s">
        <v>1293</v>
      </c>
      <c r="I70" s="2" t="s">
        <v>1272</v>
      </c>
      <c r="J70" s="2" t="s">
        <v>1426</v>
      </c>
      <c r="K70" s="2" t="s">
        <v>1220</v>
      </c>
      <c r="L70" s="2" t="s">
        <v>1324</v>
      </c>
      <c r="M70" s="2" t="s">
        <v>1374</v>
      </c>
      <c r="N70" s="2" t="s">
        <v>1634</v>
      </c>
      <c r="O70" s="2" t="s">
        <v>3630</v>
      </c>
      <c r="P70" s="2" t="s">
        <v>1258</v>
      </c>
    </row>
    <row r="71" spans="1:16" x14ac:dyDescent="0.3">
      <c r="A71" s="2" t="s">
        <v>1333</v>
      </c>
      <c r="B71" s="2" t="s">
        <v>1994</v>
      </c>
      <c r="C71" t="s">
        <v>1994</v>
      </c>
      <c r="D71" s="2" t="s">
        <v>130</v>
      </c>
      <c r="E71" s="2" t="s">
        <v>1311</v>
      </c>
      <c r="F71" s="2"/>
      <c r="G71" s="2" t="s">
        <v>1282</v>
      </c>
      <c r="H71" s="2" t="s">
        <v>1269</v>
      </c>
      <c r="I71" s="2" t="s">
        <v>1272</v>
      </c>
      <c r="J71" s="2" t="s">
        <v>1342</v>
      </c>
      <c r="K71" s="2" t="s">
        <v>1231</v>
      </c>
      <c r="L71" s="2" t="s">
        <v>1222</v>
      </c>
      <c r="M71" s="2" t="s">
        <v>1340</v>
      </c>
      <c r="N71" s="2" t="s">
        <v>1291</v>
      </c>
      <c r="O71" s="2" t="s">
        <v>1545</v>
      </c>
      <c r="P71" s="2" t="s">
        <v>1269</v>
      </c>
    </row>
    <row r="72" spans="1:16" x14ac:dyDescent="0.3">
      <c r="A72" s="2" t="s">
        <v>1480</v>
      </c>
      <c r="B72" s="2" t="s">
        <v>164</v>
      </c>
      <c r="C72" t="s">
        <v>164</v>
      </c>
      <c r="D72" s="2" t="s">
        <v>74</v>
      </c>
      <c r="E72" s="2" t="s">
        <v>1348</v>
      </c>
      <c r="F72" s="2" t="s">
        <v>1157</v>
      </c>
      <c r="G72" s="2" t="s">
        <v>1230</v>
      </c>
      <c r="H72" s="2" t="s">
        <v>1248</v>
      </c>
      <c r="I72" s="2" t="s">
        <v>1471</v>
      </c>
      <c r="J72" s="2" t="s">
        <v>1362</v>
      </c>
      <c r="K72" s="2" t="s">
        <v>1220</v>
      </c>
      <c r="L72" s="2" t="s">
        <v>1282</v>
      </c>
      <c r="M72" s="2" t="s">
        <v>1276</v>
      </c>
      <c r="N72" s="2" t="s">
        <v>1299</v>
      </c>
      <c r="O72" s="2" t="s">
        <v>2849</v>
      </c>
      <c r="P72" s="2" t="s">
        <v>1269</v>
      </c>
    </row>
    <row r="73" spans="1:16" x14ac:dyDescent="0.3">
      <c r="A73" s="2" t="s">
        <v>1511</v>
      </c>
      <c r="B73" s="2" t="s">
        <v>218</v>
      </c>
      <c r="C73" t="s">
        <v>218</v>
      </c>
      <c r="D73" s="2" t="s">
        <v>48</v>
      </c>
      <c r="E73" s="2" t="s">
        <v>1341</v>
      </c>
      <c r="F73" s="2" t="s">
        <v>1191</v>
      </c>
      <c r="G73" s="2" t="s">
        <v>1293</v>
      </c>
      <c r="H73" s="2" t="s">
        <v>1263</v>
      </c>
      <c r="I73" s="2" t="s">
        <v>1471</v>
      </c>
      <c r="J73" s="2" t="s">
        <v>1542</v>
      </c>
      <c r="K73" s="2" t="s">
        <v>1230</v>
      </c>
      <c r="L73" s="2" t="s">
        <v>1340</v>
      </c>
      <c r="M73" s="2" t="s">
        <v>1249</v>
      </c>
      <c r="N73" s="2" t="s">
        <v>1721</v>
      </c>
      <c r="O73" s="2" t="s">
        <v>3631</v>
      </c>
      <c r="P73" s="2" t="s">
        <v>1263</v>
      </c>
    </row>
    <row r="74" spans="1:16" x14ac:dyDescent="0.3">
      <c r="A74" s="2" t="s">
        <v>1358</v>
      </c>
      <c r="B74" s="2" t="s">
        <v>322</v>
      </c>
      <c r="C74" t="s">
        <v>322</v>
      </c>
      <c r="D74" s="2" t="s">
        <v>111</v>
      </c>
      <c r="E74" s="2" t="s">
        <v>1221</v>
      </c>
      <c r="F74" s="2"/>
      <c r="G74" s="2" t="s">
        <v>1263</v>
      </c>
      <c r="H74" s="2" t="s">
        <v>1231</v>
      </c>
      <c r="I74" s="2" t="s">
        <v>1464</v>
      </c>
      <c r="J74" s="2" t="s">
        <v>1713</v>
      </c>
      <c r="K74" s="2" t="s">
        <v>1220</v>
      </c>
      <c r="L74" s="2" t="s">
        <v>1225</v>
      </c>
      <c r="M74" s="2" t="s">
        <v>1324</v>
      </c>
      <c r="N74" s="2" t="s">
        <v>1291</v>
      </c>
      <c r="O74" s="2" t="s">
        <v>3244</v>
      </c>
      <c r="P74" s="2" t="s">
        <v>1269</v>
      </c>
    </row>
    <row r="75" spans="1:16" x14ac:dyDescent="0.3">
      <c r="A75" s="2" t="s">
        <v>1515</v>
      </c>
      <c r="B75" s="2" t="s">
        <v>290</v>
      </c>
      <c r="C75" t="s">
        <v>290</v>
      </c>
      <c r="D75" s="2" t="s">
        <v>135</v>
      </c>
      <c r="E75" s="2" t="s">
        <v>1294</v>
      </c>
      <c r="F75" s="2" t="s">
        <v>1157</v>
      </c>
      <c r="G75" s="2" t="s">
        <v>1293</v>
      </c>
      <c r="H75" s="2" t="s">
        <v>1248</v>
      </c>
      <c r="I75" s="2" t="s">
        <v>1313</v>
      </c>
      <c r="J75" s="2" t="s">
        <v>1325</v>
      </c>
      <c r="K75" s="2" t="s">
        <v>1220</v>
      </c>
      <c r="L75" s="2" t="s">
        <v>1324</v>
      </c>
      <c r="M75" s="2" t="s">
        <v>1276</v>
      </c>
      <c r="N75" s="2" t="s">
        <v>1238</v>
      </c>
      <c r="O75" s="2" t="s">
        <v>1605</v>
      </c>
      <c r="P75" s="2" t="s">
        <v>1231</v>
      </c>
    </row>
    <row r="76" spans="1:16" x14ac:dyDescent="0.3">
      <c r="A76" s="2" t="s">
        <v>1226</v>
      </c>
      <c r="B76" s="2" t="s">
        <v>306</v>
      </c>
      <c r="C76" t="s">
        <v>306</v>
      </c>
      <c r="D76" s="2" t="s">
        <v>65</v>
      </c>
      <c r="E76" s="2" t="s">
        <v>1221</v>
      </c>
      <c r="F76" s="2" t="s">
        <v>1157</v>
      </c>
      <c r="G76" s="2" t="s">
        <v>1258</v>
      </c>
      <c r="H76" s="2" t="s">
        <v>1220</v>
      </c>
      <c r="I76" s="2" t="s">
        <v>1313</v>
      </c>
      <c r="J76" s="2" t="s">
        <v>1722</v>
      </c>
      <c r="K76" s="2" t="s">
        <v>1248</v>
      </c>
      <c r="L76" s="2" t="s">
        <v>1235</v>
      </c>
      <c r="M76" s="2" t="s">
        <v>1324</v>
      </c>
      <c r="N76" s="2" t="s">
        <v>1267</v>
      </c>
      <c r="O76" s="2" t="s">
        <v>3243</v>
      </c>
      <c r="P76" s="2" t="s">
        <v>1220</v>
      </c>
    </row>
    <row r="77" spans="1:16" x14ac:dyDescent="0.3">
      <c r="A77" s="2" t="s">
        <v>1227</v>
      </c>
      <c r="B77" s="2" t="s">
        <v>126</v>
      </c>
      <c r="C77" t="s">
        <v>126</v>
      </c>
      <c r="D77" s="2" t="s">
        <v>76</v>
      </c>
      <c r="E77" s="2" t="s">
        <v>1348</v>
      </c>
      <c r="F77" s="2" t="s">
        <v>38</v>
      </c>
      <c r="G77" s="2" t="s">
        <v>1293</v>
      </c>
      <c r="H77" s="2" t="s">
        <v>1293</v>
      </c>
      <c r="I77" s="2" t="s">
        <v>1364</v>
      </c>
      <c r="J77" s="2" t="s">
        <v>1778</v>
      </c>
      <c r="K77" s="2" t="s">
        <v>1230</v>
      </c>
      <c r="L77" s="2" t="s">
        <v>1249</v>
      </c>
      <c r="M77" s="2" t="s">
        <v>1322</v>
      </c>
      <c r="N77" s="2" t="s">
        <v>1407</v>
      </c>
      <c r="O77" s="2" t="s">
        <v>2506</v>
      </c>
      <c r="P77" s="2" t="s">
        <v>1288</v>
      </c>
    </row>
    <row r="78" spans="1:16" x14ac:dyDescent="0.3">
      <c r="A78" s="2" t="s">
        <v>1259</v>
      </c>
      <c r="B78" s="2" t="s">
        <v>129</v>
      </c>
      <c r="C78" t="s">
        <v>129</v>
      </c>
      <c r="D78" s="2" t="s">
        <v>111</v>
      </c>
      <c r="E78" s="2" t="s">
        <v>1348</v>
      </c>
      <c r="F78" s="2"/>
      <c r="G78" s="2" t="s">
        <v>1258</v>
      </c>
      <c r="H78" s="2" t="s">
        <v>1231</v>
      </c>
      <c r="I78" s="2" t="s">
        <v>1359</v>
      </c>
      <c r="J78" s="2" t="s">
        <v>1488</v>
      </c>
      <c r="K78" s="2" t="s">
        <v>1220</v>
      </c>
      <c r="L78" s="2" t="s">
        <v>1288</v>
      </c>
      <c r="M78" s="2" t="s">
        <v>1225</v>
      </c>
      <c r="N78" s="2" t="s">
        <v>1291</v>
      </c>
      <c r="O78" s="2" t="s">
        <v>2477</v>
      </c>
      <c r="P78" s="2" t="s">
        <v>1220</v>
      </c>
    </row>
    <row r="79" spans="1:16" x14ac:dyDescent="0.3">
      <c r="A79" s="2" t="s">
        <v>1521</v>
      </c>
      <c r="B79" s="2" t="s">
        <v>216</v>
      </c>
      <c r="C79" t="s">
        <v>216</v>
      </c>
      <c r="D79" s="2" t="s">
        <v>86</v>
      </c>
      <c r="E79" s="2" t="s">
        <v>1221</v>
      </c>
      <c r="F79" s="2" t="s">
        <v>1157</v>
      </c>
      <c r="G79" s="2" t="s">
        <v>1282</v>
      </c>
      <c r="H79" s="2" t="s">
        <v>1220</v>
      </c>
      <c r="I79" s="2" t="s">
        <v>1359</v>
      </c>
      <c r="J79" s="2" t="s">
        <v>1503</v>
      </c>
      <c r="K79" s="2" t="s">
        <v>1269</v>
      </c>
      <c r="L79" s="2" t="s">
        <v>1258</v>
      </c>
      <c r="M79" s="2" t="s">
        <v>1235</v>
      </c>
      <c r="N79" s="2" t="s">
        <v>1349</v>
      </c>
      <c r="O79" s="2" t="s">
        <v>2490</v>
      </c>
      <c r="P79" s="2" t="s">
        <v>1231</v>
      </c>
    </row>
    <row r="80" spans="1:16" x14ac:dyDescent="0.3">
      <c r="A80" s="2" t="s">
        <v>1524</v>
      </c>
      <c r="B80" s="2" t="s">
        <v>229</v>
      </c>
      <c r="C80" t="s">
        <v>229</v>
      </c>
      <c r="D80" s="2" t="s">
        <v>72</v>
      </c>
      <c r="E80" s="2" t="s">
        <v>1249</v>
      </c>
      <c r="F80" s="2" t="s">
        <v>1157</v>
      </c>
      <c r="G80" s="2" t="s">
        <v>1293</v>
      </c>
      <c r="H80" s="2" t="s">
        <v>1231</v>
      </c>
      <c r="I80" s="2" t="s">
        <v>1359</v>
      </c>
      <c r="J80" s="2" t="s">
        <v>1488</v>
      </c>
      <c r="K80" s="2" t="s">
        <v>1220</v>
      </c>
      <c r="L80" s="2" t="s">
        <v>1243</v>
      </c>
      <c r="M80" s="2" t="s">
        <v>1276</v>
      </c>
      <c r="N80" s="2" t="s">
        <v>1291</v>
      </c>
      <c r="O80" s="2" t="s">
        <v>3274</v>
      </c>
      <c r="P80" s="2" t="s">
        <v>1220</v>
      </c>
    </row>
    <row r="81" spans="1:16" x14ac:dyDescent="0.3">
      <c r="A81" s="2" t="s">
        <v>1236</v>
      </c>
      <c r="B81" s="2" t="s">
        <v>391</v>
      </c>
      <c r="C81" t="s">
        <v>391</v>
      </c>
      <c r="D81" s="2" t="s">
        <v>56</v>
      </c>
      <c r="E81" s="2" t="s">
        <v>1232</v>
      </c>
      <c r="F81" s="2" t="s">
        <v>1157</v>
      </c>
      <c r="G81" s="2" t="s">
        <v>1263</v>
      </c>
      <c r="H81" s="2" t="s">
        <v>1248</v>
      </c>
      <c r="I81" s="2" t="s">
        <v>1332</v>
      </c>
      <c r="J81" s="2" t="s">
        <v>1550</v>
      </c>
      <c r="K81" s="2" t="s">
        <v>1269</v>
      </c>
      <c r="L81" s="2" t="s">
        <v>1282</v>
      </c>
      <c r="M81" s="2" t="s">
        <v>1297</v>
      </c>
      <c r="N81" s="2" t="s">
        <v>1267</v>
      </c>
      <c r="O81" s="2" t="s">
        <v>2954</v>
      </c>
      <c r="P81" s="2" t="s">
        <v>1269</v>
      </c>
    </row>
    <row r="82" spans="1:16" x14ac:dyDescent="0.3">
      <c r="A82" s="2" t="s">
        <v>1529</v>
      </c>
      <c r="B82" s="2" t="s">
        <v>112</v>
      </c>
      <c r="C82" t="s">
        <v>112</v>
      </c>
      <c r="D82" s="2" t="s">
        <v>51</v>
      </c>
      <c r="E82" s="2" t="s">
        <v>1221</v>
      </c>
      <c r="F82" s="2" t="s">
        <v>38</v>
      </c>
      <c r="G82" s="2" t="s">
        <v>1293</v>
      </c>
      <c r="H82" s="2" t="s">
        <v>1293</v>
      </c>
      <c r="I82" s="2" t="s">
        <v>1435</v>
      </c>
      <c r="J82" s="2" t="s">
        <v>1735</v>
      </c>
      <c r="K82" s="2" t="s">
        <v>1231</v>
      </c>
      <c r="L82" s="2" t="s">
        <v>1276</v>
      </c>
      <c r="M82" s="2" t="s">
        <v>1305</v>
      </c>
      <c r="N82" s="2" t="s">
        <v>1246</v>
      </c>
      <c r="O82" s="2" t="s">
        <v>1706</v>
      </c>
      <c r="P82" s="2" t="s">
        <v>1231</v>
      </c>
    </row>
    <row r="83" spans="1:16" x14ac:dyDescent="0.3">
      <c r="A83" s="2" t="s">
        <v>1374</v>
      </c>
      <c r="B83" s="2" t="s">
        <v>375</v>
      </c>
      <c r="C83" t="s">
        <v>375</v>
      </c>
      <c r="D83" s="2" t="s">
        <v>99</v>
      </c>
      <c r="E83" s="2" t="s">
        <v>1301</v>
      </c>
      <c r="F83" s="2" t="s">
        <v>1172</v>
      </c>
      <c r="G83" s="2" t="s">
        <v>1293</v>
      </c>
      <c r="H83" s="2" t="s">
        <v>1240</v>
      </c>
      <c r="I83" s="2" t="s">
        <v>1435</v>
      </c>
      <c r="J83" s="2" t="s">
        <v>1620</v>
      </c>
      <c r="K83" s="2" t="s">
        <v>1269</v>
      </c>
      <c r="L83" s="2" t="s">
        <v>1263</v>
      </c>
      <c r="M83" s="2" t="s">
        <v>1279</v>
      </c>
      <c r="N83" s="2" t="s">
        <v>1671</v>
      </c>
      <c r="O83" s="2" t="s">
        <v>2224</v>
      </c>
      <c r="P83" s="2" t="s">
        <v>1269</v>
      </c>
    </row>
    <row r="84" spans="1:16" x14ac:dyDescent="0.3">
      <c r="A84" s="2" t="s">
        <v>1273</v>
      </c>
      <c r="B84" s="2" t="s">
        <v>1892</v>
      </c>
      <c r="C84" t="s">
        <v>1892</v>
      </c>
      <c r="D84" s="2" t="s">
        <v>56</v>
      </c>
      <c r="E84" s="2" t="s">
        <v>1311</v>
      </c>
      <c r="F84" s="2" t="s">
        <v>38</v>
      </c>
      <c r="G84" s="2" t="s">
        <v>1288</v>
      </c>
      <c r="H84" s="2" t="s">
        <v>1288</v>
      </c>
      <c r="I84" s="2" t="s">
        <v>1266</v>
      </c>
      <c r="J84" s="2" t="s">
        <v>1550</v>
      </c>
      <c r="K84" s="2" t="s">
        <v>1240</v>
      </c>
      <c r="L84" s="2" t="s">
        <v>1225</v>
      </c>
      <c r="M84" s="2" t="s">
        <v>1347</v>
      </c>
      <c r="N84" s="2" t="s">
        <v>1238</v>
      </c>
      <c r="O84" s="2" t="s">
        <v>3123</v>
      </c>
      <c r="P84" s="2" t="s">
        <v>1263</v>
      </c>
    </row>
    <row r="85" spans="1:16" x14ac:dyDescent="0.3">
      <c r="A85" s="2" t="s">
        <v>1468</v>
      </c>
      <c r="B85" s="2" t="s">
        <v>2899</v>
      </c>
      <c r="C85" t="s">
        <v>2899</v>
      </c>
      <c r="D85" s="2" t="s">
        <v>86</v>
      </c>
      <c r="E85" s="2" t="s">
        <v>1311</v>
      </c>
      <c r="F85" s="2" t="s">
        <v>1157</v>
      </c>
      <c r="G85" s="2" t="s">
        <v>1240</v>
      </c>
      <c r="H85" s="2" t="s">
        <v>1231</v>
      </c>
      <c r="I85" s="2" t="s">
        <v>1322</v>
      </c>
      <c r="J85" s="2" t="s">
        <v>1376</v>
      </c>
      <c r="K85" s="2" t="s">
        <v>1220</v>
      </c>
      <c r="L85" s="2" t="s">
        <v>1293</v>
      </c>
      <c r="M85" s="2" t="s">
        <v>1298</v>
      </c>
      <c r="N85" s="2" t="s">
        <v>1365</v>
      </c>
      <c r="O85" s="2" t="s">
        <v>2912</v>
      </c>
      <c r="P85" s="2" t="s">
        <v>1269</v>
      </c>
    </row>
    <row r="86" spans="1:16" x14ac:dyDescent="0.3">
      <c r="A86" s="2" t="s">
        <v>1417</v>
      </c>
      <c r="B86" s="2" t="s">
        <v>2768</v>
      </c>
      <c r="C86" t="s">
        <v>2768</v>
      </c>
      <c r="D86" s="2" t="s">
        <v>65</v>
      </c>
      <c r="E86" s="2" t="s">
        <v>1232</v>
      </c>
      <c r="F86" s="2"/>
      <c r="G86" s="2" t="s">
        <v>1243</v>
      </c>
      <c r="H86" s="2" t="s">
        <v>1269</v>
      </c>
      <c r="I86" s="2" t="s">
        <v>1381</v>
      </c>
      <c r="J86" s="2" t="s">
        <v>1645</v>
      </c>
      <c r="K86" s="2" t="s">
        <v>1220</v>
      </c>
      <c r="L86" s="2" t="s">
        <v>1258</v>
      </c>
      <c r="M86" s="2" t="s">
        <v>1340</v>
      </c>
      <c r="N86" s="2" t="s">
        <v>1327</v>
      </c>
      <c r="O86" s="2" t="s">
        <v>3123</v>
      </c>
      <c r="P86" s="2" t="s">
        <v>1220</v>
      </c>
    </row>
    <row r="87" spans="1:16" x14ac:dyDescent="0.3">
      <c r="A87" s="2" t="s">
        <v>1253</v>
      </c>
      <c r="B87" s="2" t="s">
        <v>205</v>
      </c>
      <c r="C87" t="s">
        <v>205</v>
      </c>
      <c r="D87" s="2" t="s">
        <v>33</v>
      </c>
      <c r="E87" s="2" t="s">
        <v>1348</v>
      </c>
      <c r="F87" s="2" t="s">
        <v>38</v>
      </c>
      <c r="G87" s="2" t="s">
        <v>1293</v>
      </c>
      <c r="H87" s="2" t="s">
        <v>1293</v>
      </c>
      <c r="I87" s="2" t="s">
        <v>1392</v>
      </c>
      <c r="J87" s="2" t="s">
        <v>1729</v>
      </c>
      <c r="K87" s="2" t="s">
        <v>1240</v>
      </c>
      <c r="L87" s="2" t="s">
        <v>1293</v>
      </c>
      <c r="M87" s="2" t="s">
        <v>1329</v>
      </c>
      <c r="N87" s="2" t="s">
        <v>1402</v>
      </c>
      <c r="O87" s="2" t="s">
        <v>3625</v>
      </c>
      <c r="P87" s="2" t="s">
        <v>1220</v>
      </c>
    </row>
    <row r="88" spans="1:16" x14ac:dyDescent="0.3">
      <c r="A88" s="2" t="s">
        <v>1541</v>
      </c>
      <c r="B88" s="2" t="s">
        <v>1886</v>
      </c>
      <c r="C88" t="s">
        <v>1886</v>
      </c>
      <c r="D88" s="2" t="s">
        <v>78</v>
      </c>
      <c r="E88" s="2" t="s">
        <v>1232</v>
      </c>
      <c r="F88" s="2" t="s">
        <v>38</v>
      </c>
      <c r="G88" s="2" t="s">
        <v>1288</v>
      </c>
      <c r="H88" s="2" t="s">
        <v>1288</v>
      </c>
      <c r="I88" s="2" t="s">
        <v>1392</v>
      </c>
      <c r="J88" s="2" t="s">
        <v>1640</v>
      </c>
      <c r="K88" s="2" t="s">
        <v>1240</v>
      </c>
      <c r="L88" s="2" t="s">
        <v>1276</v>
      </c>
      <c r="M88" s="2" t="s">
        <v>1249</v>
      </c>
      <c r="N88" s="2" t="s">
        <v>1327</v>
      </c>
      <c r="O88" s="2" t="s">
        <v>2684</v>
      </c>
      <c r="P88" s="2" t="s">
        <v>1282</v>
      </c>
    </row>
    <row r="89" spans="1:16" x14ac:dyDescent="0.3">
      <c r="A89" s="2" t="s">
        <v>1461</v>
      </c>
      <c r="B89" s="2" t="s">
        <v>147</v>
      </c>
      <c r="C89" t="s">
        <v>147</v>
      </c>
      <c r="D89" s="2" t="s">
        <v>80</v>
      </c>
      <c r="E89" s="2" t="s">
        <v>1290</v>
      </c>
      <c r="F89" s="2" t="s">
        <v>38</v>
      </c>
      <c r="G89" s="2" t="s">
        <v>1293</v>
      </c>
      <c r="H89" s="2" t="s">
        <v>1293</v>
      </c>
      <c r="I89" s="2" t="s">
        <v>1409</v>
      </c>
      <c r="J89" s="2" t="s">
        <v>1272</v>
      </c>
      <c r="K89" s="2" t="s">
        <v>1231</v>
      </c>
      <c r="L89" s="2" t="s">
        <v>1243</v>
      </c>
      <c r="M89" s="2" t="s">
        <v>1288</v>
      </c>
      <c r="N89" s="2" t="s">
        <v>1704</v>
      </c>
      <c r="O89" s="2" t="s">
        <v>1246</v>
      </c>
      <c r="P89" s="2" t="s">
        <v>1258</v>
      </c>
    </row>
    <row r="90" spans="1:16" x14ac:dyDescent="0.3">
      <c r="A90" s="2" t="s">
        <v>1546</v>
      </c>
      <c r="B90" s="2" t="s">
        <v>647</v>
      </c>
      <c r="C90" t="s">
        <v>647</v>
      </c>
      <c r="D90" s="2" t="s">
        <v>40</v>
      </c>
      <c r="E90" s="2" t="s">
        <v>1221</v>
      </c>
      <c r="F90" s="2"/>
      <c r="G90" s="2" t="s">
        <v>1293</v>
      </c>
      <c r="H90" s="2" t="s">
        <v>1269</v>
      </c>
      <c r="I90" s="2" t="s">
        <v>1335</v>
      </c>
      <c r="J90" s="2" t="s">
        <v>1535</v>
      </c>
      <c r="K90" s="2" t="s">
        <v>1269</v>
      </c>
      <c r="L90" s="2" t="s">
        <v>1258</v>
      </c>
      <c r="M90" s="2" t="s">
        <v>1340</v>
      </c>
      <c r="N90" s="2" t="s">
        <v>1495</v>
      </c>
      <c r="O90" s="2" t="s">
        <v>1486</v>
      </c>
      <c r="P90" s="2" t="s">
        <v>1269</v>
      </c>
    </row>
    <row r="91" spans="1:16" x14ac:dyDescent="0.3">
      <c r="A91" s="2" t="s">
        <v>1245</v>
      </c>
      <c r="B91" s="2" t="s">
        <v>153</v>
      </c>
      <c r="C91" t="s">
        <v>153</v>
      </c>
      <c r="D91" s="2" t="s">
        <v>54</v>
      </c>
      <c r="E91" s="2" t="s">
        <v>1221</v>
      </c>
      <c r="F91" s="2" t="s">
        <v>38</v>
      </c>
      <c r="G91" s="2" t="s">
        <v>1293</v>
      </c>
      <c r="H91" s="2" t="s">
        <v>1293</v>
      </c>
      <c r="I91" s="2" t="s">
        <v>1338</v>
      </c>
      <c r="J91" s="2" t="s">
        <v>1521</v>
      </c>
      <c r="K91" s="2" t="s">
        <v>1269</v>
      </c>
      <c r="L91" s="2" t="s">
        <v>1258</v>
      </c>
      <c r="M91" s="2" t="s">
        <v>1225</v>
      </c>
      <c r="N91" s="2" t="s">
        <v>1638</v>
      </c>
      <c r="O91" s="2" t="s">
        <v>1360</v>
      </c>
      <c r="P91" s="2" t="s">
        <v>1240</v>
      </c>
    </row>
    <row r="92" spans="1:16" x14ac:dyDescent="0.3">
      <c r="A92" s="2" t="s">
        <v>1458</v>
      </c>
      <c r="B92" s="2" t="s">
        <v>149</v>
      </c>
      <c r="C92" t="s">
        <v>149</v>
      </c>
      <c r="D92" s="2" t="s">
        <v>2648</v>
      </c>
      <c r="E92" s="2" t="s">
        <v>1301</v>
      </c>
      <c r="F92" s="2" t="s">
        <v>38</v>
      </c>
      <c r="G92" s="2" t="s">
        <v>1293</v>
      </c>
      <c r="H92" s="2" t="s">
        <v>1293</v>
      </c>
      <c r="I92" s="2" t="s">
        <v>1341</v>
      </c>
      <c r="J92" s="2" t="s">
        <v>1617</v>
      </c>
      <c r="K92" s="2" t="s">
        <v>1269</v>
      </c>
      <c r="L92" s="2" t="s">
        <v>1288</v>
      </c>
      <c r="M92" s="2" t="s">
        <v>1329</v>
      </c>
      <c r="N92" s="2" t="s">
        <v>1267</v>
      </c>
      <c r="O92" s="2" t="s">
        <v>1479</v>
      </c>
      <c r="P92" s="2" t="s">
        <v>1293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1140</v>
      </c>
      <c r="G93" s="2" t="s">
        <v>1036</v>
      </c>
      <c r="H93" s="2" t="s">
        <v>1387</v>
      </c>
      <c r="I93" s="2" t="s">
        <v>1388</v>
      </c>
      <c r="J93" s="2" t="s">
        <v>1037</v>
      </c>
      <c r="K93" s="2" t="s">
        <v>1144</v>
      </c>
      <c r="L93" s="2" t="s">
        <v>1145</v>
      </c>
      <c r="M93" s="2" t="s">
        <v>1146</v>
      </c>
      <c r="N93" s="2" t="s">
        <v>1000</v>
      </c>
      <c r="O93" s="2" t="s">
        <v>1389</v>
      </c>
      <c r="P93" s="2" t="s">
        <v>1150</v>
      </c>
    </row>
    <row r="94" spans="1:16" x14ac:dyDescent="0.3">
      <c r="A94" s="2" t="s">
        <v>1553</v>
      </c>
      <c r="B94" s="2" t="s">
        <v>2758</v>
      </c>
      <c r="C94" t="s">
        <v>2758</v>
      </c>
      <c r="D94" s="2" t="s">
        <v>61</v>
      </c>
      <c r="E94" s="2" t="s">
        <v>1311</v>
      </c>
      <c r="F94" s="2" t="s">
        <v>1157</v>
      </c>
      <c r="G94" s="2" t="s">
        <v>1282</v>
      </c>
      <c r="H94" s="2" t="s">
        <v>1231</v>
      </c>
      <c r="I94" s="2" t="s">
        <v>1341</v>
      </c>
      <c r="J94" s="2" t="s">
        <v>1446</v>
      </c>
      <c r="K94" s="2" t="s">
        <v>1231</v>
      </c>
      <c r="L94" s="2" t="s">
        <v>1243</v>
      </c>
      <c r="M94" s="2" t="s">
        <v>1279</v>
      </c>
      <c r="N94" s="2" t="s">
        <v>1555</v>
      </c>
      <c r="O94" s="2" t="s">
        <v>1504</v>
      </c>
      <c r="P94" s="2" t="s">
        <v>1269</v>
      </c>
    </row>
    <row r="95" spans="1:16" x14ac:dyDescent="0.3">
      <c r="A95" s="2" t="s">
        <v>1430</v>
      </c>
      <c r="B95" s="2" t="s">
        <v>151</v>
      </c>
      <c r="C95" t="s">
        <v>151</v>
      </c>
      <c r="D95" s="2" t="s">
        <v>86</v>
      </c>
      <c r="E95" s="2" t="s">
        <v>1321</v>
      </c>
      <c r="F95" s="2" t="s">
        <v>1191</v>
      </c>
      <c r="G95" s="2" t="s">
        <v>1243</v>
      </c>
      <c r="H95" s="2" t="s">
        <v>1258</v>
      </c>
      <c r="I95" s="2" t="s">
        <v>1341</v>
      </c>
      <c r="J95" s="2" t="s">
        <v>1390</v>
      </c>
      <c r="K95" s="2" t="s">
        <v>1231</v>
      </c>
      <c r="L95" s="2" t="s">
        <v>1235</v>
      </c>
      <c r="M95" s="2" t="s">
        <v>1324</v>
      </c>
      <c r="N95" s="2" t="s">
        <v>1246</v>
      </c>
      <c r="O95" s="2" t="s">
        <v>3625</v>
      </c>
      <c r="P95" s="2" t="s">
        <v>1231</v>
      </c>
    </row>
    <row r="96" spans="1:16" x14ac:dyDescent="0.3">
      <c r="A96" s="2" t="s">
        <v>1558</v>
      </c>
      <c r="B96" s="2" t="s">
        <v>200</v>
      </c>
      <c r="C96" t="s">
        <v>200</v>
      </c>
      <c r="D96" s="2" t="s">
        <v>114</v>
      </c>
      <c r="E96" s="2" t="s">
        <v>1232</v>
      </c>
      <c r="F96" s="2"/>
      <c r="G96" s="2" t="s">
        <v>1293</v>
      </c>
      <c r="H96" s="2" t="s">
        <v>1269</v>
      </c>
      <c r="I96" s="2" t="s">
        <v>1341</v>
      </c>
      <c r="J96" s="2" t="s">
        <v>1601</v>
      </c>
      <c r="K96" s="2" t="s">
        <v>1269</v>
      </c>
      <c r="L96" s="2" t="s">
        <v>1243</v>
      </c>
      <c r="M96" s="2" t="s">
        <v>1249</v>
      </c>
      <c r="N96" s="2" t="s">
        <v>1274</v>
      </c>
      <c r="O96" s="2" t="s">
        <v>2254</v>
      </c>
      <c r="P96" s="2" t="s">
        <v>1269</v>
      </c>
    </row>
    <row r="97" spans="1:16" x14ac:dyDescent="0.3">
      <c r="A97" s="2" t="s">
        <v>1455</v>
      </c>
      <c r="B97" s="2" t="s">
        <v>156</v>
      </c>
      <c r="C97" t="s">
        <v>156</v>
      </c>
      <c r="D97" s="2" t="s">
        <v>40</v>
      </c>
      <c r="E97" s="2" t="s">
        <v>1338</v>
      </c>
      <c r="F97" s="2" t="s">
        <v>38</v>
      </c>
      <c r="G97" s="2" t="s">
        <v>1293</v>
      </c>
      <c r="H97" s="2" t="s">
        <v>1293</v>
      </c>
      <c r="I97" s="2" t="s">
        <v>1341</v>
      </c>
      <c r="J97" s="2" t="s">
        <v>1650</v>
      </c>
      <c r="K97" s="2" t="s">
        <v>1231</v>
      </c>
      <c r="L97" s="2" t="s">
        <v>1276</v>
      </c>
      <c r="M97" s="2" t="s">
        <v>1249</v>
      </c>
      <c r="N97" s="2" t="s">
        <v>1228</v>
      </c>
      <c r="O97" s="2" t="s">
        <v>3632</v>
      </c>
      <c r="P97" s="2" t="s">
        <v>1230</v>
      </c>
    </row>
    <row r="98" spans="1:16" x14ac:dyDescent="0.3">
      <c r="A98" s="2" t="s">
        <v>1452</v>
      </c>
      <c r="B98" s="2" t="s">
        <v>472</v>
      </c>
      <c r="C98" t="s">
        <v>472</v>
      </c>
      <c r="D98" s="2" t="s">
        <v>54</v>
      </c>
      <c r="E98" s="2" t="s">
        <v>1232</v>
      </c>
      <c r="F98" s="2"/>
      <c r="G98" s="2" t="s">
        <v>1293</v>
      </c>
      <c r="H98" s="2" t="s">
        <v>1269</v>
      </c>
      <c r="I98" s="2" t="s">
        <v>1301</v>
      </c>
      <c r="J98" s="2" t="s">
        <v>1640</v>
      </c>
      <c r="K98" s="2" t="s">
        <v>1269</v>
      </c>
      <c r="L98" s="2" t="s">
        <v>1263</v>
      </c>
      <c r="M98" s="2" t="s">
        <v>1348</v>
      </c>
      <c r="N98" s="2" t="s">
        <v>1466</v>
      </c>
      <c r="O98" s="2" t="s">
        <v>1536</v>
      </c>
      <c r="P98" s="2" t="s">
        <v>1220</v>
      </c>
    </row>
    <row r="99" spans="1:16" x14ac:dyDescent="0.3">
      <c r="A99" s="2" t="s">
        <v>1565</v>
      </c>
      <c r="B99" s="2" t="s">
        <v>651</v>
      </c>
      <c r="C99" t="s">
        <v>651</v>
      </c>
      <c r="D99" s="2" t="s">
        <v>74</v>
      </c>
      <c r="E99" s="2" t="s">
        <v>1338</v>
      </c>
      <c r="F99" s="2"/>
      <c r="G99" s="2" t="s">
        <v>1248</v>
      </c>
      <c r="H99" s="2" t="s">
        <v>1269</v>
      </c>
      <c r="I99" s="2" t="s">
        <v>1301</v>
      </c>
      <c r="J99" s="2" t="s">
        <v>1397</v>
      </c>
      <c r="K99" s="2" t="s">
        <v>1269</v>
      </c>
      <c r="L99" s="2" t="s">
        <v>1258</v>
      </c>
      <c r="M99" s="2" t="s">
        <v>1340</v>
      </c>
      <c r="N99" s="2" t="s">
        <v>1369</v>
      </c>
      <c r="O99" s="2" t="s">
        <v>3633</v>
      </c>
      <c r="P99" s="2" t="s">
        <v>1269</v>
      </c>
    </row>
    <row r="100" spans="1:16" x14ac:dyDescent="0.3">
      <c r="A100" s="2" t="s">
        <v>1569</v>
      </c>
      <c r="B100" s="2" t="s">
        <v>195</v>
      </c>
      <c r="C100" t="s">
        <v>195</v>
      </c>
      <c r="D100" s="2" t="s">
        <v>86</v>
      </c>
      <c r="E100" s="2" t="s">
        <v>1290</v>
      </c>
      <c r="F100" s="2" t="s">
        <v>1157</v>
      </c>
      <c r="G100" s="2" t="s">
        <v>1230</v>
      </c>
      <c r="H100" s="2" t="s">
        <v>1240</v>
      </c>
      <c r="I100" s="2" t="s">
        <v>1348</v>
      </c>
      <c r="J100" s="2" t="s">
        <v>1237</v>
      </c>
      <c r="K100" s="2" t="s">
        <v>1248</v>
      </c>
      <c r="L100" s="2" t="s">
        <v>1263</v>
      </c>
      <c r="M100" s="2" t="s">
        <v>1243</v>
      </c>
      <c r="N100" s="2" t="s">
        <v>1577</v>
      </c>
      <c r="O100" s="2" t="s">
        <v>1699</v>
      </c>
      <c r="P100" s="2" t="s">
        <v>1220</v>
      </c>
    </row>
    <row r="101" spans="1:16" x14ac:dyDescent="0.3">
      <c r="A101" s="2" t="s">
        <v>1571</v>
      </c>
      <c r="B101" s="2" t="s">
        <v>177</v>
      </c>
      <c r="C101" t="s">
        <v>177</v>
      </c>
      <c r="D101" s="2" t="s">
        <v>33</v>
      </c>
      <c r="E101" s="2" t="s">
        <v>1232</v>
      </c>
      <c r="F101" s="2" t="s">
        <v>1172</v>
      </c>
      <c r="G101" s="2" t="s">
        <v>1293</v>
      </c>
      <c r="H101" s="2" t="s">
        <v>1230</v>
      </c>
      <c r="I101" s="2" t="s">
        <v>1294</v>
      </c>
      <c r="J101" s="2" t="s">
        <v>1607</v>
      </c>
      <c r="K101" s="2" t="s">
        <v>1231</v>
      </c>
      <c r="L101" s="2" t="s">
        <v>1258</v>
      </c>
      <c r="M101" s="2" t="s">
        <v>1324</v>
      </c>
      <c r="N101" s="2" t="s">
        <v>1274</v>
      </c>
      <c r="O101" s="2" t="s">
        <v>1520</v>
      </c>
      <c r="P101" s="2" t="s">
        <v>1269</v>
      </c>
    </row>
    <row r="102" spans="1:16" x14ac:dyDescent="0.3">
      <c r="A102" s="2" t="s">
        <v>1573</v>
      </c>
      <c r="B102" s="2" t="s">
        <v>143</v>
      </c>
      <c r="C102" t="s">
        <v>143</v>
      </c>
      <c r="D102" s="2" t="s">
        <v>101</v>
      </c>
      <c r="E102" s="2" t="s">
        <v>1221</v>
      </c>
      <c r="F102" s="2" t="s">
        <v>1157</v>
      </c>
      <c r="G102" s="2" t="s">
        <v>1248</v>
      </c>
      <c r="H102" s="2" t="s">
        <v>1240</v>
      </c>
      <c r="I102" s="2" t="s">
        <v>1290</v>
      </c>
      <c r="J102" s="2" t="s">
        <v>1676</v>
      </c>
      <c r="K102" s="2" t="s">
        <v>1220</v>
      </c>
      <c r="L102" s="2" t="s">
        <v>1258</v>
      </c>
      <c r="M102" s="2" t="s">
        <v>1373</v>
      </c>
      <c r="N102" s="2" t="s">
        <v>1692</v>
      </c>
      <c r="O102" s="2" t="s">
        <v>3634</v>
      </c>
      <c r="P102" s="2" t="s">
        <v>1269</v>
      </c>
    </row>
    <row r="103" spans="1:16" x14ac:dyDescent="0.3">
      <c r="A103" s="2" t="s">
        <v>1575</v>
      </c>
      <c r="B103" s="2" t="s">
        <v>169</v>
      </c>
      <c r="C103" t="s">
        <v>169</v>
      </c>
      <c r="D103" s="2" t="s">
        <v>101</v>
      </c>
      <c r="E103" s="2" t="s">
        <v>1348</v>
      </c>
      <c r="F103" s="2"/>
      <c r="G103" s="2" t="s">
        <v>1282</v>
      </c>
      <c r="H103" s="2" t="s">
        <v>1269</v>
      </c>
      <c r="I103" s="2" t="s">
        <v>1290</v>
      </c>
      <c r="J103" s="2" t="s">
        <v>1245</v>
      </c>
      <c r="K103" s="2" t="s">
        <v>1231</v>
      </c>
      <c r="L103" s="2" t="s">
        <v>1230</v>
      </c>
      <c r="M103" s="2" t="s">
        <v>1288</v>
      </c>
      <c r="N103" s="2" t="s">
        <v>1555</v>
      </c>
      <c r="O103" s="2" t="s">
        <v>1574</v>
      </c>
      <c r="P103" s="2" t="s">
        <v>1220</v>
      </c>
    </row>
    <row r="104" spans="1:16" x14ac:dyDescent="0.3">
      <c r="A104" s="2" t="s">
        <v>1449</v>
      </c>
      <c r="B104" s="2" t="s">
        <v>415</v>
      </c>
      <c r="C104" t="s">
        <v>415</v>
      </c>
      <c r="D104" s="2" t="s">
        <v>61</v>
      </c>
      <c r="E104" s="2" t="s">
        <v>1311</v>
      </c>
      <c r="F104" s="2"/>
      <c r="G104" s="2" t="s">
        <v>1282</v>
      </c>
      <c r="H104" s="2" t="s">
        <v>1269</v>
      </c>
      <c r="I104" s="2" t="s">
        <v>1221</v>
      </c>
      <c r="J104" s="2" t="s">
        <v>1245</v>
      </c>
      <c r="K104" s="2" t="s">
        <v>1269</v>
      </c>
      <c r="L104" s="2" t="s">
        <v>1231</v>
      </c>
      <c r="M104" s="2" t="s">
        <v>1235</v>
      </c>
      <c r="N104" s="2" t="s">
        <v>1567</v>
      </c>
      <c r="O104" s="2" t="s">
        <v>1574</v>
      </c>
      <c r="P104" s="2" t="s">
        <v>1269</v>
      </c>
    </row>
    <row r="105" spans="1:16" x14ac:dyDescent="0.3">
      <c r="A105" s="2" t="s">
        <v>1446</v>
      </c>
      <c r="B105" s="2" t="s">
        <v>154</v>
      </c>
      <c r="C105" t="s">
        <v>154</v>
      </c>
      <c r="D105" s="2" t="s">
        <v>88</v>
      </c>
      <c r="E105" s="2" t="s">
        <v>1232</v>
      </c>
      <c r="F105" s="2" t="s">
        <v>1191</v>
      </c>
      <c r="G105" s="2" t="s">
        <v>1258</v>
      </c>
      <c r="H105" s="2" t="s">
        <v>1258</v>
      </c>
      <c r="I105" s="2" t="s">
        <v>1221</v>
      </c>
      <c r="J105" s="2" t="s">
        <v>1604</v>
      </c>
      <c r="K105" s="2" t="s">
        <v>1220</v>
      </c>
      <c r="L105" s="2" t="s">
        <v>1258</v>
      </c>
      <c r="M105" s="2" t="s">
        <v>1225</v>
      </c>
      <c r="N105" s="2" t="s">
        <v>1466</v>
      </c>
      <c r="O105" s="2" t="s">
        <v>2888</v>
      </c>
      <c r="P105" s="2" t="s">
        <v>1248</v>
      </c>
    </row>
    <row r="106" spans="1:16" x14ac:dyDescent="0.3">
      <c r="A106" s="2" t="s">
        <v>1581</v>
      </c>
      <c r="B106" s="2" t="s">
        <v>376</v>
      </c>
      <c r="C106" t="s">
        <v>376</v>
      </c>
      <c r="D106" s="2" t="s">
        <v>84</v>
      </c>
      <c r="E106" s="2" t="s">
        <v>1221</v>
      </c>
      <c r="F106" s="2"/>
      <c r="G106" s="2" t="s">
        <v>1282</v>
      </c>
      <c r="H106" s="2" t="s">
        <v>1269</v>
      </c>
      <c r="I106" s="2" t="s">
        <v>1221</v>
      </c>
      <c r="J106" s="2" t="s">
        <v>1428</v>
      </c>
      <c r="K106" s="2" t="s">
        <v>1220</v>
      </c>
      <c r="L106" s="2" t="s">
        <v>1248</v>
      </c>
      <c r="M106" s="2" t="s">
        <v>1232</v>
      </c>
      <c r="N106" s="2" t="s">
        <v>1261</v>
      </c>
      <c r="O106" s="2" t="s">
        <v>2745</v>
      </c>
      <c r="P106" s="2" t="s">
        <v>1269</v>
      </c>
    </row>
    <row r="107" spans="1:16" x14ac:dyDescent="0.3">
      <c r="A107" s="2" t="s">
        <v>1583</v>
      </c>
      <c r="B107" s="2" t="s">
        <v>246</v>
      </c>
      <c r="C107" t="s">
        <v>246</v>
      </c>
      <c r="D107" s="2" t="s">
        <v>114</v>
      </c>
      <c r="E107" s="2" t="s">
        <v>1232</v>
      </c>
      <c r="F107" s="2" t="s">
        <v>1191</v>
      </c>
      <c r="G107" s="2" t="s">
        <v>1243</v>
      </c>
      <c r="H107" s="2" t="s">
        <v>1243</v>
      </c>
      <c r="I107" s="2" t="s">
        <v>1232</v>
      </c>
      <c r="J107" s="2" t="s">
        <v>1245</v>
      </c>
      <c r="K107" s="2" t="s">
        <v>1231</v>
      </c>
      <c r="L107" s="2" t="s">
        <v>1258</v>
      </c>
      <c r="M107" s="2" t="s">
        <v>1225</v>
      </c>
      <c r="N107" s="2" t="s">
        <v>1291</v>
      </c>
      <c r="O107" s="2" t="s">
        <v>1591</v>
      </c>
      <c r="P107" s="2" t="s">
        <v>1230</v>
      </c>
    </row>
    <row r="108" spans="1:16" x14ac:dyDescent="0.3">
      <c r="A108" s="2" t="s">
        <v>1585</v>
      </c>
      <c r="B108" s="2" t="s">
        <v>562</v>
      </c>
      <c r="C108" t="s">
        <v>562</v>
      </c>
      <c r="D108" s="2" t="s">
        <v>78</v>
      </c>
      <c r="E108" s="2" t="s">
        <v>1221</v>
      </c>
      <c r="F108" s="2"/>
      <c r="G108" s="2" t="s">
        <v>1293</v>
      </c>
      <c r="H108" s="2" t="s">
        <v>1269</v>
      </c>
      <c r="I108" s="2" t="s">
        <v>1232</v>
      </c>
      <c r="J108" s="2" t="s">
        <v>1581</v>
      </c>
      <c r="K108" s="2" t="s">
        <v>1220</v>
      </c>
      <c r="L108" s="2" t="s">
        <v>1258</v>
      </c>
      <c r="M108" s="2" t="s">
        <v>1225</v>
      </c>
      <c r="N108" s="2" t="s">
        <v>1274</v>
      </c>
      <c r="O108" s="2" t="s">
        <v>1655</v>
      </c>
      <c r="P108" s="2" t="s">
        <v>1269</v>
      </c>
    </row>
    <row r="109" spans="1:16" x14ac:dyDescent="0.3">
      <c r="A109" s="2" t="s">
        <v>1588</v>
      </c>
      <c r="B109" s="2" t="s">
        <v>1949</v>
      </c>
      <c r="C109" t="s">
        <v>1949</v>
      </c>
      <c r="D109" s="2" t="s">
        <v>42</v>
      </c>
      <c r="E109" s="2" t="s">
        <v>1311</v>
      </c>
      <c r="F109" s="2"/>
      <c r="G109" s="2" t="s">
        <v>1258</v>
      </c>
      <c r="H109" s="2" t="s">
        <v>1269</v>
      </c>
      <c r="I109" s="2" t="s">
        <v>1249</v>
      </c>
      <c r="J109" s="2" t="s">
        <v>1571</v>
      </c>
      <c r="K109" s="2" t="s">
        <v>1269</v>
      </c>
      <c r="L109" s="2" t="s">
        <v>1240</v>
      </c>
      <c r="M109" s="2" t="s">
        <v>1340</v>
      </c>
      <c r="N109" s="2" t="s">
        <v>1365</v>
      </c>
      <c r="O109" s="2" t="s">
        <v>2913</v>
      </c>
      <c r="P109" s="2" t="s">
        <v>1269</v>
      </c>
    </row>
    <row r="110" spans="1:16" x14ac:dyDescent="0.3">
      <c r="A110" s="2" t="s">
        <v>1579</v>
      </c>
      <c r="B110" s="2" t="s">
        <v>2720</v>
      </c>
      <c r="C110" t="s">
        <v>2720</v>
      </c>
      <c r="D110" s="2" t="s">
        <v>180</v>
      </c>
      <c r="E110" s="2" t="s">
        <v>1305</v>
      </c>
      <c r="F110" s="2"/>
      <c r="G110" s="2" t="s">
        <v>1243</v>
      </c>
      <c r="H110" s="2" t="s">
        <v>1269</v>
      </c>
      <c r="I110" s="2" t="s">
        <v>1249</v>
      </c>
      <c r="J110" s="2" t="s">
        <v>1521</v>
      </c>
      <c r="K110" s="2" t="s">
        <v>1269</v>
      </c>
      <c r="L110" s="2" t="s">
        <v>1240</v>
      </c>
      <c r="M110" s="2" t="s">
        <v>1340</v>
      </c>
      <c r="N110" s="2" t="s">
        <v>1499</v>
      </c>
      <c r="O110" s="2" t="s">
        <v>2379</v>
      </c>
      <c r="P110" s="2" t="s">
        <v>1269</v>
      </c>
    </row>
    <row r="111" spans="1:16" x14ac:dyDescent="0.3">
      <c r="A111" s="2" t="s">
        <v>1443</v>
      </c>
      <c r="B111" s="2" t="s">
        <v>137</v>
      </c>
      <c r="C111" t="s">
        <v>137</v>
      </c>
      <c r="D111" s="2" t="s">
        <v>84</v>
      </c>
      <c r="E111" s="2" t="s">
        <v>1409</v>
      </c>
      <c r="F111" s="2" t="s">
        <v>38</v>
      </c>
      <c r="G111" s="2" t="s">
        <v>1293</v>
      </c>
      <c r="H111" s="2" t="s">
        <v>1293</v>
      </c>
      <c r="I111" s="2" t="s">
        <v>1249</v>
      </c>
      <c r="J111" s="2" t="s">
        <v>1226</v>
      </c>
      <c r="K111" s="2" t="s">
        <v>1220</v>
      </c>
      <c r="L111" s="2" t="s">
        <v>1230</v>
      </c>
      <c r="M111" s="2" t="s">
        <v>1279</v>
      </c>
      <c r="N111" s="2" t="s">
        <v>1299</v>
      </c>
      <c r="O111" s="2" t="s">
        <v>1699</v>
      </c>
      <c r="P111" s="2" t="s">
        <v>1231</v>
      </c>
    </row>
    <row r="112" spans="1:16" x14ac:dyDescent="0.3">
      <c r="A112" s="2" t="s">
        <v>1436</v>
      </c>
      <c r="B112" s="2" t="s">
        <v>753</v>
      </c>
      <c r="C112" t="s">
        <v>753</v>
      </c>
      <c r="D112" s="2" t="s">
        <v>40</v>
      </c>
      <c r="E112" s="2" t="s">
        <v>1232</v>
      </c>
      <c r="F112" s="2"/>
      <c r="G112" s="2" t="s">
        <v>1230</v>
      </c>
      <c r="H112" s="2" t="s">
        <v>1269</v>
      </c>
      <c r="I112" s="2" t="s">
        <v>1311</v>
      </c>
      <c r="J112" s="2" t="s">
        <v>1565</v>
      </c>
      <c r="K112" s="2" t="s">
        <v>1269</v>
      </c>
      <c r="L112" s="2" t="s">
        <v>1263</v>
      </c>
      <c r="M112" s="2" t="s">
        <v>1222</v>
      </c>
      <c r="N112" s="2" t="s">
        <v>1274</v>
      </c>
      <c r="O112" s="2" t="s">
        <v>1570</v>
      </c>
      <c r="P112" s="2" t="s">
        <v>1269</v>
      </c>
    </row>
    <row r="113" spans="1:16" x14ac:dyDescent="0.3">
      <c r="A113" s="2" t="s">
        <v>1432</v>
      </c>
      <c r="B113" s="2" t="s">
        <v>163</v>
      </c>
      <c r="C113" t="s">
        <v>163</v>
      </c>
      <c r="D113" s="2" t="s">
        <v>72</v>
      </c>
      <c r="E113" s="2" t="s">
        <v>1338</v>
      </c>
      <c r="F113" s="2" t="s">
        <v>38</v>
      </c>
      <c r="G113" s="2" t="s">
        <v>1293</v>
      </c>
      <c r="H113" s="2" t="s">
        <v>1293</v>
      </c>
      <c r="I113" s="2" t="s">
        <v>1311</v>
      </c>
      <c r="J113" s="2" t="s">
        <v>1541</v>
      </c>
      <c r="K113" s="2" t="s">
        <v>1269</v>
      </c>
      <c r="L113" s="2" t="s">
        <v>1258</v>
      </c>
      <c r="M113" s="2" t="s">
        <v>1324</v>
      </c>
      <c r="N113" s="2" t="s">
        <v>1438</v>
      </c>
      <c r="O113" s="2" t="s">
        <v>1632</v>
      </c>
      <c r="P113" s="2" t="s">
        <v>1231</v>
      </c>
    </row>
    <row r="114" spans="1:16" x14ac:dyDescent="0.3">
      <c r="A114" s="2" t="s">
        <v>1590</v>
      </c>
      <c r="B114" s="2" t="s">
        <v>178</v>
      </c>
      <c r="C114" t="s">
        <v>178</v>
      </c>
      <c r="D114" s="2" t="s">
        <v>65</v>
      </c>
      <c r="E114" s="2" t="s">
        <v>1294</v>
      </c>
      <c r="F114" s="2" t="s">
        <v>1157</v>
      </c>
      <c r="G114" s="2" t="s">
        <v>1240</v>
      </c>
      <c r="H114" s="2" t="s">
        <v>1220</v>
      </c>
      <c r="I114" s="2" t="s">
        <v>1305</v>
      </c>
      <c r="J114" s="2" t="s">
        <v>1313</v>
      </c>
      <c r="K114" s="2" t="s">
        <v>1269</v>
      </c>
      <c r="L114" s="2" t="s">
        <v>1240</v>
      </c>
      <c r="M114" s="2" t="s">
        <v>1235</v>
      </c>
      <c r="N114" s="2" t="s">
        <v>1638</v>
      </c>
      <c r="O114" s="2" t="s">
        <v>2478</v>
      </c>
      <c r="P114" s="2" t="s">
        <v>1269</v>
      </c>
    </row>
    <row r="115" spans="1:16" x14ac:dyDescent="0.3">
      <c r="A115" s="2" t="s">
        <v>1428</v>
      </c>
      <c r="B115" s="2" t="s">
        <v>316</v>
      </c>
      <c r="C115" t="s">
        <v>316</v>
      </c>
      <c r="D115" s="2" t="s">
        <v>74</v>
      </c>
      <c r="E115" s="2" t="s">
        <v>1341</v>
      </c>
      <c r="F115" s="2"/>
      <c r="G115" s="2" t="s">
        <v>1293</v>
      </c>
      <c r="H115" s="2" t="s">
        <v>1269</v>
      </c>
      <c r="I115" s="2" t="s">
        <v>1305</v>
      </c>
      <c r="J115" s="2" t="s">
        <v>1480</v>
      </c>
      <c r="K115" s="2" t="s">
        <v>1220</v>
      </c>
      <c r="L115" s="2" t="s">
        <v>1230</v>
      </c>
      <c r="M115" s="2" t="s">
        <v>1298</v>
      </c>
      <c r="N115" s="2" t="s">
        <v>1499</v>
      </c>
      <c r="O115" s="2" t="s">
        <v>1613</v>
      </c>
      <c r="P115" s="2" t="s">
        <v>1220</v>
      </c>
    </row>
    <row r="116" spans="1:16" x14ac:dyDescent="0.3">
      <c r="A116" s="2" t="s">
        <v>1597</v>
      </c>
      <c r="B116" s="2" t="s">
        <v>144</v>
      </c>
      <c r="C116" t="s">
        <v>144</v>
      </c>
      <c r="D116" s="2" t="s">
        <v>63</v>
      </c>
      <c r="E116" s="2" t="s">
        <v>1435</v>
      </c>
      <c r="F116" s="2" t="s">
        <v>38</v>
      </c>
      <c r="G116" s="2" t="s">
        <v>1235</v>
      </c>
      <c r="H116" s="2" t="s">
        <v>1235</v>
      </c>
      <c r="I116" s="2" t="s">
        <v>1340</v>
      </c>
      <c r="J116" s="2" t="s">
        <v>1258</v>
      </c>
      <c r="K116" s="2" t="s">
        <v>1240</v>
      </c>
      <c r="L116" s="2" t="s">
        <v>1230</v>
      </c>
      <c r="M116" s="2" t="s">
        <v>1248</v>
      </c>
      <c r="N116" s="2" t="s">
        <v>1742</v>
      </c>
      <c r="O116" s="2" t="s">
        <v>1680</v>
      </c>
      <c r="P116" s="2" t="s">
        <v>1248</v>
      </c>
    </row>
    <row r="117" spans="1:16" x14ac:dyDescent="0.3">
      <c r="A117" s="2" t="s">
        <v>1425</v>
      </c>
      <c r="B117" s="2" t="s">
        <v>687</v>
      </c>
      <c r="C117" t="s">
        <v>687</v>
      </c>
      <c r="D117" s="2" t="s">
        <v>76</v>
      </c>
      <c r="E117" s="2" t="s">
        <v>1290</v>
      </c>
      <c r="F117" s="2"/>
      <c r="G117" s="2" t="s">
        <v>1288</v>
      </c>
      <c r="H117" s="2" t="s">
        <v>1269</v>
      </c>
      <c r="I117" s="2" t="s">
        <v>1340</v>
      </c>
      <c r="J117" s="2" t="s">
        <v>1227</v>
      </c>
      <c r="K117" s="2" t="s">
        <v>1220</v>
      </c>
      <c r="L117" s="2" t="s">
        <v>1240</v>
      </c>
      <c r="M117" s="2" t="s">
        <v>1258</v>
      </c>
      <c r="N117" s="2" t="s">
        <v>1291</v>
      </c>
      <c r="O117" s="2" t="s">
        <v>2060</v>
      </c>
      <c r="P117" s="2" t="s">
        <v>1269</v>
      </c>
    </row>
    <row r="118" spans="1:16" x14ac:dyDescent="0.3">
      <c r="A118" s="2" t="s">
        <v>1600</v>
      </c>
      <c r="B118" s="2" t="s">
        <v>161</v>
      </c>
      <c r="C118" t="s">
        <v>161</v>
      </c>
      <c r="D118" s="2" t="s">
        <v>130</v>
      </c>
      <c r="E118" s="2" t="s">
        <v>1249</v>
      </c>
      <c r="F118" s="2" t="s">
        <v>1191</v>
      </c>
      <c r="G118" s="2" t="s">
        <v>1258</v>
      </c>
      <c r="H118" s="2" t="s">
        <v>1258</v>
      </c>
      <c r="I118" s="2" t="s">
        <v>1340</v>
      </c>
      <c r="J118" s="2" t="s">
        <v>1557</v>
      </c>
      <c r="K118" s="2" t="s">
        <v>1220</v>
      </c>
      <c r="L118" s="2" t="s">
        <v>1258</v>
      </c>
      <c r="M118" s="2" t="s">
        <v>1406</v>
      </c>
      <c r="N118" s="2" t="s">
        <v>2060</v>
      </c>
      <c r="O118" s="2" t="s">
        <v>1653</v>
      </c>
      <c r="P118" s="2" t="s">
        <v>1220</v>
      </c>
    </row>
    <row r="119" spans="1:16" x14ac:dyDescent="0.3">
      <c r="A119" s="2" t="s">
        <v>1603</v>
      </c>
      <c r="B119" s="2" t="s">
        <v>443</v>
      </c>
      <c r="C119" t="s">
        <v>443</v>
      </c>
      <c r="D119" s="2" t="s">
        <v>180</v>
      </c>
      <c r="E119" s="2" t="s">
        <v>1321</v>
      </c>
      <c r="F119" s="2" t="s">
        <v>38</v>
      </c>
      <c r="G119" s="2" t="s">
        <v>1293</v>
      </c>
      <c r="H119" s="2" t="s">
        <v>1293</v>
      </c>
      <c r="I119" s="2" t="s">
        <v>1340</v>
      </c>
      <c r="J119" s="2" t="s">
        <v>1279</v>
      </c>
      <c r="K119" s="2" t="s">
        <v>1269</v>
      </c>
      <c r="L119" s="2" t="s">
        <v>1240</v>
      </c>
      <c r="M119" s="2" t="s">
        <v>1293</v>
      </c>
      <c r="N119" s="2" t="s">
        <v>1659</v>
      </c>
      <c r="O119" s="2" t="s">
        <v>1577</v>
      </c>
      <c r="P119" s="2" t="s">
        <v>1240</v>
      </c>
    </row>
    <row r="120" spans="1:16" x14ac:dyDescent="0.3">
      <c r="A120" s="2" t="s">
        <v>1422</v>
      </c>
      <c r="B120" s="2" t="s">
        <v>280</v>
      </c>
      <c r="C120" t="s">
        <v>280</v>
      </c>
      <c r="D120" s="2" t="s">
        <v>51</v>
      </c>
      <c r="E120" s="2" t="s">
        <v>1221</v>
      </c>
      <c r="F120" s="2"/>
      <c r="G120" s="2" t="s">
        <v>1293</v>
      </c>
      <c r="H120" s="2" t="s">
        <v>1269</v>
      </c>
      <c r="I120" s="2" t="s">
        <v>1340</v>
      </c>
      <c r="J120" s="2" t="s">
        <v>1374</v>
      </c>
      <c r="K120" s="2" t="s">
        <v>1220</v>
      </c>
      <c r="L120" s="2" t="s">
        <v>1258</v>
      </c>
      <c r="M120" s="2" t="s">
        <v>1279</v>
      </c>
      <c r="N120" s="2" t="s">
        <v>1399</v>
      </c>
      <c r="O120" s="2" t="s">
        <v>1634</v>
      </c>
      <c r="P120" s="2" t="s">
        <v>1269</v>
      </c>
    </row>
    <row r="121" spans="1:16" x14ac:dyDescent="0.3">
      <c r="A121" s="2" t="s">
        <v>1607</v>
      </c>
      <c r="B121" s="2" t="s">
        <v>125</v>
      </c>
      <c r="C121" t="s">
        <v>125</v>
      </c>
      <c r="D121" s="2" t="s">
        <v>80</v>
      </c>
      <c r="E121" s="2" t="s">
        <v>1348</v>
      </c>
      <c r="F121" s="2" t="s">
        <v>49</v>
      </c>
      <c r="G121" s="2" t="s">
        <v>1293</v>
      </c>
      <c r="H121" s="2" t="s">
        <v>1293</v>
      </c>
      <c r="I121" s="2" t="s">
        <v>1340</v>
      </c>
      <c r="J121" s="2" t="s">
        <v>1603</v>
      </c>
      <c r="K121" s="2" t="s">
        <v>1231</v>
      </c>
      <c r="L121" s="2" t="s">
        <v>1243</v>
      </c>
      <c r="M121" s="2" t="s">
        <v>1221</v>
      </c>
      <c r="N121" s="2" t="s">
        <v>1456</v>
      </c>
      <c r="O121" s="2" t="s">
        <v>1598</v>
      </c>
      <c r="P121" s="2" t="s">
        <v>1231</v>
      </c>
    </row>
    <row r="122" spans="1:16" x14ac:dyDescent="0.3">
      <c r="A122" s="2" t="s">
        <v>1609</v>
      </c>
      <c r="B122" s="2" t="s">
        <v>73</v>
      </c>
      <c r="C122" t="s">
        <v>73</v>
      </c>
      <c r="D122" s="2" t="s">
        <v>74</v>
      </c>
      <c r="E122" s="2" t="s">
        <v>1249</v>
      </c>
      <c r="F122" s="2" t="s">
        <v>1157</v>
      </c>
      <c r="G122" s="2" t="s">
        <v>1231</v>
      </c>
      <c r="H122" s="2" t="s">
        <v>1231</v>
      </c>
      <c r="I122" s="2" t="s">
        <v>1298</v>
      </c>
      <c r="J122" s="2" t="s">
        <v>1335</v>
      </c>
      <c r="K122" s="2" t="s">
        <v>1269</v>
      </c>
      <c r="L122" s="2" t="s">
        <v>1220</v>
      </c>
      <c r="M122" s="2" t="s">
        <v>1329</v>
      </c>
      <c r="N122" s="2" t="s">
        <v>1478</v>
      </c>
      <c r="O122" s="2" t="s">
        <v>1631</v>
      </c>
      <c r="P122" s="2" t="s">
        <v>1269</v>
      </c>
    </row>
    <row r="123" spans="1:16" x14ac:dyDescent="0.3">
      <c r="A123" s="2" t="s">
        <v>1419</v>
      </c>
      <c r="B123" s="2" t="s">
        <v>122</v>
      </c>
      <c r="C123" t="s">
        <v>122</v>
      </c>
      <c r="D123" s="2" t="s">
        <v>42</v>
      </c>
      <c r="E123" s="2" t="s">
        <v>1392</v>
      </c>
      <c r="F123" s="2" t="s">
        <v>38</v>
      </c>
      <c r="G123" s="2" t="s">
        <v>1293</v>
      </c>
      <c r="H123" s="2" t="s">
        <v>1293</v>
      </c>
      <c r="I123" s="2" t="s">
        <v>1298</v>
      </c>
      <c r="J123" s="2" t="s">
        <v>1553</v>
      </c>
      <c r="K123" s="2" t="s">
        <v>1220</v>
      </c>
      <c r="L123" s="2" t="s">
        <v>1243</v>
      </c>
      <c r="M123" s="2" t="s">
        <v>1279</v>
      </c>
      <c r="N123" s="2" t="s">
        <v>1369</v>
      </c>
      <c r="O123" s="2" t="s">
        <v>1580</v>
      </c>
      <c r="P123" s="2" t="s">
        <v>1231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1140</v>
      </c>
      <c r="G124" s="2" t="s">
        <v>1036</v>
      </c>
      <c r="H124" s="2" t="s">
        <v>1387</v>
      </c>
      <c r="I124" s="2" t="s">
        <v>1388</v>
      </c>
      <c r="J124" s="2" t="s">
        <v>1037</v>
      </c>
      <c r="K124" s="2" t="s">
        <v>1144</v>
      </c>
      <c r="L124" s="2" t="s">
        <v>1145</v>
      </c>
      <c r="M124" s="2" t="s">
        <v>1146</v>
      </c>
      <c r="N124" s="2" t="s">
        <v>1000</v>
      </c>
      <c r="O124" s="2" t="s">
        <v>1389</v>
      </c>
      <c r="P124" s="2" t="s">
        <v>1150</v>
      </c>
    </row>
    <row r="125" spans="1:16" x14ac:dyDescent="0.3">
      <c r="A125" s="2" t="s">
        <v>1612</v>
      </c>
      <c r="B125" s="2" t="s">
        <v>58</v>
      </c>
      <c r="C125" t="s">
        <v>58</v>
      </c>
      <c r="D125" s="2" t="s">
        <v>44</v>
      </c>
      <c r="E125" s="2" t="s">
        <v>1294</v>
      </c>
      <c r="F125" s="2" t="s">
        <v>1191</v>
      </c>
      <c r="G125" s="2" t="s">
        <v>1230</v>
      </c>
      <c r="H125" s="2" t="s">
        <v>1230</v>
      </c>
      <c r="I125" s="2" t="s">
        <v>1329</v>
      </c>
      <c r="J125" s="2" t="s">
        <v>1455</v>
      </c>
      <c r="K125" s="2" t="s">
        <v>1240</v>
      </c>
      <c r="L125" s="2" t="s">
        <v>1243</v>
      </c>
      <c r="M125" s="2" t="s">
        <v>1235</v>
      </c>
      <c r="N125" s="2" t="s">
        <v>1721</v>
      </c>
      <c r="O125" s="2" t="s">
        <v>2815</v>
      </c>
      <c r="P125" s="2" t="s">
        <v>1240</v>
      </c>
    </row>
    <row r="126" spans="1:16" x14ac:dyDescent="0.3">
      <c r="A126" s="2" t="s">
        <v>1614</v>
      </c>
      <c r="B126" s="2" t="s">
        <v>3054</v>
      </c>
      <c r="C126" t="s">
        <v>3054</v>
      </c>
      <c r="D126" s="2" t="s">
        <v>33</v>
      </c>
      <c r="E126" s="2" t="s">
        <v>1232</v>
      </c>
      <c r="F126" s="2"/>
      <c r="G126" s="2" t="s">
        <v>1240</v>
      </c>
      <c r="H126" s="2" t="s">
        <v>1269</v>
      </c>
      <c r="I126" s="2" t="s">
        <v>1329</v>
      </c>
      <c r="J126" s="2" t="s">
        <v>1280</v>
      </c>
      <c r="K126" s="2" t="s">
        <v>1269</v>
      </c>
      <c r="L126" s="2" t="s">
        <v>1230</v>
      </c>
      <c r="M126" s="2" t="s">
        <v>1279</v>
      </c>
      <c r="N126" s="2" t="s">
        <v>1499</v>
      </c>
      <c r="O126" s="2" t="s">
        <v>1741</v>
      </c>
      <c r="P126" s="2" t="s">
        <v>1220</v>
      </c>
    </row>
    <row r="127" spans="1:16" x14ac:dyDescent="0.3">
      <c r="A127" s="2" t="s">
        <v>1604</v>
      </c>
      <c r="B127" s="2" t="s">
        <v>209</v>
      </c>
      <c r="C127" t="s">
        <v>209</v>
      </c>
      <c r="D127" s="2" t="s">
        <v>111</v>
      </c>
      <c r="E127" s="2" t="s">
        <v>1294</v>
      </c>
      <c r="F127" s="2"/>
      <c r="G127" s="2" t="s">
        <v>1240</v>
      </c>
      <c r="H127" s="2" t="s">
        <v>1269</v>
      </c>
      <c r="I127" s="2" t="s">
        <v>1329</v>
      </c>
      <c r="J127" s="2" t="s">
        <v>1265</v>
      </c>
      <c r="K127" s="2" t="s">
        <v>1269</v>
      </c>
      <c r="L127" s="2" t="s">
        <v>1220</v>
      </c>
      <c r="M127" s="2" t="s">
        <v>1225</v>
      </c>
      <c r="N127" s="2" t="s">
        <v>1385</v>
      </c>
      <c r="O127" s="2" t="s">
        <v>2490</v>
      </c>
      <c r="P127" s="2" t="s">
        <v>1269</v>
      </c>
    </row>
    <row r="128" spans="1:16" x14ac:dyDescent="0.3">
      <c r="A128" s="2" t="s">
        <v>1415</v>
      </c>
      <c r="B128" s="2" t="s">
        <v>150</v>
      </c>
      <c r="C128" t="s">
        <v>150</v>
      </c>
      <c r="D128" s="2" t="s">
        <v>46</v>
      </c>
      <c r="E128" s="2" t="s">
        <v>1338</v>
      </c>
      <c r="F128" s="2" t="s">
        <v>38</v>
      </c>
      <c r="G128" s="2" t="s">
        <v>1293</v>
      </c>
      <c r="H128" s="2" t="s">
        <v>1293</v>
      </c>
      <c r="I128" s="2" t="s">
        <v>1225</v>
      </c>
      <c r="J128" s="2" t="s">
        <v>1524</v>
      </c>
      <c r="K128" s="2" t="s">
        <v>1269</v>
      </c>
      <c r="L128" s="2" t="s">
        <v>1282</v>
      </c>
      <c r="M128" s="2" t="s">
        <v>1225</v>
      </c>
      <c r="N128" s="2" t="s">
        <v>1254</v>
      </c>
      <c r="O128" s="2" t="s">
        <v>1701</v>
      </c>
      <c r="P128" s="2" t="s">
        <v>1248</v>
      </c>
    </row>
    <row r="129" spans="1:16" x14ac:dyDescent="0.3">
      <c r="A129" s="2" t="s">
        <v>1617</v>
      </c>
      <c r="B129" s="2" t="s">
        <v>1990</v>
      </c>
      <c r="C129" t="s">
        <v>1990</v>
      </c>
      <c r="D129" s="2" t="s">
        <v>101</v>
      </c>
      <c r="E129" s="2" t="s">
        <v>1311</v>
      </c>
      <c r="F129" s="2"/>
      <c r="G129" s="2" t="s">
        <v>1240</v>
      </c>
      <c r="H129" s="2" t="s">
        <v>1269</v>
      </c>
      <c r="I129" s="2" t="s">
        <v>1225</v>
      </c>
      <c r="J129" s="2" t="s">
        <v>1511</v>
      </c>
      <c r="K129" s="2" t="s">
        <v>1269</v>
      </c>
      <c r="L129" s="2" t="s">
        <v>1248</v>
      </c>
      <c r="M129" s="2" t="s">
        <v>1293</v>
      </c>
      <c r="N129" s="2" t="s">
        <v>1261</v>
      </c>
      <c r="O129" s="2" t="s">
        <v>1508</v>
      </c>
      <c r="P129" s="2" t="s">
        <v>1269</v>
      </c>
    </row>
    <row r="130" spans="1:16" x14ac:dyDescent="0.3">
      <c r="A130" s="2" t="s">
        <v>1618</v>
      </c>
      <c r="B130" s="2" t="s">
        <v>155</v>
      </c>
      <c r="C130" t="s">
        <v>155</v>
      </c>
      <c r="D130" s="2" t="s">
        <v>48</v>
      </c>
      <c r="E130" s="2" t="s">
        <v>1266</v>
      </c>
      <c r="F130" s="2" t="s">
        <v>1191</v>
      </c>
      <c r="G130" s="2" t="s">
        <v>1282</v>
      </c>
      <c r="H130" s="2" t="s">
        <v>1282</v>
      </c>
      <c r="I130" s="2" t="s">
        <v>1222</v>
      </c>
      <c r="J130" s="2" t="s">
        <v>1220</v>
      </c>
      <c r="K130" s="2" t="s">
        <v>1231</v>
      </c>
      <c r="L130" s="2" t="s">
        <v>1248</v>
      </c>
      <c r="M130" s="2" t="s">
        <v>1240</v>
      </c>
      <c r="N130" s="2" t="s">
        <v>1795</v>
      </c>
      <c r="O130" s="2" t="s">
        <v>1795</v>
      </c>
      <c r="P130" s="2" t="s">
        <v>1230</v>
      </c>
    </row>
    <row r="131" spans="1:16" x14ac:dyDescent="0.3">
      <c r="A131" s="2" t="s">
        <v>1620</v>
      </c>
      <c r="B131" s="2" t="s">
        <v>489</v>
      </c>
      <c r="C131" t="s">
        <v>489</v>
      </c>
      <c r="D131" s="2" t="s">
        <v>56</v>
      </c>
      <c r="E131" s="2" t="s">
        <v>1294</v>
      </c>
      <c r="F131" s="2"/>
      <c r="G131" s="2" t="s">
        <v>1263</v>
      </c>
      <c r="H131" s="2" t="s">
        <v>1269</v>
      </c>
      <c r="I131" s="2" t="s">
        <v>1222</v>
      </c>
      <c r="J131" s="2" t="s">
        <v>1521</v>
      </c>
      <c r="K131" s="2" t="s">
        <v>1269</v>
      </c>
      <c r="L131" s="2" t="s">
        <v>1240</v>
      </c>
      <c r="M131" s="2" t="s">
        <v>1290</v>
      </c>
      <c r="N131" s="2" t="s">
        <v>1228</v>
      </c>
      <c r="O131" s="2" t="s">
        <v>2342</v>
      </c>
      <c r="P131" s="2" t="s">
        <v>1269</v>
      </c>
    </row>
    <row r="132" spans="1:16" x14ac:dyDescent="0.3">
      <c r="A132" s="2" t="s">
        <v>1621</v>
      </c>
      <c r="B132" s="2" t="s">
        <v>2772</v>
      </c>
      <c r="C132" t="s">
        <v>2772</v>
      </c>
      <c r="D132" s="2" t="s">
        <v>86</v>
      </c>
      <c r="E132" s="2" t="s">
        <v>1311</v>
      </c>
      <c r="F132" s="2" t="s">
        <v>1191</v>
      </c>
      <c r="G132" s="2" t="s">
        <v>1230</v>
      </c>
      <c r="H132" s="2" t="s">
        <v>1248</v>
      </c>
      <c r="I132" s="2" t="s">
        <v>1222</v>
      </c>
      <c r="J132" s="2" t="s">
        <v>1335</v>
      </c>
      <c r="K132" s="2" t="s">
        <v>1269</v>
      </c>
      <c r="L132" s="2" t="s">
        <v>1240</v>
      </c>
      <c r="M132" s="2" t="s">
        <v>1324</v>
      </c>
      <c r="N132" s="2" t="s">
        <v>1582</v>
      </c>
      <c r="O132" s="2" t="s">
        <v>1572</v>
      </c>
      <c r="P132" s="2" t="s">
        <v>1220</v>
      </c>
    </row>
    <row r="133" spans="1:16" x14ac:dyDescent="0.3">
      <c r="A133" s="2" t="s">
        <v>1566</v>
      </c>
      <c r="B133" s="2" t="s">
        <v>210</v>
      </c>
      <c r="C133" t="s">
        <v>210</v>
      </c>
      <c r="D133" s="2" t="s">
        <v>99</v>
      </c>
      <c r="E133" s="2" t="s">
        <v>1221</v>
      </c>
      <c r="F133" s="2"/>
      <c r="G133" s="2" t="s">
        <v>1240</v>
      </c>
      <c r="H133" s="2" t="s">
        <v>1269</v>
      </c>
      <c r="I133" s="2" t="s">
        <v>1276</v>
      </c>
      <c r="J133" s="2" t="s">
        <v>1227</v>
      </c>
      <c r="K133" s="2" t="s">
        <v>1269</v>
      </c>
      <c r="L133" s="2" t="s">
        <v>1240</v>
      </c>
      <c r="M133" s="2" t="s">
        <v>1324</v>
      </c>
      <c r="N133" s="2" t="s">
        <v>1407</v>
      </c>
      <c r="O133" s="2" t="s">
        <v>2767</v>
      </c>
      <c r="P133" s="2" t="s">
        <v>1269</v>
      </c>
    </row>
    <row r="134" spans="1:16" x14ac:dyDescent="0.3">
      <c r="A134" s="2" t="s">
        <v>1601</v>
      </c>
      <c r="B134" s="2" t="s">
        <v>325</v>
      </c>
      <c r="C134" t="s">
        <v>325</v>
      </c>
      <c r="D134" s="2" t="s">
        <v>99</v>
      </c>
      <c r="E134" s="2" t="s">
        <v>1347</v>
      </c>
      <c r="F134" s="2" t="s">
        <v>1191</v>
      </c>
      <c r="G134" s="2" t="s">
        <v>1243</v>
      </c>
      <c r="H134" s="2" t="s">
        <v>1258</v>
      </c>
      <c r="I134" s="2" t="s">
        <v>1276</v>
      </c>
      <c r="J134" s="2" t="s">
        <v>1240</v>
      </c>
      <c r="K134" s="2" t="s">
        <v>1220</v>
      </c>
      <c r="L134" s="2" t="s">
        <v>1231</v>
      </c>
      <c r="M134" s="2" t="s">
        <v>1258</v>
      </c>
      <c r="N134" s="2" t="s">
        <v>1804</v>
      </c>
      <c r="O134" s="2" t="s">
        <v>1742</v>
      </c>
      <c r="P134" s="2" t="s">
        <v>1231</v>
      </c>
    </row>
    <row r="135" spans="1:16" x14ac:dyDescent="0.3">
      <c r="A135" s="2" t="s">
        <v>1623</v>
      </c>
      <c r="B135" s="2" t="s">
        <v>298</v>
      </c>
      <c r="C135" t="s">
        <v>298</v>
      </c>
      <c r="D135" s="2" t="s">
        <v>2648</v>
      </c>
      <c r="E135" s="2" t="s">
        <v>1294</v>
      </c>
      <c r="F135" s="2"/>
      <c r="G135" s="2" t="s">
        <v>1282</v>
      </c>
      <c r="H135" s="2" t="s">
        <v>1269</v>
      </c>
      <c r="I135" s="2" t="s">
        <v>1276</v>
      </c>
      <c r="J135" s="2" t="s">
        <v>1417</v>
      </c>
      <c r="K135" s="2" t="s">
        <v>1220</v>
      </c>
      <c r="L135" s="2" t="s">
        <v>1230</v>
      </c>
      <c r="M135" s="2" t="s">
        <v>1340</v>
      </c>
      <c r="N135" s="2" t="s">
        <v>1678</v>
      </c>
      <c r="O135" s="2" t="s">
        <v>2473</v>
      </c>
      <c r="P135" s="2" t="s">
        <v>1269</v>
      </c>
    </row>
    <row r="136" spans="1:16" x14ac:dyDescent="0.3">
      <c r="A136" s="2" t="s">
        <v>1627</v>
      </c>
      <c r="B136" s="2" t="s">
        <v>696</v>
      </c>
      <c r="C136" t="s">
        <v>696</v>
      </c>
      <c r="D136" s="2" t="s">
        <v>61</v>
      </c>
      <c r="E136" s="2" t="s">
        <v>1290</v>
      </c>
      <c r="F136" s="2"/>
      <c r="G136" s="2" t="s">
        <v>1231</v>
      </c>
      <c r="H136" s="2" t="s">
        <v>1220</v>
      </c>
      <c r="I136" s="2" t="s">
        <v>1279</v>
      </c>
      <c r="J136" s="2" t="s">
        <v>1373</v>
      </c>
      <c r="K136" s="2" t="s">
        <v>1220</v>
      </c>
      <c r="L136" s="2" t="s">
        <v>1231</v>
      </c>
      <c r="M136" s="2" t="s">
        <v>1279</v>
      </c>
      <c r="N136" s="2" t="s">
        <v>1291</v>
      </c>
      <c r="O136" s="2" t="s">
        <v>2702</v>
      </c>
      <c r="P136" s="2" t="s">
        <v>1269</v>
      </c>
    </row>
    <row r="137" spans="1:16" x14ac:dyDescent="0.3">
      <c r="A137" s="2" t="s">
        <v>1410</v>
      </c>
      <c r="B137" s="2" t="s">
        <v>554</v>
      </c>
      <c r="C137" t="s">
        <v>554</v>
      </c>
      <c r="D137" s="2" t="s">
        <v>42</v>
      </c>
      <c r="E137" s="2" t="s">
        <v>1294</v>
      </c>
      <c r="F137" s="2"/>
      <c r="G137" s="2" t="s">
        <v>1258</v>
      </c>
      <c r="H137" s="2" t="s">
        <v>1269</v>
      </c>
      <c r="I137" s="2" t="s">
        <v>1279</v>
      </c>
      <c r="J137" s="2" t="s">
        <v>1285</v>
      </c>
      <c r="K137" s="2" t="s">
        <v>1269</v>
      </c>
      <c r="L137" s="2" t="s">
        <v>1248</v>
      </c>
      <c r="M137" s="2" t="s">
        <v>1305</v>
      </c>
      <c r="N137" s="2" t="s">
        <v>1721</v>
      </c>
      <c r="O137" s="2" t="s">
        <v>2159</v>
      </c>
      <c r="P137" s="2" t="s">
        <v>1269</v>
      </c>
    </row>
    <row r="138" spans="1:16" x14ac:dyDescent="0.3">
      <c r="A138" s="2" t="s">
        <v>1404</v>
      </c>
      <c r="B138" s="2" t="s">
        <v>224</v>
      </c>
      <c r="C138" t="s">
        <v>224</v>
      </c>
      <c r="D138" s="2" t="s">
        <v>135</v>
      </c>
      <c r="E138" s="2" t="s">
        <v>1249</v>
      </c>
      <c r="F138" s="2" t="s">
        <v>1191</v>
      </c>
      <c r="G138" s="2" t="s">
        <v>1248</v>
      </c>
      <c r="H138" s="2" t="s">
        <v>1248</v>
      </c>
      <c r="I138" s="2" t="s">
        <v>1279</v>
      </c>
      <c r="J138" s="2" t="s">
        <v>1341</v>
      </c>
      <c r="K138" s="2" t="s">
        <v>1220</v>
      </c>
      <c r="L138" s="2" t="s">
        <v>1240</v>
      </c>
      <c r="M138" s="2" t="s">
        <v>1298</v>
      </c>
      <c r="N138" s="2" t="s">
        <v>1582</v>
      </c>
      <c r="O138" s="2" t="s">
        <v>1675</v>
      </c>
      <c r="P138" s="2" t="s">
        <v>1248</v>
      </c>
    </row>
    <row r="139" spans="1:16" x14ac:dyDescent="0.3">
      <c r="A139" s="2" t="s">
        <v>1630</v>
      </c>
      <c r="B139" s="2" t="s">
        <v>152</v>
      </c>
      <c r="C139" t="s">
        <v>152</v>
      </c>
      <c r="D139" s="2" t="s">
        <v>104</v>
      </c>
      <c r="E139" s="2" t="s">
        <v>1381</v>
      </c>
      <c r="F139" s="2" t="s">
        <v>38</v>
      </c>
      <c r="G139" s="2" t="s">
        <v>1293</v>
      </c>
      <c r="H139" s="2" t="s">
        <v>1293</v>
      </c>
      <c r="I139" s="2" t="s">
        <v>1279</v>
      </c>
      <c r="J139" s="2" t="s">
        <v>1748</v>
      </c>
      <c r="K139" s="2" t="s">
        <v>1269</v>
      </c>
      <c r="L139" s="2" t="s">
        <v>1269</v>
      </c>
      <c r="M139" s="2" t="s">
        <v>1240</v>
      </c>
      <c r="N139" s="2" t="s">
        <v>1709</v>
      </c>
      <c r="O139" s="2" t="s">
        <v>1726</v>
      </c>
      <c r="P139" s="2" t="s">
        <v>1220</v>
      </c>
    </row>
    <row r="140" spans="1:16" x14ac:dyDescent="0.3">
      <c r="A140" s="2" t="s">
        <v>1477</v>
      </c>
      <c r="B140" s="2" t="s">
        <v>388</v>
      </c>
      <c r="C140" t="s">
        <v>388</v>
      </c>
      <c r="D140" s="2" t="s">
        <v>51</v>
      </c>
      <c r="E140" s="2" t="s">
        <v>1249</v>
      </c>
      <c r="F140" s="2"/>
      <c r="G140" s="2" t="s">
        <v>1288</v>
      </c>
      <c r="H140" s="2" t="s">
        <v>1269</v>
      </c>
      <c r="I140" s="2" t="s">
        <v>1279</v>
      </c>
      <c r="J140" s="2" t="s">
        <v>1464</v>
      </c>
      <c r="K140" s="2" t="s">
        <v>1269</v>
      </c>
      <c r="L140" s="2" t="s">
        <v>1248</v>
      </c>
      <c r="M140" s="2" t="s">
        <v>1276</v>
      </c>
      <c r="N140" s="2" t="s">
        <v>1399</v>
      </c>
      <c r="O140" s="2" t="s">
        <v>1721</v>
      </c>
      <c r="P140" s="2" t="s">
        <v>1220</v>
      </c>
    </row>
    <row r="141" spans="1:16" x14ac:dyDescent="0.3">
      <c r="A141" s="2" t="s">
        <v>1633</v>
      </c>
      <c r="B141" s="2" t="s">
        <v>384</v>
      </c>
      <c r="C141" t="s">
        <v>384</v>
      </c>
      <c r="D141" s="2" t="s">
        <v>33</v>
      </c>
      <c r="E141" s="2" t="s">
        <v>1232</v>
      </c>
      <c r="F141" s="2"/>
      <c r="G141" s="2" t="s">
        <v>1231</v>
      </c>
      <c r="H141" s="2" t="s">
        <v>1269</v>
      </c>
      <c r="I141" s="2" t="s">
        <v>1235</v>
      </c>
      <c r="J141" s="2" t="s">
        <v>1480</v>
      </c>
      <c r="K141" s="2" t="s">
        <v>1269</v>
      </c>
      <c r="L141" s="2" t="s">
        <v>1248</v>
      </c>
      <c r="M141" s="2" t="s">
        <v>1311</v>
      </c>
      <c r="N141" s="2" t="s">
        <v>1456</v>
      </c>
      <c r="O141" s="2" t="s">
        <v>2785</v>
      </c>
      <c r="P141" s="2" t="s">
        <v>1269</v>
      </c>
    </row>
    <row r="142" spans="1:16" x14ac:dyDescent="0.3">
      <c r="A142" s="2" t="s">
        <v>1397</v>
      </c>
      <c r="B142" s="2" t="s">
        <v>159</v>
      </c>
      <c r="C142" t="s">
        <v>159</v>
      </c>
      <c r="D142" s="2" t="s">
        <v>44</v>
      </c>
      <c r="E142" s="2" t="s">
        <v>1237</v>
      </c>
      <c r="F142" s="2" t="s">
        <v>1191</v>
      </c>
      <c r="G142" s="2" t="s">
        <v>1263</v>
      </c>
      <c r="H142" s="2" t="s">
        <v>1248</v>
      </c>
      <c r="I142" s="2" t="s">
        <v>1235</v>
      </c>
      <c r="J142" s="2" t="s">
        <v>1431</v>
      </c>
      <c r="K142" s="2" t="s">
        <v>1269</v>
      </c>
      <c r="L142" s="2" t="s">
        <v>1230</v>
      </c>
      <c r="M142" s="2" t="s">
        <v>1293</v>
      </c>
      <c r="N142" s="2" t="s">
        <v>1567</v>
      </c>
      <c r="O142" s="2" t="s">
        <v>1701</v>
      </c>
      <c r="P142" s="2" t="s">
        <v>1231</v>
      </c>
    </row>
    <row r="143" spans="1:16" x14ac:dyDescent="0.3">
      <c r="A143" s="2" t="s">
        <v>1564</v>
      </c>
      <c r="B143" s="2" t="s">
        <v>425</v>
      </c>
      <c r="C143" t="s">
        <v>425</v>
      </c>
      <c r="D143" s="2" t="s">
        <v>37</v>
      </c>
      <c r="E143" s="2" t="s">
        <v>1341</v>
      </c>
      <c r="F143" s="2" t="s">
        <v>1191</v>
      </c>
      <c r="G143" s="2" t="s">
        <v>1248</v>
      </c>
      <c r="H143" s="2" t="s">
        <v>1220</v>
      </c>
      <c r="I143" s="2" t="s">
        <v>1235</v>
      </c>
      <c r="J143" s="2" t="s">
        <v>1480</v>
      </c>
      <c r="K143" s="2" t="s">
        <v>1269</v>
      </c>
      <c r="L143" s="2" t="s">
        <v>1248</v>
      </c>
      <c r="M143" s="2" t="s">
        <v>1381</v>
      </c>
      <c r="N143" s="2" t="s">
        <v>1456</v>
      </c>
      <c r="O143" s="2" t="s">
        <v>1528</v>
      </c>
      <c r="P143" s="2" t="s">
        <v>1220</v>
      </c>
    </row>
    <row r="144" spans="1:16" x14ac:dyDescent="0.3">
      <c r="A144" s="2" t="s">
        <v>1635</v>
      </c>
      <c r="B144" s="2" t="s">
        <v>1910</v>
      </c>
      <c r="C144" t="s">
        <v>1910</v>
      </c>
      <c r="D144" s="2" t="s">
        <v>76</v>
      </c>
      <c r="E144" s="2" t="s">
        <v>1311</v>
      </c>
      <c r="F144" s="2"/>
      <c r="G144" s="2" t="s">
        <v>1288</v>
      </c>
      <c r="H144" s="2" t="s">
        <v>1269</v>
      </c>
      <c r="I144" s="2" t="s">
        <v>1235</v>
      </c>
      <c r="J144" s="2" t="s">
        <v>1308</v>
      </c>
      <c r="K144" s="2" t="s">
        <v>1269</v>
      </c>
      <c r="L144" s="2" t="s">
        <v>1248</v>
      </c>
      <c r="M144" s="2" t="s">
        <v>1340</v>
      </c>
      <c r="N144" s="2" t="s">
        <v>1261</v>
      </c>
      <c r="O144" s="2" t="s">
        <v>1407</v>
      </c>
      <c r="P144" s="2" t="s">
        <v>1240</v>
      </c>
    </row>
    <row r="145" spans="1:16" x14ac:dyDescent="0.3">
      <c r="A145" s="2" t="s">
        <v>1636</v>
      </c>
      <c r="B145" s="2" t="s">
        <v>1946</v>
      </c>
      <c r="C145" t="s">
        <v>1946</v>
      </c>
      <c r="D145" s="2" t="s">
        <v>88</v>
      </c>
      <c r="E145" s="2" t="s">
        <v>1311</v>
      </c>
      <c r="F145" s="2" t="s">
        <v>1172</v>
      </c>
      <c r="G145" s="2" t="s">
        <v>1282</v>
      </c>
      <c r="H145" s="2" t="s">
        <v>1243</v>
      </c>
      <c r="I145" s="2" t="s">
        <v>1235</v>
      </c>
      <c r="J145" s="2" t="s">
        <v>1280</v>
      </c>
      <c r="K145" s="2" t="s">
        <v>1269</v>
      </c>
      <c r="L145" s="2" t="s">
        <v>1248</v>
      </c>
      <c r="M145" s="2" t="s">
        <v>1276</v>
      </c>
      <c r="N145" s="2" t="s">
        <v>1246</v>
      </c>
      <c r="O145" s="2" t="s">
        <v>1692</v>
      </c>
      <c r="P145" s="2" t="s">
        <v>1269</v>
      </c>
    </row>
    <row r="146" spans="1:16" x14ac:dyDescent="0.3">
      <c r="A146" s="2" t="s">
        <v>1554</v>
      </c>
      <c r="B146" s="2" t="s">
        <v>160</v>
      </c>
      <c r="C146" t="s">
        <v>160</v>
      </c>
      <c r="D146" s="2" t="s">
        <v>99</v>
      </c>
      <c r="E146" s="2" t="s">
        <v>1290</v>
      </c>
      <c r="F146" s="2" t="s">
        <v>1191</v>
      </c>
      <c r="G146" s="2" t="s">
        <v>1230</v>
      </c>
      <c r="H146" s="2" t="s">
        <v>1248</v>
      </c>
      <c r="I146" s="2" t="s">
        <v>1235</v>
      </c>
      <c r="J146" s="2" t="s">
        <v>1449</v>
      </c>
      <c r="K146" s="2" t="s">
        <v>1269</v>
      </c>
      <c r="L146" s="2" t="s">
        <v>1248</v>
      </c>
      <c r="M146" s="2" t="s">
        <v>1332</v>
      </c>
      <c r="N146" s="2" t="s">
        <v>1622</v>
      </c>
      <c r="O146" s="2" t="s">
        <v>1741</v>
      </c>
      <c r="P146" s="2" t="s">
        <v>1248</v>
      </c>
    </row>
    <row r="147" spans="1:16" x14ac:dyDescent="0.3">
      <c r="A147" s="2" t="s">
        <v>1640</v>
      </c>
      <c r="B147" s="2" t="s">
        <v>609</v>
      </c>
      <c r="C147" t="s">
        <v>609</v>
      </c>
      <c r="D147" s="2" t="s">
        <v>42</v>
      </c>
      <c r="E147" s="2" t="s">
        <v>1290</v>
      </c>
      <c r="F147" s="2"/>
      <c r="G147" s="2" t="s">
        <v>1258</v>
      </c>
      <c r="H147" s="2" t="s">
        <v>1269</v>
      </c>
      <c r="I147" s="2" t="s">
        <v>1288</v>
      </c>
      <c r="J147" s="2" t="s">
        <v>2769</v>
      </c>
      <c r="K147" s="2" t="s">
        <v>1269</v>
      </c>
      <c r="L147" s="2" t="s">
        <v>1269</v>
      </c>
      <c r="M147" s="2" t="s">
        <v>1269</v>
      </c>
      <c r="N147" s="2" t="s">
        <v>1749</v>
      </c>
      <c r="O147" s="2" t="s">
        <v>3635</v>
      </c>
      <c r="P147" s="2" t="s">
        <v>1220</v>
      </c>
    </row>
    <row r="148" spans="1:16" x14ac:dyDescent="0.3">
      <c r="A148" s="2" t="s">
        <v>1641</v>
      </c>
      <c r="B148" s="2" t="s">
        <v>148</v>
      </c>
      <c r="C148" t="s">
        <v>148</v>
      </c>
      <c r="D148" s="2" t="s">
        <v>65</v>
      </c>
      <c r="E148" s="2" t="s">
        <v>1301</v>
      </c>
      <c r="F148" s="2" t="s">
        <v>1191</v>
      </c>
      <c r="G148" s="2" t="s">
        <v>1263</v>
      </c>
      <c r="H148" s="2" t="s">
        <v>1263</v>
      </c>
      <c r="I148" s="2" t="s">
        <v>1288</v>
      </c>
      <c r="J148" s="2" t="s">
        <v>1221</v>
      </c>
      <c r="K148" s="2" t="s">
        <v>1269</v>
      </c>
      <c r="L148" s="2" t="s">
        <v>1240</v>
      </c>
      <c r="M148" s="2" t="s">
        <v>1282</v>
      </c>
      <c r="N148" s="2" t="s">
        <v>1578</v>
      </c>
      <c r="O148" s="2" t="s">
        <v>1365</v>
      </c>
      <c r="P148" s="2" t="s">
        <v>1231</v>
      </c>
    </row>
    <row r="149" spans="1:16" x14ac:dyDescent="0.3">
      <c r="A149" s="2" t="s">
        <v>1642</v>
      </c>
      <c r="B149" s="2" t="s">
        <v>141</v>
      </c>
      <c r="C149" t="s">
        <v>141</v>
      </c>
      <c r="D149" s="2" t="s">
        <v>51</v>
      </c>
      <c r="E149" s="2" t="s">
        <v>1290</v>
      </c>
      <c r="F149" s="2" t="s">
        <v>49</v>
      </c>
      <c r="G149" s="2" t="s">
        <v>1293</v>
      </c>
      <c r="H149" s="2" t="s">
        <v>1293</v>
      </c>
      <c r="I149" s="2" t="s">
        <v>1288</v>
      </c>
      <c r="J149" s="2" t="s">
        <v>1280</v>
      </c>
      <c r="K149" s="2" t="s">
        <v>1220</v>
      </c>
      <c r="L149" s="2" t="s">
        <v>1240</v>
      </c>
      <c r="M149" s="2" t="s">
        <v>1311</v>
      </c>
      <c r="N149" s="2" t="s">
        <v>1531</v>
      </c>
      <c r="O149" s="2" t="s">
        <v>1788</v>
      </c>
      <c r="P149" s="2" t="s">
        <v>1220</v>
      </c>
    </row>
    <row r="150" spans="1:16" x14ac:dyDescent="0.3">
      <c r="A150" s="2" t="s">
        <v>1559</v>
      </c>
      <c r="B150" s="2" t="s">
        <v>347</v>
      </c>
      <c r="C150" t="s">
        <v>347</v>
      </c>
      <c r="D150" s="2" t="s">
        <v>65</v>
      </c>
      <c r="E150" s="2" t="s">
        <v>1301</v>
      </c>
      <c r="F150" s="2" t="s">
        <v>1182</v>
      </c>
      <c r="G150" s="2" t="s">
        <v>1293</v>
      </c>
      <c r="H150" s="2" t="s">
        <v>1288</v>
      </c>
      <c r="I150" s="2" t="s">
        <v>1288</v>
      </c>
      <c r="J150" s="2" t="s">
        <v>1364</v>
      </c>
      <c r="K150" s="2" t="s">
        <v>1231</v>
      </c>
      <c r="L150" s="2" t="s">
        <v>1282</v>
      </c>
      <c r="M150" s="2" t="s">
        <v>1288</v>
      </c>
      <c r="N150" s="2" t="s">
        <v>1466</v>
      </c>
      <c r="O150" s="2" t="s">
        <v>1238</v>
      </c>
      <c r="P150" s="2" t="s">
        <v>1220</v>
      </c>
    </row>
    <row r="151" spans="1:16" x14ac:dyDescent="0.3">
      <c r="A151" s="2" t="s">
        <v>1394</v>
      </c>
      <c r="B151" s="2" t="s">
        <v>423</v>
      </c>
      <c r="C151" t="s">
        <v>423</v>
      </c>
      <c r="D151" s="2" t="s">
        <v>107</v>
      </c>
      <c r="E151" s="2" t="s">
        <v>1294</v>
      </c>
      <c r="F151" s="2"/>
      <c r="G151" s="2" t="s">
        <v>1240</v>
      </c>
      <c r="H151" s="2" t="s">
        <v>1269</v>
      </c>
      <c r="I151" s="2" t="s">
        <v>1288</v>
      </c>
      <c r="J151" s="2" t="s">
        <v>1511</v>
      </c>
      <c r="K151" s="2" t="s">
        <v>1269</v>
      </c>
      <c r="L151" s="2" t="s">
        <v>1230</v>
      </c>
      <c r="M151" s="2" t="s">
        <v>1335</v>
      </c>
      <c r="N151" s="2" t="s">
        <v>1701</v>
      </c>
      <c r="O151" s="2" t="s">
        <v>1508</v>
      </c>
      <c r="P151" s="2" t="s">
        <v>1220</v>
      </c>
    </row>
    <row r="152" spans="1:16" x14ac:dyDescent="0.3">
      <c r="A152" s="2" t="s">
        <v>1557</v>
      </c>
      <c r="B152" s="2" t="s">
        <v>157</v>
      </c>
      <c r="C152" t="s">
        <v>157</v>
      </c>
      <c r="D152" s="2" t="s">
        <v>104</v>
      </c>
      <c r="E152" s="2" t="s">
        <v>1348</v>
      </c>
      <c r="F152" s="2"/>
      <c r="G152" s="2" t="s">
        <v>1263</v>
      </c>
      <c r="H152" s="2" t="s">
        <v>1269</v>
      </c>
      <c r="I152" s="2" t="s">
        <v>1282</v>
      </c>
      <c r="J152" s="2" t="s">
        <v>1276</v>
      </c>
      <c r="K152" s="2" t="s">
        <v>1240</v>
      </c>
      <c r="L152" s="2" t="s">
        <v>1230</v>
      </c>
      <c r="M152" s="2" t="s">
        <v>1230</v>
      </c>
      <c r="N152" s="2" t="s">
        <v>1704</v>
      </c>
      <c r="O152" s="2" t="s">
        <v>1582</v>
      </c>
      <c r="P152" s="2" t="s">
        <v>1269</v>
      </c>
    </row>
    <row r="153" spans="1:16" x14ac:dyDescent="0.3">
      <c r="A153" s="2" t="s">
        <v>1645</v>
      </c>
      <c r="B153" s="2" t="s">
        <v>611</v>
      </c>
      <c r="C153" t="s">
        <v>611</v>
      </c>
      <c r="D153" s="2" t="s">
        <v>33</v>
      </c>
      <c r="E153" s="2" t="s">
        <v>1290</v>
      </c>
      <c r="F153" s="2"/>
      <c r="G153" s="2" t="s">
        <v>1288</v>
      </c>
      <c r="H153" s="2" t="s">
        <v>1269</v>
      </c>
      <c r="I153" s="2" t="s">
        <v>1282</v>
      </c>
      <c r="J153" s="2" t="s">
        <v>1409</v>
      </c>
      <c r="K153" s="2" t="s">
        <v>1269</v>
      </c>
      <c r="L153" s="2" t="s">
        <v>1231</v>
      </c>
      <c r="M153" s="2" t="s">
        <v>1279</v>
      </c>
      <c r="N153" s="2" t="s">
        <v>1438</v>
      </c>
      <c r="O153" s="2" t="s">
        <v>1567</v>
      </c>
      <c r="P153" s="2" t="s">
        <v>1269</v>
      </c>
    </row>
    <row r="154" spans="1:16" x14ac:dyDescent="0.3">
      <c r="A154" s="2" t="s">
        <v>1647</v>
      </c>
      <c r="B154" s="2" t="s">
        <v>2703</v>
      </c>
      <c r="C154" t="s">
        <v>2703</v>
      </c>
      <c r="D154" s="2" t="s">
        <v>180</v>
      </c>
      <c r="E154" s="2" t="s">
        <v>1311</v>
      </c>
      <c r="F154" s="2" t="s">
        <v>1172</v>
      </c>
      <c r="G154" s="2" t="s">
        <v>1293</v>
      </c>
      <c r="H154" s="2" t="s">
        <v>1231</v>
      </c>
      <c r="I154" s="2" t="s">
        <v>1282</v>
      </c>
      <c r="J154" s="2" t="s">
        <v>1311</v>
      </c>
      <c r="K154" s="2" t="s">
        <v>1231</v>
      </c>
      <c r="L154" s="2" t="s">
        <v>1248</v>
      </c>
      <c r="M154" s="2" t="s">
        <v>1243</v>
      </c>
      <c r="N154" s="2" t="s">
        <v>1638</v>
      </c>
      <c r="O154" s="2" t="s">
        <v>1587</v>
      </c>
      <c r="P154" s="2" t="s">
        <v>1240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1140</v>
      </c>
      <c r="G155" s="2" t="s">
        <v>1036</v>
      </c>
      <c r="H155" s="2" t="s">
        <v>1387</v>
      </c>
      <c r="I155" s="2" t="s">
        <v>1388</v>
      </c>
      <c r="J155" s="2" t="s">
        <v>1037</v>
      </c>
      <c r="K155" s="2" t="s">
        <v>1144</v>
      </c>
      <c r="L155" s="2" t="s">
        <v>1145</v>
      </c>
      <c r="M155" s="2" t="s">
        <v>1146</v>
      </c>
      <c r="N155" s="2" t="s">
        <v>1000</v>
      </c>
      <c r="O155" s="2" t="s">
        <v>1389</v>
      </c>
      <c r="P155" s="2" t="s">
        <v>1150</v>
      </c>
    </row>
    <row r="156" spans="1:16" x14ac:dyDescent="0.3">
      <c r="A156" s="2" t="s">
        <v>1649</v>
      </c>
      <c r="B156" s="2" t="s">
        <v>310</v>
      </c>
      <c r="C156" t="s">
        <v>310</v>
      </c>
      <c r="D156" s="2" t="s">
        <v>37</v>
      </c>
      <c r="E156" s="2" t="s">
        <v>1249</v>
      </c>
      <c r="F156" s="2"/>
      <c r="G156" s="2" t="s">
        <v>1258</v>
      </c>
      <c r="H156" s="2" t="s">
        <v>1269</v>
      </c>
      <c r="I156" s="2" t="s">
        <v>1282</v>
      </c>
      <c r="J156" s="2" t="s">
        <v>1409</v>
      </c>
      <c r="K156" s="2" t="s">
        <v>1269</v>
      </c>
      <c r="L156" s="2" t="s">
        <v>1220</v>
      </c>
      <c r="M156" s="2" t="s">
        <v>1298</v>
      </c>
      <c r="N156" s="2" t="s">
        <v>1438</v>
      </c>
      <c r="O156" s="2" t="s">
        <v>1246</v>
      </c>
      <c r="P156" s="2" t="s">
        <v>1269</v>
      </c>
    </row>
    <row r="157" spans="1:16" x14ac:dyDescent="0.3">
      <c r="A157" s="2" t="s">
        <v>1390</v>
      </c>
      <c r="B157" s="2" t="s">
        <v>366</v>
      </c>
      <c r="C157" t="s">
        <v>366</v>
      </c>
      <c r="D157" s="2" t="s">
        <v>54</v>
      </c>
      <c r="E157" s="2" t="s">
        <v>1221</v>
      </c>
      <c r="F157" s="2"/>
      <c r="G157" s="2" t="s">
        <v>1230</v>
      </c>
      <c r="H157" s="2" t="s">
        <v>1269</v>
      </c>
      <c r="I157" s="2" t="s">
        <v>1282</v>
      </c>
      <c r="J157" s="2" t="s">
        <v>1373</v>
      </c>
      <c r="K157" s="2" t="s">
        <v>1269</v>
      </c>
      <c r="L157" s="2" t="s">
        <v>1240</v>
      </c>
      <c r="M157" s="2" t="s">
        <v>1298</v>
      </c>
      <c r="N157" s="2" t="s">
        <v>1407</v>
      </c>
      <c r="O157" s="2" t="s">
        <v>2159</v>
      </c>
      <c r="P157" s="2" t="s">
        <v>1269</v>
      </c>
    </row>
    <row r="158" spans="1:16" x14ac:dyDescent="0.3">
      <c r="A158" s="2" t="s">
        <v>1650</v>
      </c>
      <c r="B158" s="2" t="s">
        <v>409</v>
      </c>
      <c r="C158" t="s">
        <v>409</v>
      </c>
      <c r="D158" s="2" t="s">
        <v>67</v>
      </c>
      <c r="E158" s="2" t="s">
        <v>1290</v>
      </c>
      <c r="F158" s="2"/>
      <c r="G158" s="2" t="s">
        <v>1282</v>
      </c>
      <c r="H158" s="2" t="s">
        <v>1269</v>
      </c>
      <c r="I158" s="2" t="s">
        <v>1282</v>
      </c>
      <c r="J158" s="2" t="s">
        <v>1324</v>
      </c>
      <c r="K158" s="2" t="s">
        <v>1269</v>
      </c>
      <c r="L158" s="2" t="s">
        <v>1269</v>
      </c>
      <c r="M158" s="2" t="s">
        <v>1258</v>
      </c>
      <c r="N158" s="2" t="s">
        <v>1576</v>
      </c>
      <c r="O158" s="2" t="s">
        <v>1576</v>
      </c>
      <c r="P158" s="2" t="s">
        <v>1220</v>
      </c>
    </row>
    <row r="159" spans="1:16" x14ac:dyDescent="0.3">
      <c r="A159" s="2" t="s">
        <v>1651</v>
      </c>
      <c r="B159" s="2" t="s">
        <v>692</v>
      </c>
      <c r="C159" t="s">
        <v>692</v>
      </c>
      <c r="D159" s="2" t="s">
        <v>135</v>
      </c>
      <c r="E159" s="2" t="s">
        <v>1297</v>
      </c>
      <c r="F159" s="2" t="s">
        <v>1191</v>
      </c>
      <c r="G159" s="2" t="s">
        <v>1230</v>
      </c>
      <c r="H159" s="2" t="s">
        <v>1240</v>
      </c>
      <c r="I159" s="2" t="s">
        <v>1282</v>
      </c>
      <c r="J159" s="2" t="s">
        <v>1240</v>
      </c>
      <c r="K159" s="2" t="s">
        <v>1269</v>
      </c>
      <c r="L159" s="2" t="s">
        <v>1269</v>
      </c>
      <c r="M159" s="2" t="s">
        <v>1230</v>
      </c>
      <c r="N159" s="2" t="s">
        <v>1673</v>
      </c>
      <c r="O159" s="2" t="s">
        <v>1680</v>
      </c>
      <c r="P159" s="2" t="s">
        <v>1220</v>
      </c>
    </row>
    <row r="160" spans="1:16" x14ac:dyDescent="0.3">
      <c r="A160" s="2" t="s">
        <v>1383</v>
      </c>
      <c r="B160" s="2" t="s">
        <v>331</v>
      </c>
      <c r="C160" t="s">
        <v>331</v>
      </c>
      <c r="D160" s="2" t="s">
        <v>111</v>
      </c>
      <c r="E160" s="2" t="s">
        <v>1249</v>
      </c>
      <c r="F160" s="2"/>
      <c r="G160" s="2" t="s">
        <v>1243</v>
      </c>
      <c r="H160" s="2" t="s">
        <v>1269</v>
      </c>
      <c r="I160" s="2" t="s">
        <v>1243</v>
      </c>
      <c r="J160" s="2" t="s">
        <v>1280</v>
      </c>
      <c r="K160" s="2" t="s">
        <v>1269</v>
      </c>
      <c r="L160" s="2" t="s">
        <v>1231</v>
      </c>
      <c r="M160" s="2" t="s">
        <v>1335</v>
      </c>
      <c r="N160" s="2" t="s">
        <v>1675</v>
      </c>
      <c r="O160" s="2" t="s">
        <v>1675</v>
      </c>
      <c r="P160" s="2" t="s">
        <v>1269</v>
      </c>
    </row>
    <row r="161" spans="1:16" x14ac:dyDescent="0.3">
      <c r="A161" s="2" t="s">
        <v>1654</v>
      </c>
      <c r="B161" s="2" t="s">
        <v>652</v>
      </c>
      <c r="C161" t="s">
        <v>652</v>
      </c>
      <c r="D161" s="2" t="s">
        <v>65</v>
      </c>
      <c r="E161" s="2" t="s">
        <v>1221</v>
      </c>
      <c r="F161" s="2" t="s">
        <v>1191</v>
      </c>
      <c r="G161" s="2" t="s">
        <v>1258</v>
      </c>
      <c r="H161" s="2" t="s">
        <v>1230</v>
      </c>
      <c r="I161" s="2" t="s">
        <v>1243</v>
      </c>
      <c r="J161" s="2" t="s">
        <v>1220</v>
      </c>
      <c r="K161" s="2" t="s">
        <v>1269</v>
      </c>
      <c r="L161" s="2" t="s">
        <v>1220</v>
      </c>
      <c r="M161" s="2" t="s">
        <v>1240</v>
      </c>
      <c r="N161" s="2" t="s">
        <v>1795</v>
      </c>
      <c r="O161" s="2" t="s">
        <v>1795</v>
      </c>
      <c r="P161" s="2" t="s">
        <v>1248</v>
      </c>
    </row>
    <row r="162" spans="1:16" x14ac:dyDescent="0.3">
      <c r="A162" s="2" t="s">
        <v>1596</v>
      </c>
      <c r="B162" s="2" t="s">
        <v>1929</v>
      </c>
      <c r="C162" t="s">
        <v>1929</v>
      </c>
      <c r="D162" s="2" t="s">
        <v>63</v>
      </c>
      <c r="E162" s="2" t="s">
        <v>1249</v>
      </c>
      <c r="F162" s="2"/>
      <c r="G162" s="2" t="s">
        <v>1263</v>
      </c>
      <c r="H162" s="2" t="s">
        <v>1269</v>
      </c>
      <c r="I162" s="2" t="s">
        <v>1243</v>
      </c>
      <c r="J162" s="2" t="s">
        <v>1406</v>
      </c>
      <c r="K162" s="2" t="s">
        <v>1269</v>
      </c>
      <c r="L162" s="2" t="s">
        <v>1231</v>
      </c>
      <c r="M162" s="2" t="s">
        <v>1298</v>
      </c>
      <c r="N162" s="2" t="s">
        <v>1456</v>
      </c>
      <c r="O162" s="2" t="s">
        <v>1632</v>
      </c>
      <c r="P162" s="2" t="s">
        <v>1220</v>
      </c>
    </row>
    <row r="163" spans="1:16" x14ac:dyDescent="0.3">
      <c r="A163" s="2" t="s">
        <v>1656</v>
      </c>
      <c r="B163" s="2" t="s">
        <v>495</v>
      </c>
      <c r="C163" t="s">
        <v>495</v>
      </c>
      <c r="D163" s="2" t="s">
        <v>48</v>
      </c>
      <c r="E163" s="2" t="s">
        <v>1290</v>
      </c>
      <c r="F163" s="2"/>
      <c r="G163" s="2" t="s">
        <v>1258</v>
      </c>
      <c r="H163" s="2" t="s">
        <v>1269</v>
      </c>
      <c r="I163" s="2" t="s">
        <v>1243</v>
      </c>
      <c r="J163" s="2" t="s">
        <v>1222</v>
      </c>
      <c r="K163" s="2" t="s">
        <v>1269</v>
      </c>
      <c r="L163" s="2" t="s">
        <v>1269</v>
      </c>
      <c r="M163" s="2" t="s">
        <v>1230</v>
      </c>
      <c r="N163" s="2" t="s">
        <v>1576</v>
      </c>
      <c r="O163" s="2" t="s">
        <v>1599</v>
      </c>
      <c r="P163" s="2" t="s">
        <v>1269</v>
      </c>
    </row>
    <row r="164" spans="1:16" x14ac:dyDescent="0.3">
      <c r="A164" s="2" t="s">
        <v>1658</v>
      </c>
      <c r="B164" s="2" t="s">
        <v>162</v>
      </c>
      <c r="C164" t="s">
        <v>162</v>
      </c>
      <c r="D164" s="2" t="s">
        <v>135</v>
      </c>
      <c r="E164" s="2" t="s">
        <v>1232</v>
      </c>
      <c r="F164" s="2" t="s">
        <v>1191</v>
      </c>
      <c r="G164" s="2" t="s">
        <v>1248</v>
      </c>
      <c r="H164" s="2" t="s">
        <v>1248</v>
      </c>
      <c r="I164" s="2" t="s">
        <v>1258</v>
      </c>
      <c r="J164" s="2" t="s">
        <v>1290</v>
      </c>
      <c r="K164" s="2" t="s">
        <v>1220</v>
      </c>
      <c r="L164" s="2" t="s">
        <v>1240</v>
      </c>
      <c r="M164" s="2" t="s">
        <v>1279</v>
      </c>
      <c r="N164" s="2" t="s">
        <v>1291</v>
      </c>
      <c r="O164" s="2" t="s">
        <v>2155</v>
      </c>
      <c r="P164" s="2" t="s">
        <v>1220</v>
      </c>
    </row>
    <row r="165" spans="1:16" x14ac:dyDescent="0.3">
      <c r="A165" s="2" t="s">
        <v>1639</v>
      </c>
      <c r="B165" s="2" t="s">
        <v>718</v>
      </c>
      <c r="C165" t="s">
        <v>718</v>
      </c>
      <c r="D165" s="2" t="s">
        <v>63</v>
      </c>
      <c r="E165" s="2" t="s">
        <v>1347</v>
      </c>
      <c r="F165" s="2"/>
      <c r="G165" s="2" t="s">
        <v>1240</v>
      </c>
      <c r="H165" s="2" t="s">
        <v>1269</v>
      </c>
      <c r="I165" s="2" t="s">
        <v>1258</v>
      </c>
      <c r="J165" s="2" t="s">
        <v>1220</v>
      </c>
      <c r="K165" s="2" t="s">
        <v>1269</v>
      </c>
      <c r="L165" s="2" t="s">
        <v>1269</v>
      </c>
      <c r="M165" s="2" t="s">
        <v>1231</v>
      </c>
      <c r="N165" s="2" t="s">
        <v>1795</v>
      </c>
      <c r="O165" s="2" t="s">
        <v>1673</v>
      </c>
      <c r="P165" s="2" t="s">
        <v>1269</v>
      </c>
    </row>
    <row r="166" spans="1:16" x14ac:dyDescent="0.3">
      <c r="A166" s="2" t="s">
        <v>1664</v>
      </c>
      <c r="B166" s="2" t="s">
        <v>2707</v>
      </c>
      <c r="C166" t="s">
        <v>2707</v>
      </c>
      <c r="D166" s="2" t="s">
        <v>44</v>
      </c>
      <c r="E166" s="2" t="s">
        <v>1305</v>
      </c>
      <c r="F166" s="2" t="s">
        <v>1172</v>
      </c>
      <c r="G166" s="2" t="s">
        <v>1293</v>
      </c>
      <c r="H166" s="2" t="s">
        <v>1282</v>
      </c>
      <c r="I166" s="2" t="s">
        <v>1258</v>
      </c>
      <c r="J166" s="2" t="s">
        <v>1332</v>
      </c>
      <c r="K166" s="2" t="s">
        <v>1269</v>
      </c>
      <c r="L166" s="2" t="s">
        <v>1231</v>
      </c>
      <c r="M166" s="2" t="s">
        <v>1298</v>
      </c>
      <c r="N166" s="2" t="s">
        <v>1584</v>
      </c>
      <c r="O166" s="2" t="s">
        <v>1267</v>
      </c>
      <c r="P166" s="2" t="s">
        <v>1231</v>
      </c>
    </row>
    <row r="167" spans="1:16" x14ac:dyDescent="0.3">
      <c r="A167" s="2" t="s">
        <v>1665</v>
      </c>
      <c r="B167" s="2" t="s">
        <v>1923</v>
      </c>
      <c r="C167" t="s">
        <v>1923</v>
      </c>
      <c r="D167" s="2" t="s">
        <v>2648</v>
      </c>
      <c r="E167" s="2" t="s">
        <v>1305</v>
      </c>
      <c r="F167" s="2" t="s">
        <v>1172</v>
      </c>
      <c r="G167" s="2" t="s">
        <v>1282</v>
      </c>
      <c r="H167" s="2" t="s">
        <v>1282</v>
      </c>
      <c r="I167" s="2" t="s">
        <v>1258</v>
      </c>
      <c r="J167" s="2" t="s">
        <v>1431</v>
      </c>
      <c r="K167" s="2" t="s">
        <v>1269</v>
      </c>
      <c r="L167" s="2" t="s">
        <v>1240</v>
      </c>
      <c r="M167" s="2" t="s">
        <v>1235</v>
      </c>
      <c r="N167" s="2" t="s">
        <v>1531</v>
      </c>
      <c r="O167" s="2" t="s">
        <v>1369</v>
      </c>
      <c r="P167" s="2" t="s">
        <v>1269</v>
      </c>
    </row>
    <row r="168" spans="1:16" x14ac:dyDescent="0.3">
      <c r="A168" s="2" t="s">
        <v>1379</v>
      </c>
      <c r="B168" s="2" t="s">
        <v>283</v>
      </c>
      <c r="C168" t="s">
        <v>283</v>
      </c>
      <c r="D168" s="2" t="s">
        <v>88</v>
      </c>
      <c r="E168" s="2" t="s">
        <v>1341</v>
      </c>
      <c r="F168" s="2"/>
      <c r="G168" s="2" t="s">
        <v>1243</v>
      </c>
      <c r="H168" s="2" t="s">
        <v>1269</v>
      </c>
      <c r="I168" s="2" t="s">
        <v>1258</v>
      </c>
      <c r="J168" s="2" t="s">
        <v>1340</v>
      </c>
      <c r="K168" s="2" t="s">
        <v>1269</v>
      </c>
      <c r="L168" s="2" t="s">
        <v>1220</v>
      </c>
      <c r="M168" s="2" t="s">
        <v>1230</v>
      </c>
      <c r="N168" s="2" t="s">
        <v>1671</v>
      </c>
      <c r="O168" s="2" t="s">
        <v>1578</v>
      </c>
      <c r="P168" s="2" t="s">
        <v>1269</v>
      </c>
    </row>
    <row r="169" spans="1:16" x14ac:dyDescent="0.3">
      <c r="A169" s="2" t="s">
        <v>1666</v>
      </c>
      <c r="B169" s="2" t="s">
        <v>89</v>
      </c>
      <c r="C169" t="s">
        <v>89</v>
      </c>
      <c r="D169" s="2" t="s">
        <v>48</v>
      </c>
      <c r="E169" s="2" t="s">
        <v>1290</v>
      </c>
      <c r="F169" s="2"/>
      <c r="G169" s="2" t="s">
        <v>1240</v>
      </c>
      <c r="H169" s="2" t="s">
        <v>1269</v>
      </c>
      <c r="I169" s="2" t="s">
        <v>1258</v>
      </c>
      <c r="J169" s="2" t="s">
        <v>1688</v>
      </c>
      <c r="K169" s="2" t="s">
        <v>1269</v>
      </c>
      <c r="L169" s="2" t="s">
        <v>1269</v>
      </c>
      <c r="M169" s="2" t="s">
        <v>1240</v>
      </c>
      <c r="N169" s="2" t="s">
        <v>1761</v>
      </c>
      <c r="O169" s="2" t="s">
        <v>1690</v>
      </c>
      <c r="P169" s="2" t="s">
        <v>1269</v>
      </c>
    </row>
    <row r="170" spans="1:16" x14ac:dyDescent="0.3">
      <c r="A170" s="2" t="s">
        <v>1668</v>
      </c>
      <c r="B170" s="2" t="s">
        <v>2853</v>
      </c>
      <c r="C170" t="s">
        <v>2853</v>
      </c>
      <c r="D170" s="2" t="s">
        <v>44</v>
      </c>
      <c r="E170" s="2" t="s">
        <v>1232</v>
      </c>
      <c r="F170" s="2" t="s">
        <v>1191</v>
      </c>
      <c r="G170" s="2" t="s">
        <v>1240</v>
      </c>
      <c r="H170" s="2" t="s">
        <v>1220</v>
      </c>
      <c r="I170" s="2" t="s">
        <v>1263</v>
      </c>
      <c r="J170" s="2" t="s">
        <v>1311</v>
      </c>
      <c r="K170" s="2" t="s">
        <v>1269</v>
      </c>
      <c r="L170" s="2" t="s">
        <v>1231</v>
      </c>
      <c r="M170" s="2" t="s">
        <v>1288</v>
      </c>
      <c r="N170" s="2" t="s">
        <v>1291</v>
      </c>
      <c r="O170" s="2" t="s">
        <v>1634</v>
      </c>
      <c r="P170" s="2" t="s">
        <v>1248</v>
      </c>
    </row>
    <row r="171" spans="1:16" x14ac:dyDescent="0.3">
      <c r="A171" s="2" t="s">
        <v>1669</v>
      </c>
      <c r="B171" s="2" t="s">
        <v>262</v>
      </c>
      <c r="C171" t="s">
        <v>262</v>
      </c>
      <c r="D171" s="2" t="s">
        <v>114</v>
      </c>
      <c r="E171" s="2" t="s">
        <v>1294</v>
      </c>
      <c r="F171" s="2" t="s">
        <v>1191</v>
      </c>
      <c r="G171" s="2" t="s">
        <v>1240</v>
      </c>
      <c r="H171" s="2" t="s">
        <v>1220</v>
      </c>
      <c r="I171" s="2" t="s">
        <v>1263</v>
      </c>
      <c r="J171" s="2" t="s">
        <v>1348</v>
      </c>
      <c r="K171" s="2" t="s">
        <v>1269</v>
      </c>
      <c r="L171" s="2" t="s">
        <v>1240</v>
      </c>
      <c r="M171" s="2" t="s">
        <v>1282</v>
      </c>
      <c r="N171" s="2" t="s">
        <v>1369</v>
      </c>
      <c r="O171" s="2" t="s">
        <v>1655</v>
      </c>
      <c r="P171" s="2" t="s">
        <v>1269</v>
      </c>
    </row>
    <row r="172" spans="1:16" x14ac:dyDescent="0.3">
      <c r="A172" s="2" t="s">
        <v>1376</v>
      </c>
      <c r="B172" s="2" t="s">
        <v>211</v>
      </c>
      <c r="C172" t="s">
        <v>211</v>
      </c>
      <c r="D172" s="2" t="s">
        <v>130</v>
      </c>
      <c r="E172" s="2" t="s">
        <v>1409</v>
      </c>
      <c r="F172" s="2" t="s">
        <v>1191</v>
      </c>
      <c r="G172" s="2" t="s">
        <v>1230</v>
      </c>
      <c r="H172" s="2" t="s">
        <v>1248</v>
      </c>
      <c r="I172" s="2" t="s">
        <v>1263</v>
      </c>
      <c r="J172" s="2" t="s">
        <v>1311</v>
      </c>
      <c r="K172" s="2" t="s">
        <v>1269</v>
      </c>
      <c r="L172" s="2" t="s">
        <v>1240</v>
      </c>
      <c r="M172" s="2" t="s">
        <v>1282</v>
      </c>
      <c r="N172" s="2" t="s">
        <v>1291</v>
      </c>
      <c r="O172" s="2" t="s">
        <v>1261</v>
      </c>
      <c r="P172" s="2" t="s">
        <v>1220</v>
      </c>
    </row>
    <row r="173" spans="1:16" x14ac:dyDescent="0.3">
      <c r="A173" s="2" t="s">
        <v>1670</v>
      </c>
      <c r="B173" s="2" t="s">
        <v>2719</v>
      </c>
      <c r="C173" t="s">
        <v>2719</v>
      </c>
      <c r="D173" s="2" t="s">
        <v>114</v>
      </c>
      <c r="E173" s="2" t="s">
        <v>1305</v>
      </c>
      <c r="F173" s="2" t="s">
        <v>1172</v>
      </c>
      <c r="G173" s="2" t="s">
        <v>1282</v>
      </c>
      <c r="H173" s="2" t="s">
        <v>1240</v>
      </c>
      <c r="I173" s="2" t="s">
        <v>1263</v>
      </c>
      <c r="J173" s="2" t="s">
        <v>1232</v>
      </c>
      <c r="K173" s="2" t="s">
        <v>1269</v>
      </c>
      <c r="L173" s="2" t="s">
        <v>1231</v>
      </c>
      <c r="M173" s="2" t="s">
        <v>1222</v>
      </c>
      <c r="N173" s="2" t="s">
        <v>1399</v>
      </c>
      <c r="O173" s="2" t="s">
        <v>1489</v>
      </c>
      <c r="P173" s="2" t="s">
        <v>1231</v>
      </c>
    </row>
    <row r="174" spans="1:16" x14ac:dyDescent="0.3">
      <c r="A174" s="2" t="s">
        <v>1503</v>
      </c>
      <c r="B174" s="2" t="s">
        <v>458</v>
      </c>
      <c r="C174" t="s">
        <v>458</v>
      </c>
      <c r="D174" s="2" t="s">
        <v>48</v>
      </c>
      <c r="E174" s="2" t="s">
        <v>1249</v>
      </c>
      <c r="F174" s="2" t="s">
        <v>1172</v>
      </c>
      <c r="G174" s="2" t="s">
        <v>1282</v>
      </c>
      <c r="H174" s="2" t="s">
        <v>1231</v>
      </c>
      <c r="I174" s="2" t="s">
        <v>1263</v>
      </c>
      <c r="J174" s="2" t="s">
        <v>1309</v>
      </c>
      <c r="K174" s="2" t="s">
        <v>1269</v>
      </c>
      <c r="L174" s="2" t="s">
        <v>1231</v>
      </c>
      <c r="M174" s="2" t="s">
        <v>1249</v>
      </c>
      <c r="N174" s="2" t="s">
        <v>1616</v>
      </c>
      <c r="O174" s="2" t="s">
        <v>1495</v>
      </c>
      <c r="P174" s="2" t="s">
        <v>1240</v>
      </c>
    </row>
    <row r="175" spans="1:16" x14ac:dyDescent="0.3">
      <c r="A175" s="2" t="s">
        <v>1672</v>
      </c>
      <c r="B175" s="2" t="s">
        <v>203</v>
      </c>
      <c r="C175" t="s">
        <v>203</v>
      </c>
      <c r="D175" s="2" t="s">
        <v>63</v>
      </c>
      <c r="E175" s="2" t="s">
        <v>1338</v>
      </c>
      <c r="F175" s="2"/>
      <c r="G175" s="2" t="s">
        <v>1258</v>
      </c>
      <c r="H175" s="2" t="s">
        <v>1269</v>
      </c>
      <c r="I175" s="2" t="s">
        <v>1263</v>
      </c>
      <c r="J175" s="2" t="s">
        <v>1708</v>
      </c>
      <c r="K175" s="2" t="s">
        <v>1269</v>
      </c>
      <c r="L175" s="2" t="s">
        <v>1269</v>
      </c>
      <c r="M175" s="2" t="s">
        <v>1240</v>
      </c>
      <c r="N175" s="2" t="s">
        <v>1709</v>
      </c>
      <c r="O175" s="2" t="s">
        <v>1779</v>
      </c>
      <c r="P175" s="2" t="s">
        <v>1269</v>
      </c>
    </row>
    <row r="176" spans="1:16" x14ac:dyDescent="0.3">
      <c r="A176" s="2" t="s">
        <v>1371</v>
      </c>
      <c r="B176" s="2" t="s">
        <v>332</v>
      </c>
      <c r="C176" t="s">
        <v>332</v>
      </c>
      <c r="D176" s="2" t="s">
        <v>107</v>
      </c>
      <c r="E176" s="2" t="s">
        <v>1221</v>
      </c>
      <c r="F176" s="2" t="s">
        <v>1172</v>
      </c>
      <c r="G176" s="2" t="s">
        <v>1293</v>
      </c>
      <c r="H176" s="2" t="s">
        <v>1248</v>
      </c>
      <c r="I176" s="2" t="s">
        <v>1263</v>
      </c>
      <c r="J176" s="2" t="s">
        <v>1248</v>
      </c>
      <c r="K176" s="2" t="s">
        <v>1269</v>
      </c>
      <c r="L176" s="2" t="s">
        <v>1220</v>
      </c>
      <c r="M176" s="2" t="s">
        <v>1276</v>
      </c>
      <c r="N176" s="2" t="s">
        <v>1659</v>
      </c>
      <c r="O176" s="2" t="s">
        <v>1742</v>
      </c>
      <c r="P176" s="2" t="s">
        <v>1269</v>
      </c>
    </row>
    <row r="177" spans="1:16" x14ac:dyDescent="0.3">
      <c r="A177" s="2" t="s">
        <v>1367</v>
      </c>
      <c r="B177" s="2" t="s">
        <v>307</v>
      </c>
      <c r="C177" t="s">
        <v>307</v>
      </c>
      <c r="D177" s="2" t="s">
        <v>61</v>
      </c>
      <c r="E177" s="2" t="s">
        <v>1221</v>
      </c>
      <c r="F177" s="2" t="s">
        <v>1172</v>
      </c>
      <c r="G177" s="2" t="s">
        <v>1293</v>
      </c>
      <c r="H177" s="2" t="s">
        <v>1248</v>
      </c>
      <c r="I177" s="2" t="s">
        <v>1263</v>
      </c>
      <c r="J177" s="2" t="s">
        <v>1359</v>
      </c>
      <c r="K177" s="2" t="s">
        <v>1269</v>
      </c>
      <c r="L177" s="2" t="s">
        <v>1248</v>
      </c>
      <c r="M177" s="2" t="s">
        <v>1222</v>
      </c>
      <c r="N177" s="2" t="s">
        <v>1683</v>
      </c>
      <c r="O177" s="2" t="s">
        <v>1274</v>
      </c>
      <c r="P177" s="2" t="s">
        <v>1220</v>
      </c>
    </row>
    <row r="178" spans="1:16" x14ac:dyDescent="0.3">
      <c r="A178" s="2" t="s">
        <v>1362</v>
      </c>
      <c r="B178" s="2" t="s">
        <v>186</v>
      </c>
      <c r="C178" t="s">
        <v>186</v>
      </c>
      <c r="D178" s="2" t="s">
        <v>180</v>
      </c>
      <c r="E178" s="2" t="s">
        <v>1221</v>
      </c>
      <c r="F178" s="2"/>
      <c r="G178" s="2" t="s">
        <v>1248</v>
      </c>
      <c r="H178" s="2" t="s">
        <v>1269</v>
      </c>
      <c r="I178" s="2" t="s">
        <v>1263</v>
      </c>
      <c r="J178" s="2" t="s">
        <v>1694</v>
      </c>
      <c r="K178" s="2" t="s">
        <v>1269</v>
      </c>
      <c r="L178" s="2" t="s">
        <v>1269</v>
      </c>
      <c r="M178" s="2" t="s">
        <v>1708</v>
      </c>
      <c r="N178" s="2" t="s">
        <v>2956</v>
      </c>
      <c r="O178" s="2" t="s">
        <v>3247</v>
      </c>
      <c r="P178" s="2" t="s">
        <v>1269</v>
      </c>
    </row>
    <row r="179" spans="1:16" x14ac:dyDescent="0.3">
      <c r="A179" s="2" t="s">
        <v>1676</v>
      </c>
      <c r="B179" s="2" t="s">
        <v>138</v>
      </c>
      <c r="C179" t="s">
        <v>138</v>
      </c>
      <c r="D179" s="2" t="s">
        <v>65</v>
      </c>
      <c r="E179" s="2" t="s">
        <v>1232</v>
      </c>
      <c r="F179" s="2" t="s">
        <v>1172</v>
      </c>
      <c r="G179" s="2" t="s">
        <v>1230</v>
      </c>
      <c r="H179" s="2" t="s">
        <v>1248</v>
      </c>
      <c r="I179" s="2" t="s">
        <v>1263</v>
      </c>
      <c r="J179" s="2" t="s">
        <v>1276</v>
      </c>
      <c r="K179" s="2" t="s">
        <v>1269</v>
      </c>
      <c r="L179" s="2" t="s">
        <v>1220</v>
      </c>
      <c r="M179" s="2" t="s">
        <v>1288</v>
      </c>
      <c r="N179" s="2" t="s">
        <v>1582</v>
      </c>
      <c r="O179" s="2" t="s">
        <v>1644</v>
      </c>
      <c r="P179" s="2" t="s">
        <v>1269</v>
      </c>
    </row>
    <row r="180" spans="1:16" x14ac:dyDescent="0.3">
      <c r="A180" s="2" t="s">
        <v>1677</v>
      </c>
      <c r="B180" s="2" t="s">
        <v>313</v>
      </c>
      <c r="C180" t="s">
        <v>313</v>
      </c>
      <c r="D180" s="2" t="s">
        <v>61</v>
      </c>
      <c r="E180" s="2" t="s">
        <v>1290</v>
      </c>
      <c r="F180" s="2"/>
      <c r="G180" s="2" t="s">
        <v>1220</v>
      </c>
      <c r="H180" s="2" t="s">
        <v>1269</v>
      </c>
      <c r="I180" s="2" t="s">
        <v>1263</v>
      </c>
      <c r="J180" s="2" t="s">
        <v>1347</v>
      </c>
      <c r="K180" s="2" t="s">
        <v>1269</v>
      </c>
      <c r="L180" s="2" t="s">
        <v>1220</v>
      </c>
      <c r="M180" s="2" t="s">
        <v>1235</v>
      </c>
      <c r="N180" s="2" t="s">
        <v>1721</v>
      </c>
      <c r="O180" s="2" t="s">
        <v>1414</v>
      </c>
      <c r="P180" s="2" t="s">
        <v>1269</v>
      </c>
    </row>
    <row r="181" spans="1:16" x14ac:dyDescent="0.3">
      <c r="A181" s="2" t="s">
        <v>1488</v>
      </c>
      <c r="B181" s="2" t="s">
        <v>503</v>
      </c>
      <c r="C181" t="s">
        <v>503</v>
      </c>
      <c r="D181" s="2" t="s">
        <v>56</v>
      </c>
      <c r="E181" s="2" t="s">
        <v>1347</v>
      </c>
      <c r="F181" s="2" t="s">
        <v>1191</v>
      </c>
      <c r="G181" s="2" t="s">
        <v>1231</v>
      </c>
      <c r="H181" s="2" t="s">
        <v>1220</v>
      </c>
      <c r="I181" s="2" t="s">
        <v>1263</v>
      </c>
      <c r="J181" s="2" t="s">
        <v>1258</v>
      </c>
      <c r="K181" s="2" t="s">
        <v>1269</v>
      </c>
      <c r="L181" s="2" t="s">
        <v>1220</v>
      </c>
      <c r="M181" s="2" t="s">
        <v>1248</v>
      </c>
      <c r="N181" s="2" t="s">
        <v>1577</v>
      </c>
      <c r="O181" s="2" t="s">
        <v>1567</v>
      </c>
      <c r="P181" s="2" t="s">
        <v>1269</v>
      </c>
    </row>
    <row r="182" spans="1:16" x14ac:dyDescent="0.3">
      <c r="A182" s="2" t="s">
        <v>1356</v>
      </c>
      <c r="B182" s="2" t="s">
        <v>677</v>
      </c>
      <c r="C182" t="s">
        <v>677</v>
      </c>
      <c r="D182" s="2" t="s">
        <v>78</v>
      </c>
      <c r="E182" s="2" t="s">
        <v>1249</v>
      </c>
      <c r="F182" s="2"/>
      <c r="G182" s="2" t="s">
        <v>1230</v>
      </c>
      <c r="H182" s="2" t="s">
        <v>1269</v>
      </c>
      <c r="I182" s="2" t="s">
        <v>1263</v>
      </c>
      <c r="J182" s="2" t="s">
        <v>1340</v>
      </c>
      <c r="K182" s="2" t="s">
        <v>1269</v>
      </c>
      <c r="L182" s="2" t="s">
        <v>1231</v>
      </c>
      <c r="M182" s="2" t="s">
        <v>1243</v>
      </c>
      <c r="N182" s="2" t="s">
        <v>1499</v>
      </c>
      <c r="O182" s="2" t="s">
        <v>1399</v>
      </c>
      <c r="P182" s="2" t="s">
        <v>1269</v>
      </c>
    </row>
    <row r="183" spans="1:16" x14ac:dyDescent="0.3">
      <c r="A183" s="2" t="s">
        <v>1681</v>
      </c>
      <c r="B183" s="2" t="s">
        <v>1921</v>
      </c>
      <c r="C183" t="s">
        <v>1921</v>
      </c>
      <c r="D183" s="2" t="s">
        <v>65</v>
      </c>
      <c r="E183" s="2" t="s">
        <v>1311</v>
      </c>
      <c r="F183" s="2" t="s">
        <v>1172</v>
      </c>
      <c r="G183" s="2" t="s">
        <v>1243</v>
      </c>
      <c r="H183" s="2" t="s">
        <v>1243</v>
      </c>
      <c r="I183" s="2" t="s">
        <v>1230</v>
      </c>
      <c r="J183" s="2" t="s">
        <v>1491</v>
      </c>
      <c r="K183" s="2" t="s">
        <v>1231</v>
      </c>
      <c r="L183" s="2" t="s">
        <v>1231</v>
      </c>
      <c r="M183" s="2" t="s">
        <v>1321</v>
      </c>
      <c r="N183" s="2" t="s">
        <v>1697</v>
      </c>
      <c r="O183" s="2" t="s">
        <v>2124</v>
      </c>
      <c r="P183" s="2" t="s">
        <v>1269</v>
      </c>
    </row>
    <row r="184" spans="1:16" x14ac:dyDescent="0.3">
      <c r="A184" s="2" t="s">
        <v>1682</v>
      </c>
      <c r="B184" s="2" t="s">
        <v>475</v>
      </c>
      <c r="C184" t="s">
        <v>475</v>
      </c>
      <c r="D184" s="2" t="s">
        <v>33</v>
      </c>
      <c r="E184" s="2" t="s">
        <v>1290</v>
      </c>
      <c r="F184" s="2" t="s">
        <v>1183</v>
      </c>
      <c r="G184" s="2" t="s">
        <v>1235</v>
      </c>
      <c r="H184" s="2" t="s">
        <v>1220</v>
      </c>
      <c r="I184" s="2" t="s">
        <v>1230</v>
      </c>
      <c r="J184" s="2" t="s">
        <v>1263</v>
      </c>
      <c r="K184" s="2" t="s">
        <v>1269</v>
      </c>
      <c r="L184" s="2" t="s">
        <v>1248</v>
      </c>
      <c r="M184" s="2" t="s">
        <v>1231</v>
      </c>
      <c r="N184" s="2" t="s">
        <v>1577</v>
      </c>
      <c r="O184" s="2" t="s">
        <v>1674</v>
      </c>
      <c r="P184" s="2" t="s">
        <v>1269</v>
      </c>
    </row>
    <row r="185" spans="1:16" x14ac:dyDescent="0.3">
      <c r="A185" s="2" t="s">
        <v>1351</v>
      </c>
      <c r="B185" s="2" t="s">
        <v>146</v>
      </c>
      <c r="C185" t="s">
        <v>146</v>
      </c>
      <c r="D185" s="2" t="s">
        <v>48</v>
      </c>
      <c r="E185" s="2" t="s">
        <v>1348</v>
      </c>
      <c r="F185" s="2" t="s">
        <v>1183</v>
      </c>
      <c r="G185" s="2" t="s">
        <v>1293</v>
      </c>
      <c r="H185" s="2" t="s">
        <v>1248</v>
      </c>
      <c r="I185" s="2" t="s">
        <v>1230</v>
      </c>
      <c r="J185" s="2" t="s">
        <v>1243</v>
      </c>
      <c r="K185" s="2" t="s">
        <v>1269</v>
      </c>
      <c r="L185" s="2" t="s">
        <v>1248</v>
      </c>
      <c r="M185" s="2" t="s">
        <v>1248</v>
      </c>
      <c r="N185" s="2" t="s">
        <v>1704</v>
      </c>
      <c r="O185" s="2" t="s">
        <v>1659</v>
      </c>
      <c r="P185" s="2" t="s">
        <v>1269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1140</v>
      </c>
      <c r="G186" s="2" t="s">
        <v>1036</v>
      </c>
      <c r="H186" s="2" t="s">
        <v>1387</v>
      </c>
      <c r="I186" s="2" t="s">
        <v>1388</v>
      </c>
      <c r="J186" s="2" t="s">
        <v>1037</v>
      </c>
      <c r="K186" s="2" t="s">
        <v>1144</v>
      </c>
      <c r="L186" s="2" t="s">
        <v>1145</v>
      </c>
      <c r="M186" s="2" t="s">
        <v>1146</v>
      </c>
      <c r="N186" s="2" t="s">
        <v>1000</v>
      </c>
      <c r="O186" s="2" t="s">
        <v>1389</v>
      </c>
      <c r="P186" s="2" t="s">
        <v>1150</v>
      </c>
    </row>
    <row r="187" spans="1:16" x14ac:dyDescent="0.3">
      <c r="A187" s="2" t="s">
        <v>1685</v>
      </c>
      <c r="B187" s="2" t="s">
        <v>249</v>
      </c>
      <c r="C187" t="s">
        <v>249</v>
      </c>
      <c r="D187" s="2" t="s">
        <v>74</v>
      </c>
      <c r="E187" s="2" t="s">
        <v>1290</v>
      </c>
      <c r="F187" s="2" t="s">
        <v>1175</v>
      </c>
      <c r="G187" s="2" t="s">
        <v>1293</v>
      </c>
      <c r="H187" s="2" t="s">
        <v>1282</v>
      </c>
      <c r="I187" s="2" t="s">
        <v>1230</v>
      </c>
      <c r="J187" s="2" t="s">
        <v>1305</v>
      </c>
      <c r="K187" s="2" t="s">
        <v>1220</v>
      </c>
      <c r="L187" s="2" t="s">
        <v>1220</v>
      </c>
      <c r="M187" s="2" t="s">
        <v>1282</v>
      </c>
      <c r="N187" s="2" t="s">
        <v>1365</v>
      </c>
      <c r="O187" s="2" t="s">
        <v>1576</v>
      </c>
      <c r="P187" s="2" t="s">
        <v>1220</v>
      </c>
    </row>
    <row r="188" spans="1:16" x14ac:dyDescent="0.3">
      <c r="A188" s="2" t="s">
        <v>1687</v>
      </c>
      <c r="B188" s="2" t="s">
        <v>2721</v>
      </c>
      <c r="C188" t="s">
        <v>2721</v>
      </c>
      <c r="D188" s="2" t="s">
        <v>40</v>
      </c>
      <c r="E188" s="2" t="s">
        <v>1311</v>
      </c>
      <c r="F188" s="2"/>
      <c r="G188" s="2" t="s">
        <v>1231</v>
      </c>
      <c r="H188" s="2" t="s">
        <v>1269</v>
      </c>
      <c r="I188" s="2" t="s">
        <v>1230</v>
      </c>
      <c r="J188" s="2" t="s">
        <v>1305</v>
      </c>
      <c r="K188" s="2" t="s">
        <v>1269</v>
      </c>
      <c r="L188" s="2" t="s">
        <v>1269</v>
      </c>
      <c r="M188" s="2" t="s">
        <v>1282</v>
      </c>
      <c r="N188" s="2" t="s">
        <v>1365</v>
      </c>
      <c r="O188" s="2" t="s">
        <v>1598</v>
      </c>
      <c r="P188" s="2" t="s">
        <v>1269</v>
      </c>
    </row>
    <row r="189" spans="1:16" x14ac:dyDescent="0.3">
      <c r="A189" s="2" t="s">
        <v>1691</v>
      </c>
      <c r="B189" s="2" t="s">
        <v>1975</v>
      </c>
      <c r="C189" t="s">
        <v>1975</v>
      </c>
      <c r="D189" s="2" t="s">
        <v>104</v>
      </c>
      <c r="E189" s="2" t="s">
        <v>1311</v>
      </c>
      <c r="F189" s="2"/>
      <c r="G189" s="2" t="s">
        <v>1230</v>
      </c>
      <c r="H189" s="2" t="s">
        <v>1269</v>
      </c>
      <c r="I189" s="2" t="s">
        <v>1230</v>
      </c>
      <c r="J189" s="2" t="s">
        <v>1364</v>
      </c>
      <c r="K189" s="2" t="s">
        <v>1269</v>
      </c>
      <c r="L189" s="2" t="s">
        <v>1240</v>
      </c>
      <c r="M189" s="2" t="s">
        <v>1298</v>
      </c>
      <c r="N189" s="2" t="s">
        <v>1574</v>
      </c>
      <c r="O189" s="2" t="s">
        <v>1574</v>
      </c>
      <c r="P189" s="2" t="s">
        <v>1269</v>
      </c>
    </row>
    <row r="190" spans="1:16" x14ac:dyDescent="0.3">
      <c r="A190" s="2" t="s">
        <v>1539</v>
      </c>
      <c r="B190" s="2" t="s">
        <v>808</v>
      </c>
      <c r="C190" t="s">
        <v>808</v>
      </c>
      <c r="D190" s="2" t="s">
        <v>51</v>
      </c>
      <c r="E190" s="2" t="s">
        <v>1409</v>
      </c>
      <c r="F190" s="2"/>
      <c r="G190" s="2" t="s">
        <v>1231</v>
      </c>
      <c r="H190" s="2" t="s">
        <v>1269</v>
      </c>
      <c r="I190" s="2" t="s">
        <v>1230</v>
      </c>
      <c r="J190" s="2" t="s">
        <v>1711</v>
      </c>
      <c r="K190" s="2" t="s">
        <v>1220</v>
      </c>
      <c r="L190" s="2" t="s">
        <v>1220</v>
      </c>
      <c r="M190" s="2" t="s">
        <v>1220</v>
      </c>
      <c r="N190" s="2" t="s">
        <v>1663</v>
      </c>
      <c r="O190" s="2" t="s">
        <v>1712</v>
      </c>
      <c r="P190" s="2" t="s">
        <v>1220</v>
      </c>
    </row>
    <row r="191" spans="1:16" x14ac:dyDescent="0.3">
      <c r="A191" s="2" t="s">
        <v>1345</v>
      </c>
      <c r="B191" s="2" t="s">
        <v>1933</v>
      </c>
      <c r="C191" t="s">
        <v>1933</v>
      </c>
      <c r="D191" s="2" t="s">
        <v>78</v>
      </c>
      <c r="E191" s="2" t="s">
        <v>1305</v>
      </c>
      <c r="F191" s="2" t="s">
        <v>1172</v>
      </c>
      <c r="G191" s="2" t="s">
        <v>1293</v>
      </c>
      <c r="H191" s="2" t="s">
        <v>1282</v>
      </c>
      <c r="I191" s="2" t="s">
        <v>1230</v>
      </c>
      <c r="J191" s="2" t="s">
        <v>1348</v>
      </c>
      <c r="K191" s="2" t="s">
        <v>1269</v>
      </c>
      <c r="L191" s="2" t="s">
        <v>1220</v>
      </c>
      <c r="M191" s="2" t="s">
        <v>1279</v>
      </c>
      <c r="N191" s="2" t="s">
        <v>1402</v>
      </c>
      <c r="O191" s="2" t="s">
        <v>1578</v>
      </c>
      <c r="P191" s="2" t="s">
        <v>1220</v>
      </c>
    </row>
    <row r="192" spans="1:16" x14ac:dyDescent="0.3">
      <c r="A192" s="2" t="s">
        <v>1550</v>
      </c>
      <c r="B192" s="2" t="s">
        <v>522</v>
      </c>
      <c r="C192" t="s">
        <v>522</v>
      </c>
      <c r="D192" s="2" t="s">
        <v>74</v>
      </c>
      <c r="E192" s="2" t="s">
        <v>1335</v>
      </c>
      <c r="F192" s="2"/>
      <c r="G192" s="2" t="s">
        <v>1220</v>
      </c>
      <c r="H192" s="2" t="s">
        <v>1269</v>
      </c>
      <c r="I192" s="2" t="s">
        <v>1230</v>
      </c>
      <c r="J192" s="2" t="s">
        <v>1258</v>
      </c>
      <c r="K192" s="2" t="s">
        <v>1269</v>
      </c>
      <c r="L192" s="2" t="s">
        <v>1269</v>
      </c>
      <c r="M192" s="2" t="s">
        <v>1248</v>
      </c>
      <c r="N192" s="2" t="s">
        <v>1657</v>
      </c>
      <c r="O192" s="2" t="s">
        <v>1701</v>
      </c>
      <c r="P192" s="2" t="s">
        <v>1269</v>
      </c>
    </row>
    <row r="193" spans="1:16" x14ac:dyDescent="0.3">
      <c r="A193" s="2" t="s">
        <v>1698</v>
      </c>
      <c r="B193" s="2" t="s">
        <v>590</v>
      </c>
      <c r="C193" t="s">
        <v>590</v>
      </c>
      <c r="D193" s="2" t="s">
        <v>101</v>
      </c>
      <c r="E193" s="2" t="s">
        <v>1232</v>
      </c>
      <c r="F193" s="2" t="s">
        <v>1172</v>
      </c>
      <c r="G193" s="2" t="s">
        <v>1243</v>
      </c>
      <c r="H193" s="2" t="s">
        <v>1231</v>
      </c>
      <c r="I193" s="2" t="s">
        <v>1230</v>
      </c>
      <c r="J193" s="2" t="s">
        <v>1249</v>
      </c>
      <c r="K193" s="2" t="s">
        <v>1269</v>
      </c>
      <c r="L193" s="2" t="s">
        <v>1220</v>
      </c>
      <c r="M193" s="2" t="s">
        <v>1235</v>
      </c>
      <c r="N193" s="2" t="s">
        <v>1317</v>
      </c>
      <c r="O193" s="2" t="s">
        <v>1671</v>
      </c>
      <c r="P193" s="2" t="s">
        <v>1220</v>
      </c>
    </row>
    <row r="194" spans="1:16" x14ac:dyDescent="0.3">
      <c r="A194" s="2" t="s">
        <v>1700</v>
      </c>
      <c r="B194" s="2" t="s">
        <v>1961</v>
      </c>
      <c r="C194" t="s">
        <v>1961</v>
      </c>
      <c r="D194" s="2" t="s">
        <v>56</v>
      </c>
      <c r="E194" s="2" t="s">
        <v>1311</v>
      </c>
      <c r="F194" s="2"/>
      <c r="G194" s="2" t="s">
        <v>1282</v>
      </c>
      <c r="H194" s="2" t="s">
        <v>1269</v>
      </c>
      <c r="I194" s="2" t="s">
        <v>1230</v>
      </c>
      <c r="J194" s="2" t="s">
        <v>1301</v>
      </c>
      <c r="K194" s="2" t="s">
        <v>1220</v>
      </c>
      <c r="L194" s="2" t="s">
        <v>1220</v>
      </c>
      <c r="M194" s="2" t="s">
        <v>1243</v>
      </c>
      <c r="N194" s="2" t="s">
        <v>1456</v>
      </c>
      <c r="O194" s="2" t="s">
        <v>1299</v>
      </c>
      <c r="P194" s="2" t="s">
        <v>1269</v>
      </c>
    </row>
    <row r="195" spans="1:16" x14ac:dyDescent="0.3">
      <c r="A195" s="2" t="s">
        <v>1702</v>
      </c>
      <c r="B195" s="2" t="s">
        <v>2717</v>
      </c>
      <c r="C195" t="s">
        <v>2717</v>
      </c>
      <c r="D195" s="2" t="s">
        <v>114</v>
      </c>
      <c r="E195" s="2" t="s">
        <v>1232</v>
      </c>
      <c r="F195" s="2" t="s">
        <v>1191</v>
      </c>
      <c r="G195" s="2" t="s">
        <v>1240</v>
      </c>
      <c r="H195" s="2" t="s">
        <v>1220</v>
      </c>
      <c r="I195" s="2" t="s">
        <v>1230</v>
      </c>
      <c r="J195" s="2" t="s">
        <v>1688</v>
      </c>
      <c r="K195" s="2" t="s">
        <v>1269</v>
      </c>
      <c r="L195" s="2" t="s">
        <v>1269</v>
      </c>
      <c r="M195" s="2" t="s">
        <v>1708</v>
      </c>
      <c r="N195" s="2" t="s">
        <v>1712</v>
      </c>
      <c r="O195" s="2" t="s">
        <v>1690</v>
      </c>
      <c r="P195" s="2" t="s">
        <v>1220</v>
      </c>
    </row>
    <row r="196" spans="1:16" x14ac:dyDescent="0.3">
      <c r="A196" s="2" t="s">
        <v>1703</v>
      </c>
      <c r="B196" s="2" t="s">
        <v>2886</v>
      </c>
      <c r="C196" t="s">
        <v>2886</v>
      </c>
      <c r="D196" s="2" t="s">
        <v>33</v>
      </c>
      <c r="E196" s="2" t="s">
        <v>1221</v>
      </c>
      <c r="F196" s="2" t="s">
        <v>1191</v>
      </c>
      <c r="G196" s="2" t="s">
        <v>1240</v>
      </c>
      <c r="H196" s="2" t="s">
        <v>1220</v>
      </c>
      <c r="I196" s="2" t="s">
        <v>1230</v>
      </c>
      <c r="J196" s="2" t="s">
        <v>1711</v>
      </c>
      <c r="K196" s="2" t="s">
        <v>1269</v>
      </c>
      <c r="L196" s="2" t="s">
        <v>1269</v>
      </c>
      <c r="M196" s="2" t="s">
        <v>1231</v>
      </c>
      <c r="N196" s="2" t="s">
        <v>1663</v>
      </c>
      <c r="O196" s="2" t="s">
        <v>1761</v>
      </c>
      <c r="P196" s="2" t="s">
        <v>1220</v>
      </c>
    </row>
    <row r="197" spans="1:16" x14ac:dyDescent="0.3">
      <c r="A197" s="2" t="s">
        <v>1705</v>
      </c>
      <c r="B197" s="2" t="s">
        <v>568</v>
      </c>
      <c r="C197" t="s">
        <v>568</v>
      </c>
      <c r="D197" s="2" t="s">
        <v>130</v>
      </c>
      <c r="E197" s="2" t="s">
        <v>1232</v>
      </c>
      <c r="F197" s="2"/>
      <c r="G197" s="2" t="s">
        <v>1240</v>
      </c>
      <c r="H197" s="2" t="s">
        <v>1269</v>
      </c>
      <c r="I197" s="2" t="s">
        <v>1248</v>
      </c>
      <c r="J197" s="2" t="s">
        <v>1282</v>
      </c>
      <c r="K197" s="2" t="s">
        <v>1220</v>
      </c>
      <c r="L197" s="2" t="s">
        <v>1231</v>
      </c>
      <c r="M197" s="2" t="s">
        <v>1263</v>
      </c>
      <c r="N197" s="2" t="s">
        <v>1582</v>
      </c>
      <c r="O197" s="2" t="s">
        <v>1589</v>
      </c>
      <c r="P197" s="2" t="s">
        <v>1269</v>
      </c>
    </row>
    <row r="198" spans="1:16" x14ac:dyDescent="0.3">
      <c r="A198" s="2" t="s">
        <v>1707</v>
      </c>
      <c r="B198" s="2" t="s">
        <v>339</v>
      </c>
      <c r="C198" t="s">
        <v>339</v>
      </c>
      <c r="D198" s="2" t="s">
        <v>78</v>
      </c>
      <c r="E198" s="2" t="s">
        <v>1348</v>
      </c>
      <c r="F198" s="2" t="s">
        <v>1191</v>
      </c>
      <c r="G198" s="2" t="s">
        <v>1220</v>
      </c>
      <c r="H198" s="2" t="s">
        <v>1220</v>
      </c>
      <c r="I198" s="2" t="s">
        <v>1248</v>
      </c>
      <c r="J198" s="2" t="s">
        <v>1258</v>
      </c>
      <c r="K198" s="2" t="s">
        <v>1269</v>
      </c>
      <c r="L198" s="2" t="s">
        <v>1220</v>
      </c>
      <c r="M198" s="2" t="s">
        <v>1248</v>
      </c>
      <c r="N198" s="2" t="s">
        <v>1478</v>
      </c>
      <c r="O198" s="2" t="s">
        <v>1701</v>
      </c>
      <c r="P198" s="2" t="s">
        <v>1220</v>
      </c>
    </row>
    <row r="199" spans="1:16" x14ac:dyDescent="0.3">
      <c r="A199" s="2" t="s">
        <v>1710</v>
      </c>
      <c r="B199" s="2" t="s">
        <v>1940</v>
      </c>
      <c r="C199" t="s">
        <v>1940</v>
      </c>
      <c r="D199" s="2" t="s">
        <v>86</v>
      </c>
      <c r="E199" s="2" t="s">
        <v>1249</v>
      </c>
      <c r="F199" s="2" t="s">
        <v>1157</v>
      </c>
      <c r="G199" s="2" t="s">
        <v>1230</v>
      </c>
      <c r="H199" s="2" t="s">
        <v>1220</v>
      </c>
      <c r="I199" s="2" t="s">
        <v>1248</v>
      </c>
      <c r="J199" s="2" t="s">
        <v>1282</v>
      </c>
      <c r="K199" s="2" t="s">
        <v>1269</v>
      </c>
      <c r="L199" s="2" t="s">
        <v>1220</v>
      </c>
      <c r="M199" s="2" t="s">
        <v>1230</v>
      </c>
      <c r="N199" s="2" t="s">
        <v>1582</v>
      </c>
      <c r="O199" s="2" t="s">
        <v>1478</v>
      </c>
      <c r="P199" s="2" t="s">
        <v>1269</v>
      </c>
    </row>
    <row r="200" spans="1:16" x14ac:dyDescent="0.3">
      <c r="A200" s="2" t="s">
        <v>1535</v>
      </c>
      <c r="B200" s="2" t="s">
        <v>136</v>
      </c>
      <c r="C200" t="s">
        <v>136</v>
      </c>
      <c r="D200" s="2" t="s">
        <v>78</v>
      </c>
      <c r="E200" s="2" t="s">
        <v>1290</v>
      </c>
      <c r="F200" s="2" t="s">
        <v>1172</v>
      </c>
      <c r="G200" s="2" t="s">
        <v>1293</v>
      </c>
      <c r="H200" s="2" t="s">
        <v>1243</v>
      </c>
      <c r="I200" s="2" t="s">
        <v>1248</v>
      </c>
      <c r="J200" s="2" t="s">
        <v>1321</v>
      </c>
      <c r="K200" s="2" t="s">
        <v>1269</v>
      </c>
      <c r="L200" s="2" t="s">
        <v>1220</v>
      </c>
      <c r="M200" s="2" t="s">
        <v>1221</v>
      </c>
      <c r="N200" s="2" t="s">
        <v>2379</v>
      </c>
      <c r="O200" s="2" t="s">
        <v>1567</v>
      </c>
      <c r="P200" s="2" t="s">
        <v>1220</v>
      </c>
    </row>
    <row r="201" spans="1:16" x14ac:dyDescent="0.3">
      <c r="A201" s="2" t="s">
        <v>1713</v>
      </c>
      <c r="B201" s="2" t="s">
        <v>397</v>
      </c>
      <c r="C201" t="s">
        <v>397</v>
      </c>
      <c r="D201" s="2" t="s">
        <v>46</v>
      </c>
      <c r="E201" s="2" t="s">
        <v>1294</v>
      </c>
      <c r="F201" s="2" t="s">
        <v>1183</v>
      </c>
      <c r="G201" s="2" t="s">
        <v>1293</v>
      </c>
      <c r="H201" s="2" t="s">
        <v>1258</v>
      </c>
      <c r="I201" s="2" t="s">
        <v>1248</v>
      </c>
      <c r="J201" s="2" t="s">
        <v>1329</v>
      </c>
      <c r="K201" s="2" t="s">
        <v>1269</v>
      </c>
      <c r="L201" s="2" t="s">
        <v>1231</v>
      </c>
      <c r="M201" s="2" t="s">
        <v>1288</v>
      </c>
      <c r="N201" s="2" t="s">
        <v>1238</v>
      </c>
      <c r="O201" s="2" t="s">
        <v>1704</v>
      </c>
      <c r="P201" s="2" t="s">
        <v>1269</v>
      </c>
    </row>
    <row r="202" spans="1:16" x14ac:dyDescent="0.3">
      <c r="A202" s="2" t="s">
        <v>1714</v>
      </c>
      <c r="B202" s="2" t="s">
        <v>82</v>
      </c>
      <c r="C202" t="s">
        <v>82</v>
      </c>
      <c r="D202" s="2" t="s">
        <v>80</v>
      </c>
      <c r="E202" s="2" t="s">
        <v>1294</v>
      </c>
      <c r="F202" s="2" t="s">
        <v>49</v>
      </c>
      <c r="G202" s="2" t="s">
        <v>1293</v>
      </c>
      <c r="H202" s="2" t="s">
        <v>1288</v>
      </c>
      <c r="I202" s="2" t="s">
        <v>1248</v>
      </c>
      <c r="J202" s="2" t="s">
        <v>1237</v>
      </c>
      <c r="K202" s="2" t="s">
        <v>1269</v>
      </c>
      <c r="L202" s="2" t="s">
        <v>1240</v>
      </c>
      <c r="M202" s="2" t="s">
        <v>1225</v>
      </c>
      <c r="N202" s="2" t="s">
        <v>1622</v>
      </c>
      <c r="O202" s="2" t="s">
        <v>1589</v>
      </c>
      <c r="P202" s="2" t="s">
        <v>1220</v>
      </c>
    </row>
    <row r="203" spans="1:16" x14ac:dyDescent="0.3">
      <c r="A203" s="2" t="s">
        <v>1715</v>
      </c>
      <c r="B203" s="2" t="s">
        <v>302</v>
      </c>
      <c r="C203" t="s">
        <v>302</v>
      </c>
      <c r="D203" s="2" t="s">
        <v>86</v>
      </c>
      <c r="E203" s="2" t="s">
        <v>1221</v>
      </c>
      <c r="F203" s="2"/>
      <c r="G203" s="2" t="s">
        <v>1293</v>
      </c>
      <c r="H203" s="2" t="s">
        <v>1269</v>
      </c>
      <c r="I203" s="2" t="s">
        <v>1248</v>
      </c>
      <c r="J203" s="2" t="s">
        <v>1294</v>
      </c>
      <c r="K203" s="2" t="s">
        <v>1269</v>
      </c>
      <c r="L203" s="2" t="s">
        <v>1220</v>
      </c>
      <c r="M203" s="2" t="s">
        <v>1324</v>
      </c>
      <c r="N203" s="2" t="s">
        <v>1572</v>
      </c>
      <c r="O203" s="2" t="s">
        <v>1578</v>
      </c>
      <c r="P203" s="2" t="s">
        <v>1220</v>
      </c>
    </row>
    <row r="204" spans="1:16" x14ac:dyDescent="0.3">
      <c r="A204" s="2" t="s">
        <v>1716</v>
      </c>
      <c r="B204" s="2" t="s">
        <v>103</v>
      </c>
      <c r="C204" t="s">
        <v>103</v>
      </c>
      <c r="D204" s="2" t="s">
        <v>104</v>
      </c>
      <c r="E204" s="2" t="s">
        <v>1232</v>
      </c>
      <c r="F204" s="2" t="s">
        <v>1157</v>
      </c>
      <c r="G204" s="2" t="s">
        <v>1220</v>
      </c>
      <c r="H204" s="2" t="s">
        <v>1220</v>
      </c>
      <c r="I204" s="2" t="s">
        <v>1248</v>
      </c>
      <c r="J204" s="2" t="s">
        <v>1290</v>
      </c>
      <c r="K204" s="2" t="s">
        <v>1269</v>
      </c>
      <c r="L204" s="2" t="s">
        <v>1231</v>
      </c>
      <c r="M204" s="2" t="s">
        <v>1329</v>
      </c>
      <c r="N204" s="2" t="s">
        <v>2155</v>
      </c>
      <c r="O204" s="2" t="s">
        <v>2530</v>
      </c>
      <c r="P204" s="2" t="s">
        <v>1269</v>
      </c>
    </row>
    <row r="205" spans="1:16" x14ac:dyDescent="0.3">
      <c r="A205" s="2" t="s">
        <v>1718</v>
      </c>
      <c r="B205" s="2" t="s">
        <v>683</v>
      </c>
      <c r="C205" t="s">
        <v>683</v>
      </c>
      <c r="D205" s="2" t="s">
        <v>180</v>
      </c>
      <c r="E205" s="2" t="s">
        <v>1232</v>
      </c>
      <c r="F205" s="2" t="s">
        <v>1172</v>
      </c>
      <c r="G205" s="2" t="s">
        <v>1293</v>
      </c>
      <c r="H205" s="2" t="s">
        <v>1231</v>
      </c>
      <c r="I205" s="2" t="s">
        <v>1248</v>
      </c>
      <c r="J205" s="2" t="s">
        <v>1353</v>
      </c>
      <c r="K205" s="2" t="s">
        <v>1269</v>
      </c>
      <c r="L205" s="2" t="s">
        <v>1220</v>
      </c>
      <c r="M205" s="2" t="s">
        <v>1303</v>
      </c>
      <c r="N205" s="2" t="s">
        <v>2464</v>
      </c>
      <c r="O205" s="2" t="s">
        <v>1678</v>
      </c>
      <c r="P205" s="2" t="s">
        <v>1220</v>
      </c>
    </row>
    <row r="206" spans="1:16" x14ac:dyDescent="0.3">
      <c r="A206" s="2" t="s">
        <v>1525</v>
      </c>
      <c r="B206" s="2" t="s">
        <v>685</v>
      </c>
      <c r="C206" t="s">
        <v>685</v>
      </c>
      <c r="D206" s="2" t="s">
        <v>101</v>
      </c>
      <c r="E206" s="2" t="s">
        <v>1232</v>
      </c>
      <c r="F206" s="2"/>
      <c r="G206" s="2" t="s">
        <v>1231</v>
      </c>
      <c r="H206" s="2" t="s">
        <v>1269</v>
      </c>
      <c r="I206" s="2" t="s">
        <v>1248</v>
      </c>
      <c r="J206" s="2" t="s">
        <v>1263</v>
      </c>
      <c r="K206" s="2" t="s">
        <v>1269</v>
      </c>
      <c r="L206" s="2" t="s">
        <v>1231</v>
      </c>
      <c r="M206" s="2" t="s">
        <v>1263</v>
      </c>
      <c r="N206" s="2" t="s">
        <v>1648</v>
      </c>
      <c r="O206" s="2" t="s">
        <v>1589</v>
      </c>
      <c r="P206" s="2" t="s">
        <v>1269</v>
      </c>
    </row>
    <row r="207" spans="1:16" x14ac:dyDescent="0.3">
      <c r="A207" s="2" t="s">
        <v>1592</v>
      </c>
      <c r="B207" s="2" t="s">
        <v>1190</v>
      </c>
      <c r="C207" t="s">
        <v>1190</v>
      </c>
      <c r="D207" s="2" t="s">
        <v>72</v>
      </c>
      <c r="E207" s="2" t="s">
        <v>1221</v>
      </c>
      <c r="F207" s="2" t="s">
        <v>1172</v>
      </c>
      <c r="G207" s="2" t="s">
        <v>1282</v>
      </c>
      <c r="H207" s="2" t="s">
        <v>1220</v>
      </c>
      <c r="I207" s="2" t="s">
        <v>1240</v>
      </c>
      <c r="J207" s="2" t="s">
        <v>1222</v>
      </c>
      <c r="K207" s="2" t="s">
        <v>1269</v>
      </c>
      <c r="L207" s="2" t="s">
        <v>1231</v>
      </c>
      <c r="M207" s="2" t="s">
        <v>1293</v>
      </c>
      <c r="N207" s="2" t="s">
        <v>1246</v>
      </c>
      <c r="O207" s="2" t="s">
        <v>1643</v>
      </c>
      <c r="P207" s="2" t="s">
        <v>1220</v>
      </c>
    </row>
    <row r="208" spans="1:16" x14ac:dyDescent="0.3">
      <c r="A208" s="2" t="s">
        <v>1522</v>
      </c>
      <c r="B208" s="2" t="s">
        <v>755</v>
      </c>
      <c r="C208" t="s">
        <v>755</v>
      </c>
      <c r="D208" s="2" t="s">
        <v>40</v>
      </c>
      <c r="E208" s="2" t="s">
        <v>1221</v>
      </c>
      <c r="F208" s="2" t="s">
        <v>1172</v>
      </c>
      <c r="G208" s="2" t="s">
        <v>1258</v>
      </c>
      <c r="H208" s="2" t="s">
        <v>1220</v>
      </c>
      <c r="I208" s="2" t="s">
        <v>1240</v>
      </c>
      <c r="J208" s="2" t="s">
        <v>1340</v>
      </c>
      <c r="K208" s="2" t="s">
        <v>1269</v>
      </c>
      <c r="L208" s="2" t="s">
        <v>1231</v>
      </c>
      <c r="M208" s="2" t="s">
        <v>1293</v>
      </c>
      <c r="N208" s="2" t="s">
        <v>1692</v>
      </c>
      <c r="O208" s="2" t="s">
        <v>1671</v>
      </c>
      <c r="P208" s="2" t="s">
        <v>1269</v>
      </c>
    </row>
    <row r="209" spans="1:16" x14ac:dyDescent="0.3">
      <c r="A209" s="2" t="s">
        <v>1342</v>
      </c>
      <c r="B209" s="2" t="s">
        <v>170</v>
      </c>
      <c r="C209" t="s">
        <v>170</v>
      </c>
      <c r="D209" s="2" t="s">
        <v>54</v>
      </c>
      <c r="E209" s="2" t="s">
        <v>1348</v>
      </c>
      <c r="F209" s="2" t="s">
        <v>1172</v>
      </c>
      <c r="G209" s="2" t="s">
        <v>1258</v>
      </c>
      <c r="H209" s="2" t="s">
        <v>1258</v>
      </c>
      <c r="I209" s="2" t="s">
        <v>1240</v>
      </c>
      <c r="J209" s="2" t="s">
        <v>1515</v>
      </c>
      <c r="K209" s="2" t="s">
        <v>1220</v>
      </c>
      <c r="L209" s="2" t="s">
        <v>1231</v>
      </c>
      <c r="M209" s="2" t="s">
        <v>1313</v>
      </c>
      <c r="N209" s="2" t="s">
        <v>2702</v>
      </c>
      <c r="O209" s="2" t="s">
        <v>1732</v>
      </c>
      <c r="P209" s="2" t="s">
        <v>1269</v>
      </c>
    </row>
    <row r="210" spans="1:16" x14ac:dyDescent="0.3">
      <c r="A210" s="2" t="s">
        <v>1722</v>
      </c>
      <c r="B210" s="2" t="s">
        <v>294</v>
      </c>
      <c r="C210" t="s">
        <v>294</v>
      </c>
      <c r="D210" s="2" t="s">
        <v>46</v>
      </c>
      <c r="E210" s="2" t="s">
        <v>1221</v>
      </c>
      <c r="F210" s="2"/>
      <c r="G210" s="2" t="s">
        <v>1293</v>
      </c>
      <c r="H210" s="2" t="s">
        <v>1269</v>
      </c>
      <c r="I210" s="2" t="s">
        <v>1240</v>
      </c>
      <c r="J210" s="2" t="s">
        <v>1329</v>
      </c>
      <c r="K210" s="2" t="s">
        <v>1269</v>
      </c>
      <c r="L210" s="2" t="s">
        <v>1269</v>
      </c>
      <c r="M210" s="2" t="s">
        <v>1235</v>
      </c>
      <c r="N210" s="2" t="s">
        <v>1531</v>
      </c>
      <c r="O210" s="2" t="s">
        <v>1704</v>
      </c>
      <c r="P210" s="2" t="s">
        <v>1269</v>
      </c>
    </row>
    <row r="211" spans="1:16" x14ac:dyDescent="0.3">
      <c r="A211" s="2" t="s">
        <v>1723</v>
      </c>
      <c r="B211" s="2" t="s">
        <v>570</v>
      </c>
      <c r="C211" t="s">
        <v>570</v>
      </c>
      <c r="D211" s="2" t="s">
        <v>84</v>
      </c>
      <c r="E211" s="2" t="s">
        <v>1290</v>
      </c>
      <c r="F211" s="2"/>
      <c r="G211" s="2" t="s">
        <v>1220</v>
      </c>
      <c r="H211" s="2" t="s">
        <v>1269</v>
      </c>
      <c r="I211" s="2" t="s">
        <v>1240</v>
      </c>
      <c r="J211" s="2" t="s">
        <v>1248</v>
      </c>
      <c r="K211" s="2" t="s">
        <v>1269</v>
      </c>
      <c r="L211" s="2" t="s">
        <v>1269</v>
      </c>
      <c r="M211" s="2" t="s">
        <v>1248</v>
      </c>
      <c r="N211" s="2" t="s">
        <v>1537</v>
      </c>
      <c r="O211" s="2" t="s">
        <v>1399</v>
      </c>
      <c r="P211" s="2" t="s">
        <v>1269</v>
      </c>
    </row>
    <row r="212" spans="1:16" x14ac:dyDescent="0.3">
      <c r="A212" s="2" t="s">
        <v>1561</v>
      </c>
      <c r="B212" s="2" t="s">
        <v>91</v>
      </c>
      <c r="C212" t="s">
        <v>91</v>
      </c>
      <c r="D212" s="2" t="s">
        <v>44</v>
      </c>
      <c r="E212" s="2" t="s">
        <v>1290</v>
      </c>
      <c r="F212" s="2" t="s">
        <v>49</v>
      </c>
      <c r="G212" s="2" t="s">
        <v>1293</v>
      </c>
      <c r="H212" s="2" t="s">
        <v>1288</v>
      </c>
      <c r="I212" s="2" t="s">
        <v>1240</v>
      </c>
      <c r="J212" s="2" t="s">
        <v>1293</v>
      </c>
      <c r="K212" s="2" t="s">
        <v>1269</v>
      </c>
      <c r="L212" s="2" t="s">
        <v>1269</v>
      </c>
      <c r="M212" s="2" t="s">
        <v>1243</v>
      </c>
      <c r="N212" s="2" t="s">
        <v>1291</v>
      </c>
      <c r="O212" s="2" t="s">
        <v>1686</v>
      </c>
      <c r="P212" s="2" t="s">
        <v>1269</v>
      </c>
    </row>
    <row r="213" spans="1:16" x14ac:dyDescent="0.3">
      <c r="A213" s="2" t="s">
        <v>1725</v>
      </c>
      <c r="B213" s="2" t="s">
        <v>2847</v>
      </c>
      <c r="C213" t="s">
        <v>2847</v>
      </c>
      <c r="D213" s="2" t="s">
        <v>44</v>
      </c>
      <c r="E213" s="2" t="s">
        <v>1311</v>
      </c>
      <c r="F213" s="2"/>
      <c r="G213" s="2" t="s">
        <v>1288</v>
      </c>
      <c r="H213" s="2" t="s">
        <v>1269</v>
      </c>
      <c r="I213" s="2" t="s">
        <v>1240</v>
      </c>
      <c r="J213" s="2" t="s">
        <v>1279</v>
      </c>
      <c r="K213" s="2" t="s">
        <v>1269</v>
      </c>
      <c r="L213" s="2" t="s">
        <v>1220</v>
      </c>
      <c r="M213" s="2" t="s">
        <v>1258</v>
      </c>
      <c r="N213" s="2" t="s">
        <v>1274</v>
      </c>
      <c r="O213" s="2" t="s">
        <v>1537</v>
      </c>
      <c r="P213" s="2" t="s">
        <v>1269</v>
      </c>
    </row>
    <row r="214" spans="1:16" x14ac:dyDescent="0.3">
      <c r="A214" s="2" t="s">
        <v>1728</v>
      </c>
      <c r="B214" s="2" t="s">
        <v>276</v>
      </c>
      <c r="C214" t="s">
        <v>276</v>
      </c>
      <c r="D214" s="2" t="s">
        <v>78</v>
      </c>
      <c r="E214" s="2" t="s">
        <v>1348</v>
      </c>
      <c r="F214" s="2"/>
      <c r="G214" s="2" t="s">
        <v>1293</v>
      </c>
      <c r="H214" s="2" t="s">
        <v>1269</v>
      </c>
      <c r="I214" s="2" t="s">
        <v>1240</v>
      </c>
      <c r="J214" s="2" t="s">
        <v>1230</v>
      </c>
      <c r="K214" s="2" t="s">
        <v>1269</v>
      </c>
      <c r="L214" s="2" t="s">
        <v>1269</v>
      </c>
      <c r="M214" s="2" t="s">
        <v>1258</v>
      </c>
      <c r="N214" s="2" t="s">
        <v>1643</v>
      </c>
      <c r="O214" s="2" t="s">
        <v>1674</v>
      </c>
      <c r="P214" s="2" t="s">
        <v>1220</v>
      </c>
    </row>
    <row r="215" spans="1:16" x14ac:dyDescent="0.3">
      <c r="A215" s="2" t="s">
        <v>1729</v>
      </c>
      <c r="B215" s="2" t="s">
        <v>630</v>
      </c>
      <c r="C215" t="s">
        <v>630</v>
      </c>
      <c r="D215" s="2" t="s">
        <v>44</v>
      </c>
      <c r="E215" s="2" t="s">
        <v>1301</v>
      </c>
      <c r="F215" s="2" t="s">
        <v>1191</v>
      </c>
      <c r="G215" s="2" t="s">
        <v>1220</v>
      </c>
      <c r="H215" s="2" t="s">
        <v>1220</v>
      </c>
      <c r="I215" s="2" t="s">
        <v>1240</v>
      </c>
      <c r="J215" s="2" t="s">
        <v>1348</v>
      </c>
      <c r="K215" s="2" t="s">
        <v>1269</v>
      </c>
      <c r="L215" s="2" t="s">
        <v>1231</v>
      </c>
      <c r="M215" s="2" t="s">
        <v>1222</v>
      </c>
      <c r="N215" s="2" t="s">
        <v>1655</v>
      </c>
      <c r="O215" s="2" t="s">
        <v>2468</v>
      </c>
      <c r="P215" s="2" t="s">
        <v>1269</v>
      </c>
    </row>
    <row r="216" spans="1:16" x14ac:dyDescent="0.3">
      <c r="A216" s="2" t="s">
        <v>1518</v>
      </c>
      <c r="B216" s="2" t="s">
        <v>358</v>
      </c>
      <c r="C216" t="s">
        <v>358</v>
      </c>
      <c r="D216" s="2" t="s">
        <v>86</v>
      </c>
      <c r="E216" s="2" t="s">
        <v>1348</v>
      </c>
      <c r="F216" s="2" t="s">
        <v>1172</v>
      </c>
      <c r="G216" s="2" t="s">
        <v>1293</v>
      </c>
      <c r="H216" s="2" t="s">
        <v>1231</v>
      </c>
      <c r="I216" s="2" t="s">
        <v>1240</v>
      </c>
      <c r="J216" s="2" t="s">
        <v>1340</v>
      </c>
      <c r="K216" s="2" t="s">
        <v>1269</v>
      </c>
      <c r="L216" s="2" t="s">
        <v>1220</v>
      </c>
      <c r="M216" s="2" t="s">
        <v>1301</v>
      </c>
      <c r="N216" s="2" t="s">
        <v>1692</v>
      </c>
      <c r="O216" s="2" t="s">
        <v>1478</v>
      </c>
      <c r="P216" s="2" t="s">
        <v>1220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1140</v>
      </c>
      <c r="G217" s="2" t="s">
        <v>1036</v>
      </c>
      <c r="H217" s="2" t="s">
        <v>1387</v>
      </c>
      <c r="I217" s="2" t="s">
        <v>1388</v>
      </c>
      <c r="J217" s="2" t="s">
        <v>1037</v>
      </c>
      <c r="K217" s="2" t="s">
        <v>1144</v>
      </c>
      <c r="L217" s="2" t="s">
        <v>1145</v>
      </c>
      <c r="M217" s="2" t="s">
        <v>1146</v>
      </c>
      <c r="N217" s="2" t="s">
        <v>1000</v>
      </c>
      <c r="O217" s="2" t="s">
        <v>1389</v>
      </c>
      <c r="P217" s="2" t="s">
        <v>1150</v>
      </c>
    </row>
    <row r="218" spans="1:16" x14ac:dyDescent="0.3">
      <c r="A218" s="2" t="s">
        <v>1730</v>
      </c>
      <c r="B218" s="2" t="s">
        <v>1985</v>
      </c>
      <c r="C218" t="s">
        <v>1985</v>
      </c>
      <c r="D218" s="2" t="s">
        <v>76</v>
      </c>
      <c r="E218" s="2" t="s">
        <v>1311</v>
      </c>
      <c r="F218" s="2"/>
      <c r="G218" s="2" t="s">
        <v>1248</v>
      </c>
      <c r="H218" s="2" t="s">
        <v>1269</v>
      </c>
      <c r="I218" s="2" t="s">
        <v>1240</v>
      </c>
      <c r="J218" s="2" t="s">
        <v>1276</v>
      </c>
      <c r="K218" s="2" t="s">
        <v>1269</v>
      </c>
      <c r="L218" s="2" t="s">
        <v>1220</v>
      </c>
      <c r="M218" s="2" t="s">
        <v>1288</v>
      </c>
      <c r="N218" s="2" t="s">
        <v>1369</v>
      </c>
      <c r="O218" s="2" t="s">
        <v>1567</v>
      </c>
      <c r="P218" s="2" t="s">
        <v>1269</v>
      </c>
    </row>
    <row r="219" spans="1:16" x14ac:dyDescent="0.3">
      <c r="A219" s="2" t="s">
        <v>1336</v>
      </c>
      <c r="B219" s="2" t="s">
        <v>1974</v>
      </c>
      <c r="C219" t="s">
        <v>1974</v>
      </c>
      <c r="D219" s="2" t="s">
        <v>56</v>
      </c>
      <c r="E219" s="2" t="s">
        <v>1232</v>
      </c>
      <c r="F219" s="2"/>
      <c r="G219" s="2" t="s">
        <v>1258</v>
      </c>
      <c r="H219" s="2" t="s">
        <v>1269</v>
      </c>
      <c r="I219" s="2" t="s">
        <v>1240</v>
      </c>
      <c r="J219" s="2" t="s">
        <v>1324</v>
      </c>
      <c r="K219" s="2" t="s">
        <v>1269</v>
      </c>
      <c r="L219" s="2" t="s">
        <v>1269</v>
      </c>
      <c r="M219" s="2" t="s">
        <v>1258</v>
      </c>
      <c r="N219" s="2" t="s">
        <v>1495</v>
      </c>
      <c r="O219" s="2" t="s">
        <v>1638</v>
      </c>
      <c r="P219" s="2" t="s">
        <v>1269</v>
      </c>
    </row>
    <row r="220" spans="1:16" x14ac:dyDescent="0.3">
      <c r="A220" s="2" t="s">
        <v>1731</v>
      </c>
      <c r="B220" s="2" t="s">
        <v>105</v>
      </c>
      <c r="C220" t="s">
        <v>105</v>
      </c>
      <c r="D220" s="2" t="s">
        <v>54</v>
      </c>
      <c r="E220" s="2" t="s">
        <v>1348</v>
      </c>
      <c r="F220" s="2" t="s">
        <v>49</v>
      </c>
      <c r="G220" s="2" t="s">
        <v>1293</v>
      </c>
      <c r="H220" s="2" t="s">
        <v>1288</v>
      </c>
      <c r="I220" s="2" t="s">
        <v>1240</v>
      </c>
      <c r="J220" s="2" t="s">
        <v>1258</v>
      </c>
      <c r="K220" s="2" t="s">
        <v>1269</v>
      </c>
      <c r="L220" s="2" t="s">
        <v>1220</v>
      </c>
      <c r="M220" s="2" t="s">
        <v>1230</v>
      </c>
      <c r="N220" s="2" t="s">
        <v>1582</v>
      </c>
      <c r="O220" s="2" t="s">
        <v>1680</v>
      </c>
      <c r="P220" s="2" t="s">
        <v>1269</v>
      </c>
    </row>
    <row r="221" spans="1:16" x14ac:dyDescent="0.3">
      <c r="A221" s="2" t="s">
        <v>1498</v>
      </c>
      <c r="B221" s="2" t="s">
        <v>2914</v>
      </c>
      <c r="C221" t="s">
        <v>2914</v>
      </c>
      <c r="D221" s="2" t="s">
        <v>42</v>
      </c>
      <c r="E221" s="2" t="s">
        <v>1232</v>
      </c>
      <c r="F221" s="2"/>
      <c r="G221" s="2" t="s">
        <v>1243</v>
      </c>
      <c r="H221" s="2" t="s">
        <v>1269</v>
      </c>
      <c r="I221" s="2" t="s">
        <v>1240</v>
      </c>
      <c r="J221" s="2" t="s">
        <v>1263</v>
      </c>
      <c r="K221" s="2" t="s">
        <v>1269</v>
      </c>
      <c r="L221" s="2" t="s">
        <v>1269</v>
      </c>
      <c r="M221" s="2" t="s">
        <v>1248</v>
      </c>
      <c r="N221" s="2" t="s">
        <v>1587</v>
      </c>
      <c r="O221" s="2" t="s">
        <v>1724</v>
      </c>
      <c r="P221" s="2" t="s">
        <v>1269</v>
      </c>
    </row>
    <row r="222" spans="1:16" x14ac:dyDescent="0.3">
      <c r="A222" s="2" t="s">
        <v>1734</v>
      </c>
      <c r="B222" s="2" t="s">
        <v>648</v>
      </c>
      <c r="C222" t="s">
        <v>648</v>
      </c>
      <c r="D222" s="2" t="s">
        <v>37</v>
      </c>
      <c r="E222" s="2" t="s">
        <v>1221</v>
      </c>
      <c r="F222" s="2"/>
      <c r="G222" s="2" t="s">
        <v>1220</v>
      </c>
      <c r="H222" s="2" t="s">
        <v>1269</v>
      </c>
      <c r="I222" s="2" t="s">
        <v>1240</v>
      </c>
      <c r="J222" s="2" t="s">
        <v>1225</v>
      </c>
      <c r="K222" s="2" t="s">
        <v>1269</v>
      </c>
      <c r="L222" s="2" t="s">
        <v>1231</v>
      </c>
      <c r="M222" s="2" t="s">
        <v>1282</v>
      </c>
      <c r="N222" s="2" t="s">
        <v>1407</v>
      </c>
      <c r="O222" s="2" t="s">
        <v>1625</v>
      </c>
      <c r="P222" s="2" t="s">
        <v>1269</v>
      </c>
    </row>
    <row r="223" spans="1:16" x14ac:dyDescent="0.3">
      <c r="A223" s="2" t="s">
        <v>1735</v>
      </c>
      <c r="B223" s="2" t="s">
        <v>356</v>
      </c>
      <c r="C223" t="s">
        <v>356</v>
      </c>
      <c r="D223" s="2" t="s">
        <v>63</v>
      </c>
      <c r="E223" s="2" t="s">
        <v>1249</v>
      </c>
      <c r="F223" s="2" t="s">
        <v>1172</v>
      </c>
      <c r="G223" s="2" t="s">
        <v>1235</v>
      </c>
      <c r="H223" s="2" t="s">
        <v>1230</v>
      </c>
      <c r="I223" s="2" t="s">
        <v>1240</v>
      </c>
      <c r="J223" s="2" t="s">
        <v>1276</v>
      </c>
      <c r="K223" s="2" t="s">
        <v>1269</v>
      </c>
      <c r="L223" s="2" t="s">
        <v>1269</v>
      </c>
      <c r="M223" s="2" t="s">
        <v>1258</v>
      </c>
      <c r="N223" s="2" t="s">
        <v>1369</v>
      </c>
      <c r="O223" s="2" t="s">
        <v>1577</v>
      </c>
      <c r="P223" s="2" t="s">
        <v>1269</v>
      </c>
    </row>
    <row r="224" spans="1:16" x14ac:dyDescent="0.3">
      <c r="A224" s="2" t="s">
        <v>1736</v>
      </c>
      <c r="B224" s="2" t="s">
        <v>514</v>
      </c>
      <c r="C224" t="s">
        <v>514</v>
      </c>
      <c r="D224" s="2" t="s">
        <v>74</v>
      </c>
      <c r="E224" s="2" t="s">
        <v>1294</v>
      </c>
      <c r="F224" s="2"/>
      <c r="G224" s="2" t="s">
        <v>1293</v>
      </c>
      <c r="H224" s="2" t="s">
        <v>1269</v>
      </c>
      <c r="I224" s="2" t="s">
        <v>1240</v>
      </c>
      <c r="J224" s="2" t="s">
        <v>1230</v>
      </c>
      <c r="K224" s="2" t="s">
        <v>1269</v>
      </c>
      <c r="L224" s="2" t="s">
        <v>1231</v>
      </c>
      <c r="M224" s="2" t="s">
        <v>1240</v>
      </c>
      <c r="N224" s="2" t="s">
        <v>1643</v>
      </c>
      <c r="O224" s="2" t="s">
        <v>1674</v>
      </c>
      <c r="P224" s="2" t="s">
        <v>1269</v>
      </c>
    </row>
    <row r="225" spans="1:16" x14ac:dyDescent="0.3">
      <c r="A225" s="2" t="s">
        <v>1330</v>
      </c>
      <c r="B225" s="2" t="s">
        <v>3125</v>
      </c>
      <c r="C225" t="s">
        <v>3125</v>
      </c>
      <c r="D225" s="2" t="s">
        <v>99</v>
      </c>
      <c r="E225" s="2" t="s">
        <v>1232</v>
      </c>
      <c r="F225" s="2"/>
      <c r="G225" s="2" t="s">
        <v>1240</v>
      </c>
      <c r="H225" s="2" t="s">
        <v>1269</v>
      </c>
      <c r="I225" s="2" t="s">
        <v>1240</v>
      </c>
      <c r="J225" s="2" t="s">
        <v>1282</v>
      </c>
      <c r="K225" s="2" t="s">
        <v>1269</v>
      </c>
      <c r="L225" s="2" t="s">
        <v>1269</v>
      </c>
      <c r="M225" s="2" t="s">
        <v>1263</v>
      </c>
      <c r="N225" s="2" t="s">
        <v>1589</v>
      </c>
      <c r="O225" s="2" t="s">
        <v>1589</v>
      </c>
      <c r="P225" s="2" t="s">
        <v>1269</v>
      </c>
    </row>
    <row r="226" spans="1:16" x14ac:dyDescent="0.3">
      <c r="A226" s="2" t="s">
        <v>1548</v>
      </c>
      <c r="B226" s="2" t="s">
        <v>132</v>
      </c>
      <c r="C226" t="s">
        <v>132</v>
      </c>
      <c r="D226" s="2" t="s">
        <v>84</v>
      </c>
      <c r="E226" s="2" t="s">
        <v>1290</v>
      </c>
      <c r="F226" s="2" t="s">
        <v>49</v>
      </c>
      <c r="G226" s="2" t="s">
        <v>1288</v>
      </c>
      <c r="H226" s="2" t="s">
        <v>1288</v>
      </c>
      <c r="I226" s="2" t="s">
        <v>1240</v>
      </c>
      <c r="J226" s="2" t="s">
        <v>1276</v>
      </c>
      <c r="K226" s="2" t="s">
        <v>1269</v>
      </c>
      <c r="L226" s="2" t="s">
        <v>1220</v>
      </c>
      <c r="M226" s="2" t="s">
        <v>1243</v>
      </c>
      <c r="N226" s="2" t="s">
        <v>1369</v>
      </c>
      <c r="O226" s="2" t="s">
        <v>1657</v>
      </c>
      <c r="P226" s="2" t="s">
        <v>1269</v>
      </c>
    </row>
    <row r="227" spans="1:16" x14ac:dyDescent="0.3">
      <c r="A227" s="2" t="s">
        <v>1737</v>
      </c>
      <c r="B227" s="2" t="s">
        <v>264</v>
      </c>
      <c r="C227" t="s">
        <v>264</v>
      </c>
      <c r="D227" s="2" t="s">
        <v>180</v>
      </c>
      <c r="E227" s="2" t="s">
        <v>1232</v>
      </c>
      <c r="F227" s="2"/>
      <c r="G227" s="2" t="s">
        <v>1282</v>
      </c>
      <c r="H227" s="2" t="s">
        <v>1269</v>
      </c>
      <c r="I227" s="2" t="s">
        <v>1240</v>
      </c>
      <c r="J227" s="2" t="s">
        <v>1243</v>
      </c>
      <c r="K227" s="2" t="s">
        <v>1269</v>
      </c>
      <c r="L227" s="2" t="s">
        <v>1269</v>
      </c>
      <c r="M227" s="2" t="s">
        <v>1230</v>
      </c>
      <c r="N227" s="2" t="s">
        <v>1489</v>
      </c>
      <c r="O227" s="2" t="s">
        <v>1660</v>
      </c>
      <c r="P227" s="2" t="s">
        <v>1269</v>
      </c>
    </row>
    <row r="228" spans="1:16" x14ac:dyDescent="0.3">
      <c r="A228" s="2" t="s">
        <v>1738</v>
      </c>
      <c r="B228" s="2" t="s">
        <v>341</v>
      </c>
      <c r="C228" t="s">
        <v>341</v>
      </c>
      <c r="D228" s="2" t="s">
        <v>84</v>
      </c>
      <c r="E228" s="2" t="s">
        <v>1381</v>
      </c>
      <c r="F228" s="2"/>
      <c r="G228" s="2" t="s">
        <v>1220</v>
      </c>
      <c r="H228" s="2" t="s">
        <v>1269</v>
      </c>
      <c r="I228" s="2" t="s">
        <v>1240</v>
      </c>
      <c r="J228" s="2" t="s">
        <v>1662</v>
      </c>
      <c r="K228" s="2" t="s">
        <v>1269</v>
      </c>
      <c r="L228" s="2" t="s">
        <v>1269</v>
      </c>
      <c r="M228" s="2" t="s">
        <v>1708</v>
      </c>
      <c r="N228" s="2" t="s">
        <v>1733</v>
      </c>
      <c r="O228" s="2" t="s">
        <v>1746</v>
      </c>
      <c r="P228" s="2" t="s">
        <v>1269</v>
      </c>
    </row>
    <row r="229" spans="1:16" x14ac:dyDescent="0.3">
      <c r="A229" s="2" t="s">
        <v>1739</v>
      </c>
      <c r="B229" s="2" t="s">
        <v>215</v>
      </c>
      <c r="C229" t="s">
        <v>215</v>
      </c>
      <c r="D229" s="2" t="s">
        <v>74</v>
      </c>
      <c r="E229" s="2" t="s">
        <v>1294</v>
      </c>
      <c r="F229" s="2" t="s">
        <v>1172</v>
      </c>
      <c r="G229" s="2" t="s">
        <v>1258</v>
      </c>
      <c r="H229" s="2" t="s">
        <v>1258</v>
      </c>
      <c r="I229" s="2" t="s">
        <v>1240</v>
      </c>
      <c r="J229" s="2" t="s">
        <v>1348</v>
      </c>
      <c r="K229" s="2" t="s">
        <v>1269</v>
      </c>
      <c r="L229" s="2" t="s">
        <v>1220</v>
      </c>
      <c r="M229" s="2" t="s">
        <v>1329</v>
      </c>
      <c r="N229" s="2" t="s">
        <v>1655</v>
      </c>
      <c r="O229" s="2" t="s">
        <v>1399</v>
      </c>
      <c r="P229" s="2" t="s">
        <v>1269</v>
      </c>
    </row>
    <row r="230" spans="1:16" x14ac:dyDescent="0.3">
      <c r="A230" s="2" t="s">
        <v>1740</v>
      </c>
      <c r="B230" s="2" t="s">
        <v>564</v>
      </c>
      <c r="C230" t="s">
        <v>564</v>
      </c>
      <c r="D230" s="2" t="s">
        <v>84</v>
      </c>
      <c r="E230" s="2" t="s">
        <v>1348</v>
      </c>
      <c r="F230" s="2" t="s">
        <v>1183</v>
      </c>
      <c r="G230" s="2" t="s">
        <v>1293</v>
      </c>
      <c r="H230" s="2" t="s">
        <v>1248</v>
      </c>
      <c r="I230" s="2" t="s">
        <v>1240</v>
      </c>
      <c r="J230" s="2" t="s">
        <v>1248</v>
      </c>
      <c r="K230" s="2" t="s">
        <v>1269</v>
      </c>
      <c r="L230" s="2" t="s">
        <v>1240</v>
      </c>
      <c r="M230" s="2" t="s">
        <v>1231</v>
      </c>
      <c r="N230" s="2" t="s">
        <v>1537</v>
      </c>
      <c r="O230" s="2" t="s">
        <v>1742</v>
      </c>
      <c r="P230" s="2" t="s">
        <v>1269</v>
      </c>
    </row>
    <row r="231" spans="1:16" x14ac:dyDescent="0.3">
      <c r="A231" s="2" t="s">
        <v>1325</v>
      </c>
      <c r="B231" s="2" t="s">
        <v>217</v>
      </c>
      <c r="C231" t="s">
        <v>217</v>
      </c>
      <c r="D231" s="2" t="s">
        <v>46</v>
      </c>
      <c r="E231" s="2" t="s">
        <v>1341</v>
      </c>
      <c r="F231" s="2" t="s">
        <v>49</v>
      </c>
      <c r="G231" s="2" t="s">
        <v>1288</v>
      </c>
      <c r="H231" s="2" t="s">
        <v>1288</v>
      </c>
      <c r="I231" s="2" t="s">
        <v>1240</v>
      </c>
      <c r="J231" s="2" t="s">
        <v>1222</v>
      </c>
      <c r="K231" s="2" t="s">
        <v>1269</v>
      </c>
      <c r="L231" s="2" t="s">
        <v>1269</v>
      </c>
      <c r="M231" s="2" t="s">
        <v>1243</v>
      </c>
      <c r="N231" s="2" t="s">
        <v>1246</v>
      </c>
      <c r="O231" s="2" t="s">
        <v>1648</v>
      </c>
      <c r="P231" s="2" t="s">
        <v>1269</v>
      </c>
    </row>
    <row r="232" spans="1:16" x14ac:dyDescent="0.3">
      <c r="A232" s="2" t="s">
        <v>1319</v>
      </c>
      <c r="B232" s="2" t="s">
        <v>3194</v>
      </c>
      <c r="C232" t="s">
        <v>3194</v>
      </c>
      <c r="D232" s="2" t="s">
        <v>44</v>
      </c>
      <c r="E232" s="2" t="s">
        <v>1221</v>
      </c>
      <c r="F232" s="2"/>
      <c r="G232" s="2" t="s">
        <v>1293</v>
      </c>
      <c r="H232" s="2" t="s">
        <v>1269</v>
      </c>
      <c r="I232" s="2" t="s">
        <v>1240</v>
      </c>
      <c r="J232" s="2" t="s">
        <v>1745</v>
      </c>
      <c r="K232" s="2" t="s">
        <v>1269</v>
      </c>
      <c r="L232" s="2" t="s">
        <v>1269</v>
      </c>
      <c r="M232" s="2" t="s">
        <v>1708</v>
      </c>
      <c r="N232" s="2" t="s">
        <v>1746</v>
      </c>
      <c r="O232" s="2" t="s">
        <v>3248</v>
      </c>
      <c r="P232" s="2" t="s">
        <v>1269</v>
      </c>
    </row>
    <row r="233" spans="1:16" x14ac:dyDescent="0.3">
      <c r="A233" s="2" t="s">
        <v>1513</v>
      </c>
      <c r="B233" s="2" t="s">
        <v>3138</v>
      </c>
      <c r="C233" t="s">
        <v>3138</v>
      </c>
      <c r="D233" s="2" t="s">
        <v>40</v>
      </c>
      <c r="E233" s="2" t="s">
        <v>1221</v>
      </c>
      <c r="F233" s="2"/>
      <c r="G233" s="2" t="s">
        <v>1240</v>
      </c>
      <c r="H233" s="2" t="s">
        <v>1269</v>
      </c>
      <c r="I233" s="2" t="s">
        <v>1240</v>
      </c>
      <c r="J233" s="2" t="s">
        <v>1688</v>
      </c>
      <c r="K233" s="2" t="s">
        <v>1269</v>
      </c>
      <c r="L233" s="2" t="s">
        <v>1269</v>
      </c>
      <c r="M233" s="2" t="s">
        <v>1708</v>
      </c>
      <c r="N233" s="2" t="s">
        <v>1690</v>
      </c>
      <c r="O233" s="2" t="s">
        <v>1690</v>
      </c>
      <c r="P233" s="2" t="s">
        <v>1269</v>
      </c>
    </row>
    <row r="234" spans="1:16" x14ac:dyDescent="0.3">
      <c r="A234" s="2" t="s">
        <v>1743</v>
      </c>
      <c r="B234" s="2" t="s">
        <v>2010</v>
      </c>
      <c r="C234" t="s">
        <v>2010</v>
      </c>
      <c r="D234" s="2" t="s">
        <v>135</v>
      </c>
      <c r="E234" s="2" t="s">
        <v>1249</v>
      </c>
      <c r="F234" s="2" t="s">
        <v>1172</v>
      </c>
      <c r="G234" s="2" t="s">
        <v>1282</v>
      </c>
      <c r="H234" s="2" t="s">
        <v>1248</v>
      </c>
      <c r="I234" s="2" t="s">
        <v>1240</v>
      </c>
      <c r="J234" s="2" t="s">
        <v>1225</v>
      </c>
      <c r="K234" s="2" t="s">
        <v>1269</v>
      </c>
      <c r="L234" s="2" t="s">
        <v>1269</v>
      </c>
      <c r="M234" s="2" t="s">
        <v>1282</v>
      </c>
      <c r="N234" s="2" t="s">
        <v>1407</v>
      </c>
      <c r="O234" s="2" t="s">
        <v>1478</v>
      </c>
      <c r="P234" s="2" t="s">
        <v>1240</v>
      </c>
    </row>
    <row r="235" spans="1:16" x14ac:dyDescent="0.3">
      <c r="A235" s="2" t="s">
        <v>1744</v>
      </c>
      <c r="B235" s="2" t="s">
        <v>378</v>
      </c>
      <c r="C235" t="s">
        <v>378</v>
      </c>
      <c r="D235" s="2" t="s">
        <v>46</v>
      </c>
      <c r="E235" s="2" t="s">
        <v>1294</v>
      </c>
      <c r="F235" s="2"/>
      <c r="G235" s="2" t="s">
        <v>1293</v>
      </c>
      <c r="H235" s="2" t="s">
        <v>1269</v>
      </c>
      <c r="I235" s="2" t="s">
        <v>1231</v>
      </c>
      <c r="J235" s="2" t="s">
        <v>1258</v>
      </c>
      <c r="K235" s="2" t="s">
        <v>1269</v>
      </c>
      <c r="L235" s="2" t="s">
        <v>1231</v>
      </c>
      <c r="M235" s="2" t="s">
        <v>1248</v>
      </c>
      <c r="N235" s="2" t="s">
        <v>1567</v>
      </c>
      <c r="O235" s="2" t="s">
        <v>1680</v>
      </c>
      <c r="P235" s="2" t="s">
        <v>1269</v>
      </c>
    </row>
    <row r="236" spans="1:16" x14ac:dyDescent="0.3">
      <c r="A236" s="2" t="s">
        <v>1516</v>
      </c>
      <c r="B236" s="2" t="s">
        <v>446</v>
      </c>
      <c r="C236" t="s">
        <v>446</v>
      </c>
      <c r="D236" s="2" t="s">
        <v>63</v>
      </c>
      <c r="E236" s="2" t="s">
        <v>1338</v>
      </c>
      <c r="F236" s="2" t="s">
        <v>1172</v>
      </c>
      <c r="G236" s="2" t="s">
        <v>1248</v>
      </c>
      <c r="H236" s="2" t="s">
        <v>1220</v>
      </c>
      <c r="I236" s="2" t="s">
        <v>1231</v>
      </c>
      <c r="J236" s="2" t="s">
        <v>1711</v>
      </c>
      <c r="K236" s="2" t="s">
        <v>1269</v>
      </c>
      <c r="L236" s="2" t="s">
        <v>1269</v>
      </c>
      <c r="M236" s="2" t="s">
        <v>1220</v>
      </c>
      <c r="N236" s="2" t="s">
        <v>1712</v>
      </c>
      <c r="O236" s="2" t="s">
        <v>1727</v>
      </c>
      <c r="P236" s="2" t="s">
        <v>1269</v>
      </c>
    </row>
    <row r="237" spans="1:16" x14ac:dyDescent="0.3">
      <c r="A237" s="2" t="s">
        <v>1509</v>
      </c>
      <c r="B237" s="2" t="s">
        <v>478</v>
      </c>
      <c r="C237" t="s">
        <v>478</v>
      </c>
      <c r="D237" s="2" t="s">
        <v>104</v>
      </c>
      <c r="E237" s="2" t="s">
        <v>1301</v>
      </c>
      <c r="F237" s="2" t="s">
        <v>1175</v>
      </c>
      <c r="G237" s="2" t="s">
        <v>1243</v>
      </c>
      <c r="H237" s="2" t="s">
        <v>1231</v>
      </c>
      <c r="I237" s="2" t="s">
        <v>1231</v>
      </c>
      <c r="J237" s="2" t="s">
        <v>1240</v>
      </c>
      <c r="K237" s="2" t="s">
        <v>1231</v>
      </c>
      <c r="L237" s="2" t="s">
        <v>1231</v>
      </c>
      <c r="M237" s="2" t="s">
        <v>1231</v>
      </c>
      <c r="N237" s="2" t="s">
        <v>1648</v>
      </c>
      <c r="O237" s="2" t="s">
        <v>1742</v>
      </c>
      <c r="P237" s="2" t="s">
        <v>1269</v>
      </c>
    </row>
    <row r="238" spans="1:16" x14ac:dyDescent="0.3">
      <c r="A238" s="2" t="s">
        <v>1747</v>
      </c>
      <c r="B238" s="2" t="s">
        <v>400</v>
      </c>
      <c r="C238" t="s">
        <v>400</v>
      </c>
      <c r="D238" s="2" t="s">
        <v>104</v>
      </c>
      <c r="E238" s="2" t="s">
        <v>1249</v>
      </c>
      <c r="F238" s="2" t="s">
        <v>1172</v>
      </c>
      <c r="G238" s="2" t="s">
        <v>1231</v>
      </c>
      <c r="H238" s="2" t="s">
        <v>1231</v>
      </c>
      <c r="I238" s="2" t="s">
        <v>1231</v>
      </c>
      <c r="J238" s="2" t="s">
        <v>1225</v>
      </c>
      <c r="K238" s="2" t="s">
        <v>1269</v>
      </c>
      <c r="L238" s="2" t="s">
        <v>1231</v>
      </c>
      <c r="M238" s="2" t="s">
        <v>1282</v>
      </c>
      <c r="N238" s="2" t="s">
        <v>1608</v>
      </c>
      <c r="O238" s="2" t="s">
        <v>1608</v>
      </c>
      <c r="P238" s="2" t="s">
        <v>1269</v>
      </c>
    </row>
    <row r="239" spans="1:16" x14ac:dyDescent="0.3">
      <c r="A239" s="2" t="s">
        <v>1750</v>
      </c>
      <c r="B239" s="2" t="s">
        <v>2749</v>
      </c>
      <c r="C239" t="s">
        <v>2749</v>
      </c>
      <c r="D239" s="2" t="s">
        <v>33</v>
      </c>
      <c r="E239" s="2" t="s">
        <v>1311</v>
      </c>
      <c r="F239" s="2" t="s">
        <v>1195</v>
      </c>
      <c r="G239" s="2" t="s">
        <v>1293</v>
      </c>
      <c r="H239" s="2" t="s">
        <v>1293</v>
      </c>
      <c r="I239" s="2" t="s">
        <v>1231</v>
      </c>
      <c r="J239" s="2" t="s">
        <v>1301</v>
      </c>
      <c r="K239" s="2" t="s">
        <v>1269</v>
      </c>
      <c r="L239" s="2" t="s">
        <v>1220</v>
      </c>
      <c r="M239" s="2" t="s">
        <v>1348</v>
      </c>
      <c r="N239" s="2" t="s">
        <v>1774</v>
      </c>
      <c r="O239" s="2" t="s">
        <v>1637</v>
      </c>
      <c r="P239" s="2" t="s">
        <v>1269</v>
      </c>
    </row>
    <row r="240" spans="1:16" x14ac:dyDescent="0.3">
      <c r="A240" s="2" t="s">
        <v>1751</v>
      </c>
      <c r="B240" s="2" t="s">
        <v>1935</v>
      </c>
      <c r="C240" t="s">
        <v>1935</v>
      </c>
      <c r="D240" s="2" t="s">
        <v>37</v>
      </c>
      <c r="E240" s="2" t="s">
        <v>1249</v>
      </c>
      <c r="F240" s="2" t="s">
        <v>1172</v>
      </c>
      <c r="G240" s="2" t="s">
        <v>1293</v>
      </c>
      <c r="H240" s="2" t="s">
        <v>1220</v>
      </c>
      <c r="I240" s="2" t="s">
        <v>1231</v>
      </c>
      <c r="J240" s="2" t="s">
        <v>1266</v>
      </c>
      <c r="K240" s="2" t="s">
        <v>1269</v>
      </c>
      <c r="L240" s="2" t="s">
        <v>1220</v>
      </c>
      <c r="M240" s="2" t="s">
        <v>1431</v>
      </c>
      <c r="N240" s="2" t="s">
        <v>2955</v>
      </c>
      <c r="O240" s="2" t="s">
        <v>1291</v>
      </c>
      <c r="P240" s="2" t="s">
        <v>1269</v>
      </c>
    </row>
    <row r="241" spans="1:16" x14ac:dyDescent="0.3">
      <c r="A241" s="2" t="s">
        <v>1752</v>
      </c>
      <c r="B241" s="2" t="s">
        <v>100</v>
      </c>
      <c r="C241" t="s">
        <v>100</v>
      </c>
      <c r="D241" s="2" t="s">
        <v>101</v>
      </c>
      <c r="E241" s="2" t="s">
        <v>1335</v>
      </c>
      <c r="F241" s="2" t="s">
        <v>1172</v>
      </c>
      <c r="G241" s="2" t="s">
        <v>1263</v>
      </c>
      <c r="H241" s="2" t="s">
        <v>1220</v>
      </c>
      <c r="I241" s="2" t="s">
        <v>1231</v>
      </c>
      <c r="J241" s="2" t="s">
        <v>1311</v>
      </c>
      <c r="K241" s="2" t="s">
        <v>1269</v>
      </c>
      <c r="L241" s="2" t="s">
        <v>1220</v>
      </c>
      <c r="M241" s="2" t="s">
        <v>1249</v>
      </c>
      <c r="N241" s="2" t="s">
        <v>1591</v>
      </c>
      <c r="O241" s="2" t="s">
        <v>1291</v>
      </c>
      <c r="P241" s="2" t="s">
        <v>1269</v>
      </c>
    </row>
    <row r="242" spans="1:16" x14ac:dyDescent="0.3">
      <c r="A242" s="2" t="s">
        <v>1753</v>
      </c>
      <c r="B242" s="2" t="s">
        <v>521</v>
      </c>
      <c r="C242" t="s">
        <v>521</v>
      </c>
      <c r="D242" s="2" t="s">
        <v>88</v>
      </c>
      <c r="E242" s="2" t="s">
        <v>1347</v>
      </c>
      <c r="F242" s="2" t="s">
        <v>1191</v>
      </c>
      <c r="G242" s="2" t="s">
        <v>1220</v>
      </c>
      <c r="H242" s="2" t="s">
        <v>1220</v>
      </c>
      <c r="I242" s="2" t="s">
        <v>1231</v>
      </c>
      <c r="J242" s="2" t="s">
        <v>1263</v>
      </c>
      <c r="K242" s="2" t="s">
        <v>1269</v>
      </c>
      <c r="L242" s="2" t="s">
        <v>1220</v>
      </c>
      <c r="M242" s="2" t="s">
        <v>1248</v>
      </c>
      <c r="N242" s="2" t="s">
        <v>1589</v>
      </c>
      <c r="O242" s="2" t="s">
        <v>1531</v>
      </c>
      <c r="P242" s="2" t="s">
        <v>1269</v>
      </c>
    </row>
    <row r="243" spans="1:16" x14ac:dyDescent="0.3">
      <c r="A243" s="2" t="s">
        <v>1533</v>
      </c>
      <c r="B243" s="2" t="s">
        <v>201</v>
      </c>
      <c r="C243" t="s">
        <v>201</v>
      </c>
      <c r="D243" s="2" t="s">
        <v>51</v>
      </c>
      <c r="E243" s="2" t="s">
        <v>1311</v>
      </c>
      <c r="F243" s="2" t="s">
        <v>1172</v>
      </c>
      <c r="G243" s="2" t="s">
        <v>1293</v>
      </c>
      <c r="H243" s="2" t="s">
        <v>1263</v>
      </c>
      <c r="I243" s="2" t="s">
        <v>1231</v>
      </c>
      <c r="J243" s="2" t="s">
        <v>1225</v>
      </c>
      <c r="K243" s="2" t="s">
        <v>1269</v>
      </c>
      <c r="L243" s="2" t="s">
        <v>1220</v>
      </c>
      <c r="M243" s="2" t="s">
        <v>1279</v>
      </c>
      <c r="N243" s="2" t="s">
        <v>1608</v>
      </c>
      <c r="O243" s="2" t="s">
        <v>1648</v>
      </c>
      <c r="P243" s="2" t="s">
        <v>1269</v>
      </c>
    </row>
    <row r="244" spans="1:16" x14ac:dyDescent="0.3">
      <c r="A244" s="2" t="s">
        <v>1315</v>
      </c>
      <c r="B244" s="2" t="s">
        <v>359</v>
      </c>
      <c r="C244" t="s">
        <v>359</v>
      </c>
      <c r="D244" s="2" t="s">
        <v>101</v>
      </c>
      <c r="E244" s="2" t="s">
        <v>1249</v>
      </c>
      <c r="F244" s="2" t="s">
        <v>1172</v>
      </c>
      <c r="G244" s="2" t="s">
        <v>1282</v>
      </c>
      <c r="H244" s="2" t="s">
        <v>1258</v>
      </c>
      <c r="I244" s="2" t="s">
        <v>1231</v>
      </c>
      <c r="J244" s="2" t="s">
        <v>1269</v>
      </c>
      <c r="K244" s="2" t="s">
        <v>1269</v>
      </c>
      <c r="L244" s="2" t="s">
        <v>1269</v>
      </c>
      <c r="M244" s="2" t="s">
        <v>1231</v>
      </c>
      <c r="N244" s="2" t="s">
        <v>1776</v>
      </c>
      <c r="O244" s="2" t="s">
        <v>1776</v>
      </c>
      <c r="P244" s="2" t="s">
        <v>1220</v>
      </c>
    </row>
    <row r="245" spans="1:16" x14ac:dyDescent="0.3">
      <c r="A245" s="2" t="s">
        <v>1755</v>
      </c>
      <c r="B245" s="2" t="s">
        <v>2889</v>
      </c>
      <c r="C245" t="s">
        <v>2889</v>
      </c>
      <c r="D245" s="2" t="s">
        <v>33</v>
      </c>
      <c r="E245" s="2" t="s">
        <v>1249</v>
      </c>
      <c r="F245" s="2"/>
      <c r="G245" s="2" t="s">
        <v>1235</v>
      </c>
      <c r="H245" s="2" t="s">
        <v>1269</v>
      </c>
      <c r="I245" s="2" t="s">
        <v>1231</v>
      </c>
      <c r="J245" s="2" t="s">
        <v>1231</v>
      </c>
      <c r="K245" s="2" t="s">
        <v>1269</v>
      </c>
      <c r="L245" s="2" t="s">
        <v>1269</v>
      </c>
      <c r="M245" s="2" t="s">
        <v>1231</v>
      </c>
      <c r="N245" s="2" t="s">
        <v>1686</v>
      </c>
      <c r="O245" s="2" t="s">
        <v>1804</v>
      </c>
      <c r="P245" s="2" t="s">
        <v>1269</v>
      </c>
    </row>
    <row r="246" spans="1:16" x14ac:dyDescent="0.3">
      <c r="A246" s="2" t="s">
        <v>1756</v>
      </c>
      <c r="B246" s="2" t="s">
        <v>2820</v>
      </c>
      <c r="C246" t="s">
        <v>2820</v>
      </c>
      <c r="D246" s="2" t="s">
        <v>114</v>
      </c>
      <c r="E246" s="2" t="s">
        <v>1249</v>
      </c>
      <c r="F246" s="2"/>
      <c r="G246" s="2" t="s">
        <v>1220</v>
      </c>
      <c r="H246" s="2" t="s">
        <v>1269</v>
      </c>
      <c r="I246" s="2" t="s">
        <v>1231</v>
      </c>
      <c r="J246" s="2" t="s">
        <v>1258</v>
      </c>
      <c r="K246" s="2" t="s">
        <v>1269</v>
      </c>
      <c r="L246" s="2" t="s">
        <v>1269</v>
      </c>
      <c r="M246" s="2" t="s">
        <v>1230</v>
      </c>
      <c r="N246" s="2" t="s">
        <v>1567</v>
      </c>
      <c r="O246" s="2" t="s">
        <v>1701</v>
      </c>
      <c r="P246" s="2" t="s">
        <v>1269</v>
      </c>
    </row>
    <row r="247" spans="1:16" x14ac:dyDescent="0.3">
      <c r="A247" s="2" t="s">
        <v>1757</v>
      </c>
      <c r="B247" s="2" t="s">
        <v>449</v>
      </c>
      <c r="C247" t="s">
        <v>449</v>
      </c>
      <c r="D247" s="2" t="s">
        <v>2648</v>
      </c>
      <c r="E247" s="2" t="s">
        <v>1232</v>
      </c>
      <c r="F247" s="2" t="s">
        <v>1183</v>
      </c>
      <c r="G247" s="2" t="s">
        <v>1293</v>
      </c>
      <c r="H247" s="2" t="s">
        <v>1240</v>
      </c>
      <c r="I247" s="2" t="s">
        <v>1231</v>
      </c>
      <c r="J247" s="2" t="s">
        <v>1231</v>
      </c>
      <c r="K247" s="2" t="s">
        <v>1269</v>
      </c>
      <c r="L247" s="2" t="s">
        <v>1220</v>
      </c>
      <c r="M247" s="2" t="s">
        <v>1240</v>
      </c>
      <c r="N247" s="2" t="s">
        <v>1686</v>
      </c>
      <c r="O247" s="2" t="s">
        <v>1804</v>
      </c>
      <c r="P247" s="2" t="s">
        <v>1269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1140</v>
      </c>
      <c r="G248" s="2" t="s">
        <v>1036</v>
      </c>
      <c r="H248" s="2" t="s">
        <v>1387</v>
      </c>
      <c r="I248" s="2" t="s">
        <v>1388</v>
      </c>
      <c r="J248" s="2" t="s">
        <v>1037</v>
      </c>
      <c r="K248" s="2" t="s">
        <v>1144</v>
      </c>
      <c r="L248" s="2" t="s">
        <v>1145</v>
      </c>
      <c r="M248" s="2" t="s">
        <v>1146</v>
      </c>
      <c r="N248" s="2" t="s">
        <v>1000</v>
      </c>
      <c r="O248" s="2" t="s">
        <v>1389</v>
      </c>
      <c r="P248" s="2" t="s">
        <v>1150</v>
      </c>
    </row>
    <row r="249" spans="1:16" x14ac:dyDescent="0.3">
      <c r="A249" s="2" t="s">
        <v>1758</v>
      </c>
      <c r="B249" s="2" t="s">
        <v>459</v>
      </c>
      <c r="C249" t="s">
        <v>459</v>
      </c>
      <c r="D249" s="2" t="s">
        <v>54</v>
      </c>
      <c r="E249" s="2" t="s">
        <v>1294</v>
      </c>
      <c r="F249" s="2" t="s">
        <v>1183</v>
      </c>
      <c r="G249" s="2" t="s">
        <v>1282</v>
      </c>
      <c r="H249" s="2" t="s">
        <v>1240</v>
      </c>
      <c r="I249" s="2" t="s">
        <v>1231</v>
      </c>
      <c r="J249" s="2" t="s">
        <v>1248</v>
      </c>
      <c r="K249" s="2" t="s">
        <v>1269</v>
      </c>
      <c r="L249" s="2" t="s">
        <v>1220</v>
      </c>
      <c r="M249" s="2" t="s">
        <v>1231</v>
      </c>
      <c r="N249" s="2" t="s">
        <v>1587</v>
      </c>
      <c r="O249" s="2" t="s">
        <v>1742</v>
      </c>
      <c r="P249" s="2" t="s">
        <v>1269</v>
      </c>
    </row>
    <row r="250" spans="1:16" x14ac:dyDescent="0.3">
      <c r="A250" s="2" t="s">
        <v>1759</v>
      </c>
      <c r="B250" s="2" t="s">
        <v>189</v>
      </c>
      <c r="C250" t="s">
        <v>189</v>
      </c>
      <c r="D250" s="2" t="s">
        <v>180</v>
      </c>
      <c r="E250" s="2" t="s">
        <v>1232</v>
      </c>
      <c r="F250" s="2" t="s">
        <v>49</v>
      </c>
      <c r="G250" s="2" t="s">
        <v>1288</v>
      </c>
      <c r="H250" s="2" t="s">
        <v>1288</v>
      </c>
      <c r="I250" s="2" t="s">
        <v>1231</v>
      </c>
      <c r="J250" s="2" t="s">
        <v>1279</v>
      </c>
      <c r="K250" s="2" t="s">
        <v>1269</v>
      </c>
      <c r="L250" s="2" t="s">
        <v>1269</v>
      </c>
      <c r="M250" s="2" t="s">
        <v>1282</v>
      </c>
      <c r="N250" s="2" t="s">
        <v>2155</v>
      </c>
      <c r="O250" s="2" t="s">
        <v>1537</v>
      </c>
      <c r="P250" s="2" t="s">
        <v>1231</v>
      </c>
    </row>
    <row r="251" spans="1:16" x14ac:dyDescent="0.3">
      <c r="A251" s="2" t="s">
        <v>1306</v>
      </c>
      <c r="B251" s="2" t="s">
        <v>199</v>
      </c>
      <c r="C251" t="s">
        <v>199</v>
      </c>
      <c r="D251" s="2" t="s">
        <v>116</v>
      </c>
      <c r="E251" s="2" t="s">
        <v>1232</v>
      </c>
      <c r="F251" s="2" t="s">
        <v>1172</v>
      </c>
      <c r="G251" s="2" t="s">
        <v>1288</v>
      </c>
      <c r="H251" s="2" t="s">
        <v>1243</v>
      </c>
      <c r="I251" s="2" t="s">
        <v>1231</v>
      </c>
      <c r="J251" s="2" t="s">
        <v>1240</v>
      </c>
      <c r="K251" s="2" t="s">
        <v>1269</v>
      </c>
      <c r="L251" s="2" t="s">
        <v>1220</v>
      </c>
      <c r="M251" s="2" t="s">
        <v>1240</v>
      </c>
      <c r="N251" s="2" t="s">
        <v>1648</v>
      </c>
      <c r="O251" s="2" t="s">
        <v>1673</v>
      </c>
      <c r="P251" s="2" t="s">
        <v>1220</v>
      </c>
    </row>
    <row r="252" spans="1:16" x14ac:dyDescent="0.3">
      <c r="A252" s="2" t="s">
        <v>1505</v>
      </c>
      <c r="B252" s="2" t="s">
        <v>64</v>
      </c>
      <c r="C252" t="s">
        <v>64</v>
      </c>
      <c r="D252" s="2" t="s">
        <v>65</v>
      </c>
      <c r="E252" s="2" t="s">
        <v>1294</v>
      </c>
      <c r="F252" s="2" t="s">
        <v>1175</v>
      </c>
      <c r="G252" s="2" t="s">
        <v>1263</v>
      </c>
      <c r="H252" s="2" t="s">
        <v>1263</v>
      </c>
      <c r="I252" s="2" t="s">
        <v>1231</v>
      </c>
      <c r="J252" s="2" t="s">
        <v>1324</v>
      </c>
      <c r="K252" s="2" t="s">
        <v>1269</v>
      </c>
      <c r="L252" s="2" t="s">
        <v>1220</v>
      </c>
      <c r="M252" s="2" t="s">
        <v>1282</v>
      </c>
      <c r="N252" s="2" t="s">
        <v>1616</v>
      </c>
      <c r="O252" s="2" t="s">
        <v>1644</v>
      </c>
      <c r="P252" s="2" t="s">
        <v>1269</v>
      </c>
    </row>
    <row r="253" spans="1:16" x14ac:dyDescent="0.3">
      <c r="A253" s="2" t="s">
        <v>1760</v>
      </c>
      <c r="B253" s="2" t="s">
        <v>245</v>
      </c>
      <c r="C253" t="s">
        <v>245</v>
      </c>
      <c r="D253" s="2" t="s">
        <v>42</v>
      </c>
      <c r="E253" s="2" t="s">
        <v>1221</v>
      </c>
      <c r="F253" s="2" t="s">
        <v>1172</v>
      </c>
      <c r="G253" s="2" t="s">
        <v>1230</v>
      </c>
      <c r="H253" s="2" t="s">
        <v>1248</v>
      </c>
      <c r="I253" s="2" t="s">
        <v>1231</v>
      </c>
      <c r="J253" s="2" t="s">
        <v>1324</v>
      </c>
      <c r="K253" s="2" t="s">
        <v>1269</v>
      </c>
      <c r="L253" s="2" t="s">
        <v>1220</v>
      </c>
      <c r="M253" s="2" t="s">
        <v>1298</v>
      </c>
      <c r="N253" s="2" t="s">
        <v>1616</v>
      </c>
      <c r="O253" s="2" t="s">
        <v>1555</v>
      </c>
      <c r="P253" s="2" t="s">
        <v>1269</v>
      </c>
    </row>
    <row r="254" spans="1:16" x14ac:dyDescent="0.3">
      <c r="A254" s="2" t="s">
        <v>1295</v>
      </c>
      <c r="B254" s="2" t="s">
        <v>134</v>
      </c>
      <c r="C254" t="s">
        <v>134</v>
      </c>
      <c r="D254" s="2" t="s">
        <v>135</v>
      </c>
      <c r="E254" s="2" t="s">
        <v>1221</v>
      </c>
      <c r="F254" s="2" t="s">
        <v>49</v>
      </c>
      <c r="G254" s="2" t="s">
        <v>1293</v>
      </c>
      <c r="H254" s="2" t="s">
        <v>1293</v>
      </c>
      <c r="I254" s="2" t="s">
        <v>1231</v>
      </c>
      <c r="J254" s="2" t="s">
        <v>1341</v>
      </c>
      <c r="K254" s="2" t="s">
        <v>1269</v>
      </c>
      <c r="L254" s="2" t="s">
        <v>1231</v>
      </c>
      <c r="M254" s="2" t="s">
        <v>1294</v>
      </c>
      <c r="N254" s="2" t="s">
        <v>1819</v>
      </c>
      <c r="O254" s="2" t="s">
        <v>1489</v>
      </c>
      <c r="P254" s="2" t="s">
        <v>1220</v>
      </c>
    </row>
    <row r="255" spans="1:16" x14ac:dyDescent="0.3">
      <c r="A255" s="2" t="s">
        <v>1762</v>
      </c>
      <c r="B255" s="2" t="s">
        <v>2894</v>
      </c>
      <c r="C255" t="s">
        <v>2894</v>
      </c>
      <c r="D255" s="2" t="s">
        <v>86</v>
      </c>
      <c r="E255" s="2" t="s">
        <v>1249</v>
      </c>
      <c r="F255" s="2" t="s">
        <v>1157</v>
      </c>
      <c r="G255" s="2" t="s">
        <v>1230</v>
      </c>
      <c r="H255" s="2" t="s">
        <v>1231</v>
      </c>
      <c r="I255" s="2" t="s">
        <v>1231</v>
      </c>
      <c r="J255" s="2" t="s">
        <v>1220</v>
      </c>
      <c r="K255" s="2" t="s">
        <v>1269</v>
      </c>
      <c r="L255" s="2" t="s">
        <v>1269</v>
      </c>
      <c r="M255" s="2" t="s">
        <v>1263</v>
      </c>
      <c r="N255" s="2" t="s">
        <v>1674</v>
      </c>
      <c r="O255" s="2" t="s">
        <v>1804</v>
      </c>
      <c r="P255" s="2" t="s">
        <v>1269</v>
      </c>
    </row>
    <row r="256" spans="1:16" x14ac:dyDescent="0.3">
      <c r="A256" s="2" t="s">
        <v>1283</v>
      </c>
      <c r="B256" s="2" t="s">
        <v>657</v>
      </c>
      <c r="C256" t="s">
        <v>657</v>
      </c>
      <c r="D256" s="2" t="s">
        <v>40</v>
      </c>
      <c r="E256" s="2" t="s">
        <v>1301</v>
      </c>
      <c r="F256" s="2"/>
      <c r="G256" s="2" t="s">
        <v>1248</v>
      </c>
      <c r="H256" s="2" t="s">
        <v>1269</v>
      </c>
      <c r="I256" s="2" t="s">
        <v>1231</v>
      </c>
      <c r="J256" s="2" t="s">
        <v>1282</v>
      </c>
      <c r="K256" s="2" t="s">
        <v>1269</v>
      </c>
      <c r="L256" s="2" t="s">
        <v>1220</v>
      </c>
      <c r="M256" s="2" t="s">
        <v>1263</v>
      </c>
      <c r="N256" s="2" t="s">
        <v>1238</v>
      </c>
      <c r="O256" s="2" t="s">
        <v>1582</v>
      </c>
      <c r="P256" s="2" t="s">
        <v>1269</v>
      </c>
    </row>
    <row r="257" spans="1:16" x14ac:dyDescent="0.3">
      <c r="A257" s="2" t="s">
        <v>1764</v>
      </c>
      <c r="B257" s="2" t="s">
        <v>744</v>
      </c>
      <c r="C257" t="s">
        <v>744</v>
      </c>
      <c r="D257" s="2" t="s">
        <v>84</v>
      </c>
      <c r="E257" s="2" t="s">
        <v>1221</v>
      </c>
      <c r="F257" s="2"/>
      <c r="G257" s="2" t="s">
        <v>1293</v>
      </c>
      <c r="H257" s="2" t="s">
        <v>1269</v>
      </c>
      <c r="I257" s="2" t="s">
        <v>1231</v>
      </c>
      <c r="J257" s="2" t="s">
        <v>1258</v>
      </c>
      <c r="K257" s="2" t="s">
        <v>1269</v>
      </c>
      <c r="L257" s="2" t="s">
        <v>1269</v>
      </c>
      <c r="M257" s="2" t="s">
        <v>1248</v>
      </c>
      <c r="N257" s="2" t="s">
        <v>1567</v>
      </c>
      <c r="O257" s="2" t="s">
        <v>1680</v>
      </c>
      <c r="P257" s="2" t="s">
        <v>1220</v>
      </c>
    </row>
    <row r="258" spans="1:16" x14ac:dyDescent="0.3">
      <c r="A258" s="2" t="s">
        <v>1767</v>
      </c>
      <c r="B258" s="2" t="s">
        <v>706</v>
      </c>
      <c r="C258" t="s">
        <v>706</v>
      </c>
      <c r="D258" s="2" t="s">
        <v>2648</v>
      </c>
      <c r="E258" s="2" t="s">
        <v>1301</v>
      </c>
      <c r="F258" s="2"/>
      <c r="G258" s="2" t="s">
        <v>1220</v>
      </c>
      <c r="H258" s="2" t="s">
        <v>1269</v>
      </c>
      <c r="I258" s="2" t="s">
        <v>1231</v>
      </c>
      <c r="J258" s="2" t="s">
        <v>1279</v>
      </c>
      <c r="K258" s="2" t="s">
        <v>1269</v>
      </c>
      <c r="L258" s="2" t="s">
        <v>1220</v>
      </c>
      <c r="M258" s="2" t="s">
        <v>1293</v>
      </c>
      <c r="N258" s="2" t="s">
        <v>2155</v>
      </c>
      <c r="O258" s="2" t="s">
        <v>1646</v>
      </c>
      <c r="P258" s="2" t="s">
        <v>1269</v>
      </c>
    </row>
    <row r="259" spans="1:16" x14ac:dyDescent="0.3">
      <c r="A259" s="2" t="s">
        <v>1277</v>
      </c>
      <c r="B259" s="2" t="s">
        <v>543</v>
      </c>
      <c r="C259" t="s">
        <v>543</v>
      </c>
      <c r="D259" s="2" t="s">
        <v>51</v>
      </c>
      <c r="E259" s="2" t="s">
        <v>1338</v>
      </c>
      <c r="F259" s="2"/>
      <c r="G259" s="2" t="s">
        <v>1243</v>
      </c>
      <c r="H259" s="2" t="s">
        <v>1269</v>
      </c>
      <c r="I259" s="2" t="s">
        <v>1231</v>
      </c>
      <c r="J259" s="2" t="s">
        <v>1231</v>
      </c>
      <c r="K259" s="2" t="s">
        <v>1269</v>
      </c>
      <c r="L259" s="2" t="s">
        <v>1220</v>
      </c>
      <c r="M259" s="2" t="s">
        <v>1231</v>
      </c>
      <c r="N259" s="2" t="s">
        <v>1686</v>
      </c>
      <c r="O259" s="2" t="s">
        <v>1673</v>
      </c>
      <c r="P259" s="2" t="s">
        <v>1269</v>
      </c>
    </row>
    <row r="260" spans="1:16" x14ac:dyDescent="0.3">
      <c r="A260" s="2" t="s">
        <v>1770</v>
      </c>
      <c r="B260" s="2" t="s">
        <v>173</v>
      </c>
      <c r="C260" t="s">
        <v>173</v>
      </c>
      <c r="D260" s="2" t="s">
        <v>74</v>
      </c>
      <c r="E260" s="2" t="s">
        <v>1249</v>
      </c>
      <c r="F260" s="2" t="s">
        <v>49</v>
      </c>
      <c r="G260" s="2" t="s">
        <v>1293</v>
      </c>
      <c r="H260" s="2" t="s">
        <v>1288</v>
      </c>
      <c r="I260" s="2" t="s">
        <v>1231</v>
      </c>
      <c r="J260" s="2" t="s">
        <v>1708</v>
      </c>
      <c r="K260" s="2" t="s">
        <v>1269</v>
      </c>
      <c r="L260" s="2" t="s">
        <v>1269</v>
      </c>
      <c r="M260" s="2" t="s">
        <v>1231</v>
      </c>
      <c r="N260" s="2" t="s">
        <v>1727</v>
      </c>
      <c r="O260" s="2" t="s">
        <v>1779</v>
      </c>
      <c r="P260" s="2" t="s">
        <v>1220</v>
      </c>
    </row>
    <row r="261" spans="1:16" x14ac:dyDescent="0.3">
      <c r="A261" s="2" t="s">
        <v>1771</v>
      </c>
      <c r="B261" s="2" t="s">
        <v>389</v>
      </c>
      <c r="C261" t="s">
        <v>389</v>
      </c>
      <c r="D261" s="2" t="s">
        <v>135</v>
      </c>
      <c r="E261" s="2" t="s">
        <v>1301</v>
      </c>
      <c r="F261" s="2" t="s">
        <v>52</v>
      </c>
      <c r="G261" s="2" t="s">
        <v>1293</v>
      </c>
      <c r="H261" s="2" t="s">
        <v>1288</v>
      </c>
      <c r="I261" s="2" t="s">
        <v>1231</v>
      </c>
      <c r="J261" s="2" t="s">
        <v>1230</v>
      </c>
      <c r="K261" s="2" t="s">
        <v>1269</v>
      </c>
      <c r="L261" s="2" t="s">
        <v>1231</v>
      </c>
      <c r="M261" s="2" t="s">
        <v>1240</v>
      </c>
      <c r="N261" s="2" t="s">
        <v>1578</v>
      </c>
      <c r="O261" s="2" t="s">
        <v>1674</v>
      </c>
      <c r="P261" s="2" t="s">
        <v>1269</v>
      </c>
    </row>
    <row r="262" spans="1:16" x14ac:dyDescent="0.3">
      <c r="A262" s="2" t="s">
        <v>1772</v>
      </c>
      <c r="B262" s="2" t="s">
        <v>260</v>
      </c>
      <c r="C262" t="s">
        <v>260</v>
      </c>
      <c r="D262" s="2" t="s">
        <v>42</v>
      </c>
      <c r="E262" s="2" t="s">
        <v>1290</v>
      </c>
      <c r="F262" s="2" t="s">
        <v>1172</v>
      </c>
      <c r="G262" s="2" t="s">
        <v>1293</v>
      </c>
      <c r="H262" s="2" t="s">
        <v>1282</v>
      </c>
      <c r="I262" s="2" t="s">
        <v>1231</v>
      </c>
      <c r="J262" s="2" t="s">
        <v>1279</v>
      </c>
      <c r="K262" s="2" t="s">
        <v>1269</v>
      </c>
      <c r="L262" s="2" t="s">
        <v>1220</v>
      </c>
      <c r="M262" s="2" t="s">
        <v>1282</v>
      </c>
      <c r="N262" s="2" t="s">
        <v>2155</v>
      </c>
      <c r="O262" s="2" t="s">
        <v>1577</v>
      </c>
      <c r="P262" s="2" t="s">
        <v>1220</v>
      </c>
    </row>
    <row r="263" spans="1:16" x14ac:dyDescent="0.3">
      <c r="A263" s="2" t="s">
        <v>1773</v>
      </c>
      <c r="B263" s="2" t="s">
        <v>344</v>
      </c>
      <c r="C263" t="s">
        <v>344</v>
      </c>
      <c r="D263" s="2" t="s">
        <v>76</v>
      </c>
      <c r="E263" s="2" t="s">
        <v>1221</v>
      </c>
      <c r="F263" s="2" t="s">
        <v>1172</v>
      </c>
      <c r="G263" s="2" t="s">
        <v>1293</v>
      </c>
      <c r="H263" s="2" t="s">
        <v>1258</v>
      </c>
      <c r="I263" s="2" t="s">
        <v>1231</v>
      </c>
      <c r="J263" s="2" t="s">
        <v>1662</v>
      </c>
      <c r="K263" s="2" t="s">
        <v>1269</v>
      </c>
      <c r="L263" s="2" t="s">
        <v>1269</v>
      </c>
      <c r="M263" s="2" t="s">
        <v>1231</v>
      </c>
      <c r="N263" s="2" t="s">
        <v>1763</v>
      </c>
      <c r="O263" s="2" t="s">
        <v>1663</v>
      </c>
      <c r="P263" s="2" t="s">
        <v>1231</v>
      </c>
    </row>
    <row r="264" spans="1:16" x14ac:dyDescent="0.3">
      <c r="A264" s="2" t="s">
        <v>1481</v>
      </c>
      <c r="B264" s="2" t="s">
        <v>604</v>
      </c>
      <c r="C264" t="s">
        <v>604</v>
      </c>
      <c r="D264" s="2" t="s">
        <v>42</v>
      </c>
      <c r="E264" s="2" t="s">
        <v>1249</v>
      </c>
      <c r="F264" s="2"/>
      <c r="G264" s="2" t="s">
        <v>1231</v>
      </c>
      <c r="H264" s="2" t="s">
        <v>1269</v>
      </c>
      <c r="I264" s="2" t="s">
        <v>1231</v>
      </c>
      <c r="J264" s="2" t="s">
        <v>1243</v>
      </c>
      <c r="K264" s="2" t="s">
        <v>1269</v>
      </c>
      <c r="L264" s="2" t="s">
        <v>1269</v>
      </c>
      <c r="M264" s="2" t="s">
        <v>1230</v>
      </c>
      <c r="N264" s="2" t="s">
        <v>1399</v>
      </c>
      <c r="O264" s="2" t="s">
        <v>1399</v>
      </c>
      <c r="P264" s="2" t="s">
        <v>1269</v>
      </c>
    </row>
    <row r="265" spans="1:16" x14ac:dyDescent="0.3">
      <c r="A265" s="2" t="s">
        <v>1775</v>
      </c>
      <c r="B265" s="2" t="s">
        <v>3126</v>
      </c>
      <c r="C265" t="s">
        <v>3126</v>
      </c>
      <c r="D265" s="2" t="s">
        <v>78</v>
      </c>
      <c r="E265" s="2" t="s">
        <v>1301</v>
      </c>
      <c r="F265" s="2"/>
      <c r="G265" s="2" t="s">
        <v>1282</v>
      </c>
      <c r="H265" s="2" t="s">
        <v>1269</v>
      </c>
      <c r="I265" s="2" t="s">
        <v>1231</v>
      </c>
      <c r="J265" s="2" t="s">
        <v>1406</v>
      </c>
      <c r="K265" s="2" t="s">
        <v>1269</v>
      </c>
      <c r="L265" s="2" t="s">
        <v>1231</v>
      </c>
      <c r="M265" s="2" t="s">
        <v>1381</v>
      </c>
      <c r="N265" s="2" t="s">
        <v>2834</v>
      </c>
      <c r="O265" s="2" t="s">
        <v>1228</v>
      </c>
      <c r="P265" s="2" t="s">
        <v>1269</v>
      </c>
    </row>
    <row r="266" spans="1:16" x14ac:dyDescent="0.3">
      <c r="A266" s="2" t="s">
        <v>1777</v>
      </c>
      <c r="B266" s="2" t="s">
        <v>2756</v>
      </c>
      <c r="C266" t="s">
        <v>2756</v>
      </c>
      <c r="D266" s="2" t="s">
        <v>101</v>
      </c>
      <c r="E266" s="2" t="s">
        <v>1249</v>
      </c>
      <c r="F266" s="2"/>
      <c r="G266" s="2" t="s">
        <v>1248</v>
      </c>
      <c r="H266" s="2" t="s">
        <v>1269</v>
      </c>
      <c r="I266" s="2" t="s">
        <v>1231</v>
      </c>
      <c r="J266" s="2" t="s">
        <v>1305</v>
      </c>
      <c r="K266" s="2" t="s">
        <v>1269</v>
      </c>
      <c r="L266" s="2" t="s">
        <v>1231</v>
      </c>
      <c r="M266" s="2" t="s">
        <v>1279</v>
      </c>
      <c r="N266" s="2" t="s">
        <v>1598</v>
      </c>
      <c r="O266" s="2" t="s">
        <v>1407</v>
      </c>
      <c r="P266" s="2" t="s">
        <v>1269</v>
      </c>
    </row>
    <row r="267" spans="1:16" x14ac:dyDescent="0.3">
      <c r="A267" s="2" t="s">
        <v>1778</v>
      </c>
      <c r="B267" s="2" t="s">
        <v>273</v>
      </c>
      <c r="C267" t="s">
        <v>273</v>
      </c>
      <c r="D267" s="2" t="s">
        <v>67</v>
      </c>
      <c r="E267" s="2" t="s">
        <v>1348</v>
      </c>
      <c r="F267" s="2" t="s">
        <v>1175</v>
      </c>
      <c r="G267" s="2" t="s">
        <v>1243</v>
      </c>
      <c r="H267" s="2" t="s">
        <v>1240</v>
      </c>
      <c r="I267" s="2" t="s">
        <v>1220</v>
      </c>
      <c r="J267" s="2" t="s">
        <v>1248</v>
      </c>
      <c r="K267" s="2" t="s">
        <v>1269</v>
      </c>
      <c r="L267" s="2" t="s">
        <v>1220</v>
      </c>
      <c r="M267" s="2" t="s">
        <v>1248</v>
      </c>
      <c r="N267" s="2" t="s">
        <v>1399</v>
      </c>
      <c r="O267" s="2" t="s">
        <v>1674</v>
      </c>
      <c r="P267" s="2" t="s">
        <v>1269</v>
      </c>
    </row>
    <row r="268" spans="1:16" x14ac:dyDescent="0.3">
      <c r="A268" s="2" t="s">
        <v>1780</v>
      </c>
      <c r="B268" s="2" t="s">
        <v>222</v>
      </c>
      <c r="C268" t="s">
        <v>222</v>
      </c>
      <c r="D268" s="2" t="s">
        <v>72</v>
      </c>
      <c r="E268" s="2" t="s">
        <v>1409</v>
      </c>
      <c r="F268" s="2" t="s">
        <v>1172</v>
      </c>
      <c r="G268" s="2" t="s">
        <v>1282</v>
      </c>
      <c r="H268" s="2" t="s">
        <v>1240</v>
      </c>
      <c r="I268" s="2" t="s">
        <v>1220</v>
      </c>
      <c r="J268" s="2" t="s">
        <v>1231</v>
      </c>
      <c r="K268" s="2" t="s">
        <v>1269</v>
      </c>
      <c r="L268" s="2" t="s">
        <v>1220</v>
      </c>
      <c r="M268" s="2" t="s">
        <v>1231</v>
      </c>
      <c r="N268" s="2" t="s">
        <v>1587</v>
      </c>
      <c r="O268" s="2" t="s">
        <v>1804</v>
      </c>
      <c r="P268" s="2" t="s">
        <v>1269</v>
      </c>
    </row>
    <row r="269" spans="1:16" x14ac:dyDescent="0.3">
      <c r="A269" s="2" t="s">
        <v>1782</v>
      </c>
      <c r="B269" s="2" t="s">
        <v>183</v>
      </c>
      <c r="C269" t="s">
        <v>183</v>
      </c>
      <c r="D269" s="2" t="s">
        <v>33</v>
      </c>
      <c r="E269" s="2" t="s">
        <v>1294</v>
      </c>
      <c r="F269" s="2" t="s">
        <v>49</v>
      </c>
      <c r="G269" s="2" t="s">
        <v>1235</v>
      </c>
      <c r="H269" s="2" t="s">
        <v>1235</v>
      </c>
      <c r="I269" s="2" t="s">
        <v>1220</v>
      </c>
      <c r="J269" s="2" t="s">
        <v>1240</v>
      </c>
      <c r="K269" s="2" t="s">
        <v>1269</v>
      </c>
      <c r="L269" s="2" t="s">
        <v>1269</v>
      </c>
      <c r="M269" s="2" t="s">
        <v>1240</v>
      </c>
      <c r="N269" s="2" t="s">
        <v>1589</v>
      </c>
      <c r="O269" s="2" t="s">
        <v>1673</v>
      </c>
      <c r="P269" s="2" t="s">
        <v>1220</v>
      </c>
    </row>
    <row r="270" spans="1:16" x14ac:dyDescent="0.3">
      <c r="A270" s="2" t="s">
        <v>1783</v>
      </c>
      <c r="B270" s="2" t="s">
        <v>476</v>
      </c>
      <c r="C270" t="s">
        <v>476</v>
      </c>
      <c r="D270" s="2" t="s">
        <v>61</v>
      </c>
      <c r="E270" s="2" t="s">
        <v>1347</v>
      </c>
      <c r="F270" s="2"/>
      <c r="G270" s="2" t="s">
        <v>1293</v>
      </c>
      <c r="H270" s="2" t="s">
        <v>1269</v>
      </c>
      <c r="I270" s="2" t="s">
        <v>1220</v>
      </c>
      <c r="J270" s="2" t="s">
        <v>1230</v>
      </c>
      <c r="K270" s="2" t="s">
        <v>1269</v>
      </c>
      <c r="L270" s="2" t="s">
        <v>1269</v>
      </c>
      <c r="M270" s="2" t="s">
        <v>1230</v>
      </c>
      <c r="N270" s="2" t="s">
        <v>1246</v>
      </c>
      <c r="O270" s="2" t="s">
        <v>1674</v>
      </c>
      <c r="P270" s="2" t="s">
        <v>1269</v>
      </c>
    </row>
    <row r="271" spans="1:16" x14ac:dyDescent="0.3">
      <c r="A271" s="2" t="s">
        <v>1784</v>
      </c>
      <c r="B271" s="2" t="s">
        <v>456</v>
      </c>
      <c r="C271" t="s">
        <v>456</v>
      </c>
      <c r="D271" s="2" t="s">
        <v>130</v>
      </c>
      <c r="E271" s="2" t="s">
        <v>1221</v>
      </c>
      <c r="F271" s="2" t="s">
        <v>1172</v>
      </c>
      <c r="G271" s="2" t="s">
        <v>1293</v>
      </c>
      <c r="H271" s="2" t="s">
        <v>1231</v>
      </c>
      <c r="I271" s="2" t="s">
        <v>1220</v>
      </c>
      <c r="J271" s="2" t="s">
        <v>1279</v>
      </c>
      <c r="K271" s="2" t="s">
        <v>1269</v>
      </c>
      <c r="L271" s="2" t="s">
        <v>1220</v>
      </c>
      <c r="M271" s="2" t="s">
        <v>1279</v>
      </c>
      <c r="N271" s="2" t="s">
        <v>1646</v>
      </c>
      <c r="O271" s="2" t="s">
        <v>1577</v>
      </c>
      <c r="P271" s="2" t="s">
        <v>1269</v>
      </c>
    </row>
    <row r="272" spans="1:16" x14ac:dyDescent="0.3">
      <c r="A272" s="2" t="s">
        <v>1485</v>
      </c>
      <c r="B272" s="2" t="s">
        <v>528</v>
      </c>
      <c r="C272" t="s">
        <v>528</v>
      </c>
      <c r="D272" s="2" t="s">
        <v>74</v>
      </c>
      <c r="E272" s="2" t="s">
        <v>1294</v>
      </c>
      <c r="F272" s="2" t="s">
        <v>1172</v>
      </c>
      <c r="G272" s="2" t="s">
        <v>1282</v>
      </c>
      <c r="H272" s="2" t="s">
        <v>1248</v>
      </c>
      <c r="I272" s="2" t="s">
        <v>1220</v>
      </c>
      <c r="J272" s="2" t="s">
        <v>1240</v>
      </c>
      <c r="K272" s="2" t="s">
        <v>1269</v>
      </c>
      <c r="L272" s="2" t="s">
        <v>1269</v>
      </c>
      <c r="M272" s="2" t="s">
        <v>1240</v>
      </c>
      <c r="N272" s="2" t="s">
        <v>1589</v>
      </c>
      <c r="O272" s="2" t="s">
        <v>1673</v>
      </c>
      <c r="P272" s="2" t="s">
        <v>1269</v>
      </c>
    </row>
    <row r="273" spans="1:16" x14ac:dyDescent="0.3">
      <c r="A273" s="2" t="s">
        <v>1786</v>
      </c>
      <c r="B273" s="2" t="s">
        <v>197</v>
      </c>
      <c r="C273" t="s">
        <v>197</v>
      </c>
      <c r="D273" s="2" t="s">
        <v>37</v>
      </c>
      <c r="E273" s="2" t="s">
        <v>1249</v>
      </c>
      <c r="F273" s="2" t="s">
        <v>49</v>
      </c>
      <c r="G273" s="2" t="s">
        <v>1293</v>
      </c>
      <c r="H273" s="2" t="s">
        <v>1288</v>
      </c>
      <c r="I273" s="2" t="s">
        <v>1220</v>
      </c>
      <c r="J273" s="2" t="s">
        <v>1220</v>
      </c>
      <c r="K273" s="2" t="s">
        <v>1269</v>
      </c>
      <c r="L273" s="2" t="s">
        <v>1269</v>
      </c>
      <c r="M273" s="2" t="s">
        <v>1220</v>
      </c>
      <c r="N273" s="2" t="s">
        <v>1686</v>
      </c>
      <c r="O273" s="2" t="s">
        <v>1795</v>
      </c>
      <c r="P273" s="2" t="s">
        <v>1269</v>
      </c>
    </row>
    <row r="274" spans="1:16" x14ac:dyDescent="0.3">
      <c r="A274" s="2" t="s">
        <v>1270</v>
      </c>
      <c r="B274" s="2" t="s">
        <v>318</v>
      </c>
      <c r="C274" t="s">
        <v>318</v>
      </c>
      <c r="D274" s="2" t="s">
        <v>101</v>
      </c>
      <c r="E274" s="2" t="s">
        <v>1294</v>
      </c>
      <c r="F274" s="2" t="s">
        <v>1172</v>
      </c>
      <c r="G274" s="2" t="s">
        <v>1293</v>
      </c>
      <c r="H274" s="2" t="s">
        <v>1282</v>
      </c>
      <c r="I274" s="2" t="s">
        <v>1220</v>
      </c>
      <c r="J274" s="2" t="s">
        <v>1293</v>
      </c>
      <c r="K274" s="2" t="s">
        <v>1269</v>
      </c>
      <c r="L274" s="2" t="s">
        <v>1220</v>
      </c>
      <c r="M274" s="2" t="s">
        <v>1293</v>
      </c>
      <c r="N274" s="2" t="s">
        <v>1591</v>
      </c>
      <c r="O274" s="2" t="s">
        <v>1686</v>
      </c>
      <c r="P274" s="2" t="s">
        <v>1231</v>
      </c>
    </row>
    <row r="275" spans="1:16" x14ac:dyDescent="0.3">
      <c r="A275" s="2" t="s">
        <v>1789</v>
      </c>
      <c r="B275" s="2" t="s">
        <v>2788</v>
      </c>
      <c r="C275" t="s">
        <v>2788</v>
      </c>
      <c r="D275" s="2" t="s">
        <v>72</v>
      </c>
      <c r="E275" s="2" t="s">
        <v>1232</v>
      </c>
      <c r="F275" s="2" t="s">
        <v>2789</v>
      </c>
      <c r="G275" s="2" t="s">
        <v>1293</v>
      </c>
      <c r="H275" s="2" t="s">
        <v>1231</v>
      </c>
      <c r="I275" s="2" t="s">
        <v>1220</v>
      </c>
      <c r="J275" s="2" t="s">
        <v>1269</v>
      </c>
      <c r="K275" s="2" t="s">
        <v>1269</v>
      </c>
      <c r="L275" s="2" t="s">
        <v>1269</v>
      </c>
      <c r="M275" s="2" t="s">
        <v>1269</v>
      </c>
      <c r="N275" s="2" t="s">
        <v>1776</v>
      </c>
      <c r="O275" s="2" t="s">
        <v>1776</v>
      </c>
      <c r="P275" s="2" t="s">
        <v>1269</v>
      </c>
    </row>
    <row r="276" spans="1:16" x14ac:dyDescent="0.3">
      <c r="A276" s="2" t="s">
        <v>1790</v>
      </c>
      <c r="B276" s="2" t="s">
        <v>270</v>
      </c>
      <c r="C276" t="s">
        <v>270</v>
      </c>
      <c r="D276" s="2" t="s">
        <v>88</v>
      </c>
      <c r="E276" s="2" t="s">
        <v>1294</v>
      </c>
      <c r="F276" s="2" t="s">
        <v>1172</v>
      </c>
      <c r="G276" s="2" t="s">
        <v>1293</v>
      </c>
      <c r="H276" s="2" t="s">
        <v>1248</v>
      </c>
      <c r="I276" s="2" t="s">
        <v>1220</v>
      </c>
      <c r="J276" s="2" t="s">
        <v>1231</v>
      </c>
      <c r="K276" s="2" t="s">
        <v>1269</v>
      </c>
      <c r="L276" s="2" t="s">
        <v>1269</v>
      </c>
      <c r="M276" s="2" t="s">
        <v>1231</v>
      </c>
      <c r="N276" s="2" t="s">
        <v>1587</v>
      </c>
      <c r="O276" s="2" t="s">
        <v>1804</v>
      </c>
      <c r="P276" s="2" t="s">
        <v>1269</v>
      </c>
    </row>
    <row r="277" spans="1:16" x14ac:dyDescent="0.3">
      <c r="A277" s="2" t="s">
        <v>1791</v>
      </c>
      <c r="B277" s="2" t="s">
        <v>362</v>
      </c>
      <c r="C277" t="s">
        <v>362</v>
      </c>
      <c r="D277" s="2" t="s">
        <v>72</v>
      </c>
      <c r="E277" s="2" t="s">
        <v>1335</v>
      </c>
      <c r="F277" s="2"/>
      <c r="G277" s="2" t="s">
        <v>1220</v>
      </c>
      <c r="H277" s="2" t="s">
        <v>1269</v>
      </c>
      <c r="I277" s="2" t="s">
        <v>1220</v>
      </c>
      <c r="J277" s="2" t="s">
        <v>1230</v>
      </c>
      <c r="K277" s="2" t="s">
        <v>1269</v>
      </c>
      <c r="L277" s="2" t="s">
        <v>1269</v>
      </c>
      <c r="M277" s="2" t="s">
        <v>1230</v>
      </c>
      <c r="N277" s="2" t="s">
        <v>1246</v>
      </c>
      <c r="O277" s="2" t="s">
        <v>1246</v>
      </c>
      <c r="P277" s="2" t="s">
        <v>1269</v>
      </c>
    </row>
    <row r="278" spans="1:16" x14ac:dyDescent="0.3">
      <c r="A278" s="2" t="s">
        <v>1792</v>
      </c>
      <c r="B278" s="2" t="s">
        <v>1976</v>
      </c>
      <c r="C278" t="s">
        <v>1976</v>
      </c>
      <c r="D278" s="2" t="s">
        <v>107</v>
      </c>
      <c r="E278" s="2" t="s">
        <v>1305</v>
      </c>
      <c r="F278" s="2" t="s">
        <v>1172</v>
      </c>
      <c r="G278" s="2" t="s">
        <v>1293</v>
      </c>
      <c r="H278" s="2" t="s">
        <v>1263</v>
      </c>
      <c r="I278" s="2" t="s">
        <v>1220</v>
      </c>
      <c r="J278" s="2" t="s">
        <v>1269</v>
      </c>
      <c r="K278" s="2" t="s">
        <v>1269</v>
      </c>
      <c r="L278" s="2" t="s">
        <v>1269</v>
      </c>
      <c r="M278" s="2" t="s">
        <v>1269</v>
      </c>
      <c r="N278" s="2" t="s">
        <v>1776</v>
      </c>
      <c r="O278" s="2" t="s">
        <v>1776</v>
      </c>
      <c r="P278" s="2" t="s">
        <v>1269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1140</v>
      </c>
      <c r="G279" s="2" t="s">
        <v>1036</v>
      </c>
      <c r="H279" s="2" t="s">
        <v>1387</v>
      </c>
      <c r="I279" s="2" t="s">
        <v>1388</v>
      </c>
      <c r="J279" s="2" t="s">
        <v>1037</v>
      </c>
      <c r="K279" s="2" t="s">
        <v>1144</v>
      </c>
      <c r="L279" s="2" t="s">
        <v>1145</v>
      </c>
      <c r="M279" s="2" t="s">
        <v>1146</v>
      </c>
      <c r="N279" s="2" t="s">
        <v>1000</v>
      </c>
      <c r="O279" s="2" t="s">
        <v>1389</v>
      </c>
      <c r="P279" s="2" t="s">
        <v>1150</v>
      </c>
    </row>
    <row r="280" spans="1:16" x14ac:dyDescent="0.3">
      <c r="A280" s="2" t="s">
        <v>1793</v>
      </c>
      <c r="B280" s="2" t="s">
        <v>553</v>
      </c>
      <c r="C280" t="s">
        <v>553</v>
      </c>
      <c r="D280" s="2" t="s">
        <v>104</v>
      </c>
      <c r="E280" s="2" t="s">
        <v>1249</v>
      </c>
      <c r="F280" s="2"/>
      <c r="G280" s="2" t="s">
        <v>1243</v>
      </c>
      <c r="H280" s="2" t="s">
        <v>1269</v>
      </c>
      <c r="I280" s="2" t="s">
        <v>1220</v>
      </c>
      <c r="J280" s="2" t="s">
        <v>1240</v>
      </c>
      <c r="K280" s="2" t="s">
        <v>1269</v>
      </c>
      <c r="L280" s="2" t="s">
        <v>1269</v>
      </c>
      <c r="M280" s="2" t="s">
        <v>1240</v>
      </c>
      <c r="N280" s="2" t="s">
        <v>1589</v>
      </c>
      <c r="O280" s="2" t="s">
        <v>1742</v>
      </c>
      <c r="P280" s="2" t="s">
        <v>1220</v>
      </c>
    </row>
    <row r="281" spans="1:16" x14ac:dyDescent="0.3">
      <c r="A281" s="2" t="s">
        <v>1794</v>
      </c>
      <c r="B281" s="2" t="s">
        <v>277</v>
      </c>
      <c r="C281" t="s">
        <v>277</v>
      </c>
      <c r="D281" s="2" t="s">
        <v>80</v>
      </c>
      <c r="E281" s="2" t="s">
        <v>1290</v>
      </c>
      <c r="F281" s="2" t="s">
        <v>1175</v>
      </c>
      <c r="G281" s="2" t="s">
        <v>1293</v>
      </c>
      <c r="H281" s="2" t="s">
        <v>1240</v>
      </c>
      <c r="I281" s="2" t="s">
        <v>1220</v>
      </c>
      <c r="J281" s="2" t="s">
        <v>1231</v>
      </c>
      <c r="K281" s="2" t="s">
        <v>1220</v>
      </c>
      <c r="L281" s="2" t="s">
        <v>1220</v>
      </c>
      <c r="M281" s="2" t="s">
        <v>1231</v>
      </c>
      <c r="N281" s="2" t="s">
        <v>1587</v>
      </c>
      <c r="O281" s="2" t="s">
        <v>1804</v>
      </c>
      <c r="P281" s="2" t="s">
        <v>1220</v>
      </c>
    </row>
    <row r="282" spans="1:16" x14ac:dyDescent="0.3">
      <c r="A282" s="2" t="s">
        <v>1796</v>
      </c>
      <c r="B282" s="2" t="s">
        <v>2817</v>
      </c>
      <c r="C282" t="s">
        <v>2817</v>
      </c>
      <c r="D282" s="2" t="s">
        <v>86</v>
      </c>
      <c r="E282" s="2" t="s">
        <v>1294</v>
      </c>
      <c r="F282" s="2"/>
      <c r="G282" s="2" t="s">
        <v>1243</v>
      </c>
      <c r="H282" s="2" t="s">
        <v>1269</v>
      </c>
      <c r="I282" s="2" t="s">
        <v>1220</v>
      </c>
      <c r="J282" s="2" t="s">
        <v>1220</v>
      </c>
      <c r="K282" s="2" t="s">
        <v>1269</v>
      </c>
      <c r="L282" s="2" t="s">
        <v>1220</v>
      </c>
      <c r="M282" s="2" t="s">
        <v>1220</v>
      </c>
      <c r="N282" s="2" t="s">
        <v>1686</v>
      </c>
      <c r="O282" s="2" t="s">
        <v>1795</v>
      </c>
      <c r="P282" s="2" t="s">
        <v>1269</v>
      </c>
    </row>
    <row r="283" spans="1:16" x14ac:dyDescent="0.3">
      <c r="A283" s="2" t="s">
        <v>1501</v>
      </c>
      <c r="B283" s="2" t="s">
        <v>373</v>
      </c>
      <c r="C283" t="s">
        <v>373</v>
      </c>
      <c r="D283" s="2" t="s">
        <v>78</v>
      </c>
      <c r="E283" s="2" t="s">
        <v>1290</v>
      </c>
      <c r="F283" s="2"/>
      <c r="G283" s="2" t="s">
        <v>1231</v>
      </c>
      <c r="H283" s="2" t="s">
        <v>1269</v>
      </c>
      <c r="I283" s="2" t="s">
        <v>1220</v>
      </c>
      <c r="J283" s="2" t="s">
        <v>1298</v>
      </c>
      <c r="K283" s="2" t="s">
        <v>1269</v>
      </c>
      <c r="L283" s="2" t="s">
        <v>1220</v>
      </c>
      <c r="M283" s="2" t="s">
        <v>1298</v>
      </c>
      <c r="N283" s="2" t="s">
        <v>1570</v>
      </c>
      <c r="O283" s="2" t="s">
        <v>2379</v>
      </c>
      <c r="P283" s="2" t="s">
        <v>1269</v>
      </c>
    </row>
    <row r="284" spans="1:16" x14ac:dyDescent="0.3">
      <c r="A284" s="2" t="s">
        <v>1797</v>
      </c>
      <c r="B284" s="2" t="s">
        <v>627</v>
      </c>
      <c r="C284" t="s">
        <v>627</v>
      </c>
      <c r="D284" s="2" t="s">
        <v>116</v>
      </c>
      <c r="E284" s="2" t="s">
        <v>1294</v>
      </c>
      <c r="F284" s="2"/>
      <c r="G284" s="2" t="s">
        <v>1263</v>
      </c>
      <c r="H284" s="2" t="s">
        <v>1269</v>
      </c>
      <c r="I284" s="2" t="s">
        <v>1220</v>
      </c>
      <c r="J284" s="2" t="s">
        <v>1231</v>
      </c>
      <c r="K284" s="2" t="s">
        <v>1269</v>
      </c>
      <c r="L284" s="2" t="s">
        <v>1269</v>
      </c>
      <c r="M284" s="2" t="s">
        <v>1231</v>
      </c>
      <c r="N284" s="2" t="s">
        <v>1587</v>
      </c>
      <c r="O284" s="2" t="s">
        <v>1673</v>
      </c>
      <c r="P284" s="2" t="s">
        <v>1269</v>
      </c>
    </row>
    <row r="285" spans="1:16" x14ac:dyDescent="0.3">
      <c r="A285" s="2" t="s">
        <v>1798</v>
      </c>
      <c r="B285" s="2" t="s">
        <v>212</v>
      </c>
      <c r="C285" t="s">
        <v>212</v>
      </c>
      <c r="D285" s="2" t="s">
        <v>67</v>
      </c>
      <c r="E285" s="2" t="s">
        <v>1290</v>
      </c>
      <c r="F285" s="2" t="s">
        <v>49</v>
      </c>
      <c r="G285" s="2" t="s">
        <v>1293</v>
      </c>
      <c r="H285" s="2" t="s">
        <v>1293</v>
      </c>
      <c r="I285" s="2" t="s">
        <v>1220</v>
      </c>
      <c r="J285" s="2" t="s">
        <v>1269</v>
      </c>
      <c r="K285" s="2" t="s">
        <v>1269</v>
      </c>
      <c r="L285" s="2" t="s">
        <v>1269</v>
      </c>
      <c r="M285" s="2" t="s">
        <v>1269</v>
      </c>
      <c r="N285" s="2" t="s">
        <v>1776</v>
      </c>
      <c r="O285" s="2" t="s">
        <v>1776</v>
      </c>
      <c r="P285" s="2" t="s">
        <v>1269</v>
      </c>
    </row>
    <row r="286" spans="1:16" x14ac:dyDescent="0.3">
      <c r="A286" s="2" t="s">
        <v>1799</v>
      </c>
      <c r="B286" s="2" t="s">
        <v>286</v>
      </c>
      <c r="C286" t="s">
        <v>286</v>
      </c>
      <c r="D286" s="2" t="s">
        <v>84</v>
      </c>
      <c r="E286" s="2" t="s">
        <v>1232</v>
      </c>
      <c r="F286" s="2" t="s">
        <v>1172</v>
      </c>
      <c r="G286" s="2" t="s">
        <v>1293</v>
      </c>
      <c r="H286" s="2" t="s">
        <v>1248</v>
      </c>
      <c r="I286" s="2" t="s">
        <v>1220</v>
      </c>
      <c r="J286" s="2" t="s">
        <v>1711</v>
      </c>
      <c r="K286" s="2" t="s">
        <v>1269</v>
      </c>
      <c r="L286" s="2" t="s">
        <v>1269</v>
      </c>
      <c r="M286" s="2" t="s">
        <v>1711</v>
      </c>
      <c r="N286" s="2" t="s">
        <v>1763</v>
      </c>
      <c r="O286" s="2" t="s">
        <v>1709</v>
      </c>
      <c r="P286" s="2" t="s">
        <v>1269</v>
      </c>
    </row>
    <row r="287" spans="1:16" x14ac:dyDescent="0.3">
      <c r="A287" s="2" t="s">
        <v>1527</v>
      </c>
      <c r="B287" s="2" t="s">
        <v>1926</v>
      </c>
      <c r="C287" t="s">
        <v>1926</v>
      </c>
      <c r="D287" s="2" t="s">
        <v>135</v>
      </c>
      <c r="E287" s="2" t="s">
        <v>1311</v>
      </c>
      <c r="F287" s="2" t="s">
        <v>1172</v>
      </c>
      <c r="G287" s="2" t="s">
        <v>1230</v>
      </c>
      <c r="H287" s="2" t="s">
        <v>1231</v>
      </c>
      <c r="I287" s="2" t="s">
        <v>1220</v>
      </c>
      <c r="J287" s="2" t="s">
        <v>1311</v>
      </c>
      <c r="K287" s="2" t="s">
        <v>1269</v>
      </c>
      <c r="L287" s="2" t="s">
        <v>1220</v>
      </c>
      <c r="M287" s="2" t="s">
        <v>1311</v>
      </c>
      <c r="N287" s="2" t="s">
        <v>2701</v>
      </c>
      <c r="O287" s="2" t="s">
        <v>1261</v>
      </c>
      <c r="P287" s="2" t="s">
        <v>1269</v>
      </c>
    </row>
    <row r="288" spans="1:16" x14ac:dyDescent="0.3">
      <c r="A288" s="2" t="s">
        <v>1256</v>
      </c>
      <c r="B288" s="2" t="s">
        <v>2704</v>
      </c>
      <c r="C288" t="s">
        <v>2704</v>
      </c>
      <c r="D288" s="2" t="s">
        <v>54</v>
      </c>
      <c r="E288" s="2" t="s">
        <v>1249</v>
      </c>
      <c r="F288" s="2" t="s">
        <v>2705</v>
      </c>
      <c r="G288" s="2" t="s">
        <v>1293</v>
      </c>
      <c r="H288" s="2" t="s">
        <v>1269</v>
      </c>
      <c r="I288" s="2" t="s">
        <v>1220</v>
      </c>
      <c r="J288" s="2" t="s">
        <v>1711</v>
      </c>
      <c r="K288" s="2" t="s">
        <v>1269</v>
      </c>
      <c r="L288" s="2" t="s">
        <v>1269</v>
      </c>
      <c r="M288" s="2" t="s">
        <v>1711</v>
      </c>
      <c r="N288" s="2" t="s">
        <v>1763</v>
      </c>
      <c r="O288" s="2" t="s">
        <v>1709</v>
      </c>
      <c r="P288" s="2" t="s">
        <v>1220</v>
      </c>
    </row>
    <row r="289" spans="1:16" x14ac:dyDescent="0.3">
      <c r="A289" s="2" t="s">
        <v>1542</v>
      </c>
      <c r="B289" s="2" t="s">
        <v>635</v>
      </c>
      <c r="C289" t="s">
        <v>635</v>
      </c>
      <c r="D289" s="2" t="s">
        <v>56</v>
      </c>
      <c r="E289" s="2" t="s">
        <v>1249</v>
      </c>
      <c r="F289" s="2" t="s">
        <v>1172</v>
      </c>
      <c r="G289" s="2" t="s">
        <v>1293</v>
      </c>
      <c r="H289" s="2" t="s">
        <v>1263</v>
      </c>
      <c r="I289" s="2" t="s">
        <v>1220</v>
      </c>
      <c r="J289" s="2" t="s">
        <v>1662</v>
      </c>
      <c r="K289" s="2" t="s">
        <v>1269</v>
      </c>
      <c r="L289" s="2" t="s">
        <v>1269</v>
      </c>
      <c r="M289" s="2" t="s">
        <v>1662</v>
      </c>
      <c r="N289" s="2" t="s">
        <v>1746</v>
      </c>
      <c r="O289" s="2" t="s">
        <v>1663</v>
      </c>
      <c r="P289" s="2" t="s">
        <v>1269</v>
      </c>
    </row>
    <row r="290" spans="1:16" x14ac:dyDescent="0.3">
      <c r="A290" s="2" t="s">
        <v>1800</v>
      </c>
      <c r="B290" s="2" t="s">
        <v>340</v>
      </c>
      <c r="C290" t="s">
        <v>340</v>
      </c>
      <c r="D290" s="2" t="s">
        <v>72</v>
      </c>
      <c r="E290" s="2" t="s">
        <v>1294</v>
      </c>
      <c r="F290" s="2" t="s">
        <v>1172</v>
      </c>
      <c r="G290" s="2" t="s">
        <v>1293</v>
      </c>
      <c r="H290" s="2" t="s">
        <v>1230</v>
      </c>
      <c r="I290" s="2" t="s">
        <v>1220</v>
      </c>
      <c r="J290" s="2" t="s">
        <v>1220</v>
      </c>
      <c r="K290" s="2" t="s">
        <v>1269</v>
      </c>
      <c r="L290" s="2" t="s">
        <v>1269</v>
      </c>
      <c r="M290" s="2" t="s">
        <v>1220</v>
      </c>
      <c r="N290" s="2" t="s">
        <v>1686</v>
      </c>
      <c r="O290" s="2" t="s">
        <v>1795</v>
      </c>
      <c r="P290" s="2" t="s">
        <v>1269</v>
      </c>
    </row>
    <row r="291" spans="1:16" x14ac:dyDescent="0.3">
      <c r="A291" s="2" t="s">
        <v>1803</v>
      </c>
      <c r="B291" s="2" t="s">
        <v>2890</v>
      </c>
      <c r="C291" t="s">
        <v>2890</v>
      </c>
      <c r="D291" s="2" t="s">
        <v>2648</v>
      </c>
      <c r="E291" s="2" t="s">
        <v>1301</v>
      </c>
      <c r="F291" s="2" t="s">
        <v>2891</v>
      </c>
      <c r="G291" s="2" t="s">
        <v>1293</v>
      </c>
      <c r="H291" s="2" t="s">
        <v>1240</v>
      </c>
      <c r="I291" s="2" t="s">
        <v>1220</v>
      </c>
      <c r="J291" s="2" t="s">
        <v>1220</v>
      </c>
      <c r="K291" s="2" t="s">
        <v>1269</v>
      </c>
      <c r="L291" s="2" t="s">
        <v>1220</v>
      </c>
      <c r="M291" s="2" t="s">
        <v>1220</v>
      </c>
      <c r="N291" s="2" t="s">
        <v>1686</v>
      </c>
      <c r="O291" s="2" t="s">
        <v>1795</v>
      </c>
      <c r="P291" s="2" t="s">
        <v>1269</v>
      </c>
    </row>
    <row r="292" spans="1:16" x14ac:dyDescent="0.3">
      <c r="A292" s="2" t="s">
        <v>1805</v>
      </c>
      <c r="B292" s="2" t="s">
        <v>123</v>
      </c>
      <c r="C292" t="s">
        <v>123</v>
      </c>
      <c r="D292" s="2" t="s">
        <v>80</v>
      </c>
      <c r="E292" s="2" t="s">
        <v>1294</v>
      </c>
      <c r="F292" s="2" t="s">
        <v>52</v>
      </c>
      <c r="G292" s="2" t="s">
        <v>1288</v>
      </c>
      <c r="H292" s="2" t="s">
        <v>1288</v>
      </c>
      <c r="I292" s="2" t="s">
        <v>1220</v>
      </c>
      <c r="J292" s="2" t="s">
        <v>1220</v>
      </c>
      <c r="K292" s="2" t="s">
        <v>1269</v>
      </c>
      <c r="L292" s="2" t="s">
        <v>1269</v>
      </c>
      <c r="M292" s="2" t="s">
        <v>1220</v>
      </c>
      <c r="N292" s="2" t="s">
        <v>1686</v>
      </c>
      <c r="O292" s="2" t="s">
        <v>1795</v>
      </c>
      <c r="P292" s="2" t="s">
        <v>1269</v>
      </c>
    </row>
    <row r="293" spans="1:16" x14ac:dyDescent="0.3">
      <c r="A293" s="2" t="s">
        <v>1806</v>
      </c>
      <c r="B293" s="2" t="s">
        <v>398</v>
      </c>
      <c r="C293" t="s">
        <v>398</v>
      </c>
      <c r="D293" s="2" t="s">
        <v>101</v>
      </c>
      <c r="E293" s="2" t="s">
        <v>1409</v>
      </c>
      <c r="F293" s="2" t="s">
        <v>1191</v>
      </c>
      <c r="G293" s="2" t="s">
        <v>1220</v>
      </c>
      <c r="H293" s="2" t="s">
        <v>1220</v>
      </c>
      <c r="I293" s="2" t="s">
        <v>1220</v>
      </c>
      <c r="J293" s="2" t="s">
        <v>1243</v>
      </c>
      <c r="K293" s="2" t="s">
        <v>1269</v>
      </c>
      <c r="L293" s="2" t="s">
        <v>1220</v>
      </c>
      <c r="M293" s="2" t="s">
        <v>1243</v>
      </c>
      <c r="N293" s="2" t="s">
        <v>1608</v>
      </c>
      <c r="O293" s="2" t="s">
        <v>1608</v>
      </c>
      <c r="P293" s="2" t="s">
        <v>1220</v>
      </c>
    </row>
    <row r="294" spans="1:16" x14ac:dyDescent="0.3">
      <c r="A294" s="2" t="s">
        <v>1808</v>
      </c>
      <c r="B294" s="2" t="s">
        <v>367</v>
      </c>
      <c r="C294" t="s">
        <v>367</v>
      </c>
      <c r="D294" s="2" t="s">
        <v>116</v>
      </c>
      <c r="E294" s="2" t="s">
        <v>1232</v>
      </c>
      <c r="F294" s="2" t="s">
        <v>1172</v>
      </c>
      <c r="G294" s="2" t="s">
        <v>1293</v>
      </c>
      <c r="H294" s="2" t="s">
        <v>1220</v>
      </c>
      <c r="I294" s="2" t="s">
        <v>1220</v>
      </c>
      <c r="J294" s="2" t="s">
        <v>2769</v>
      </c>
      <c r="K294" s="2" t="s">
        <v>1269</v>
      </c>
      <c r="L294" s="2" t="s">
        <v>1269</v>
      </c>
      <c r="M294" s="2" t="s">
        <v>2769</v>
      </c>
      <c r="N294" s="2" t="s">
        <v>2770</v>
      </c>
      <c r="O294" s="2" t="s">
        <v>1727</v>
      </c>
      <c r="P294" s="2" t="s">
        <v>1220</v>
      </c>
    </row>
    <row r="295" spans="1:16" x14ac:dyDescent="0.3">
      <c r="A295" s="2" t="s">
        <v>1809</v>
      </c>
      <c r="B295" s="2" t="s">
        <v>354</v>
      </c>
      <c r="C295" t="s">
        <v>354</v>
      </c>
      <c r="D295" s="2" t="s">
        <v>76</v>
      </c>
      <c r="E295" s="2" t="s">
        <v>1335</v>
      </c>
      <c r="F295" s="2" t="s">
        <v>1172</v>
      </c>
      <c r="G295" s="2" t="s">
        <v>1248</v>
      </c>
      <c r="H295" s="2" t="s">
        <v>1248</v>
      </c>
      <c r="I295" s="2" t="s">
        <v>1220</v>
      </c>
      <c r="J295" s="2" t="s">
        <v>1235</v>
      </c>
      <c r="K295" s="2" t="s">
        <v>1269</v>
      </c>
      <c r="L295" s="2" t="s">
        <v>1220</v>
      </c>
      <c r="M295" s="2" t="s">
        <v>1235</v>
      </c>
      <c r="N295" s="2" t="s">
        <v>1693</v>
      </c>
      <c r="O295" s="2" t="s">
        <v>1589</v>
      </c>
      <c r="P295" s="2" t="s">
        <v>1269</v>
      </c>
    </row>
    <row r="296" spans="1:16" x14ac:dyDescent="0.3">
      <c r="A296" s="2" t="s">
        <v>1810</v>
      </c>
      <c r="B296" s="2" t="s">
        <v>2710</v>
      </c>
      <c r="C296" t="s">
        <v>2710</v>
      </c>
      <c r="D296" s="2" t="s">
        <v>80</v>
      </c>
      <c r="E296" s="2" t="s">
        <v>1232</v>
      </c>
      <c r="F296" s="2"/>
      <c r="G296" s="2" t="s">
        <v>1293</v>
      </c>
      <c r="H296" s="2" t="s">
        <v>1269</v>
      </c>
      <c r="I296" s="2" t="s">
        <v>1220</v>
      </c>
      <c r="J296" s="2" t="s">
        <v>1708</v>
      </c>
      <c r="K296" s="2" t="s">
        <v>1269</v>
      </c>
      <c r="L296" s="2" t="s">
        <v>1269</v>
      </c>
      <c r="M296" s="2" t="s">
        <v>1708</v>
      </c>
      <c r="N296" s="2" t="s">
        <v>1712</v>
      </c>
      <c r="O296" s="2" t="s">
        <v>1779</v>
      </c>
      <c r="P296" s="2" t="s">
        <v>1220</v>
      </c>
    </row>
    <row r="297" spans="1:16" x14ac:dyDescent="0.3">
      <c r="A297" s="2" t="s">
        <v>1250</v>
      </c>
      <c r="B297" s="2" t="s">
        <v>2747</v>
      </c>
      <c r="C297" t="s">
        <v>2747</v>
      </c>
      <c r="D297" s="2" t="s">
        <v>44</v>
      </c>
      <c r="E297" s="2" t="s">
        <v>1347</v>
      </c>
      <c r="F297" s="2" t="s">
        <v>2705</v>
      </c>
      <c r="G297" s="2" t="s">
        <v>1243</v>
      </c>
      <c r="H297" s="2" t="s">
        <v>1269</v>
      </c>
      <c r="I297" s="2" t="s">
        <v>1220</v>
      </c>
      <c r="J297" s="2" t="s">
        <v>1269</v>
      </c>
      <c r="K297" s="2" t="s">
        <v>1269</v>
      </c>
      <c r="L297" s="2" t="s">
        <v>1269</v>
      </c>
      <c r="M297" s="2" t="s">
        <v>1269</v>
      </c>
      <c r="N297" s="2" t="s">
        <v>1776</v>
      </c>
      <c r="O297" s="2" t="s">
        <v>1776</v>
      </c>
      <c r="P297" s="2" t="s">
        <v>1269</v>
      </c>
    </row>
    <row r="298" spans="1:16" x14ac:dyDescent="0.3">
      <c r="A298" s="2" t="s">
        <v>1811</v>
      </c>
      <c r="B298" s="2" t="s">
        <v>2786</v>
      </c>
      <c r="C298" t="s">
        <v>2786</v>
      </c>
      <c r="D298" s="2" t="s">
        <v>76</v>
      </c>
      <c r="E298" s="2" t="s">
        <v>1311</v>
      </c>
      <c r="F298" s="2"/>
      <c r="G298" s="2" t="s">
        <v>1220</v>
      </c>
      <c r="H298" s="2" t="s">
        <v>1269</v>
      </c>
      <c r="I298" s="2" t="s">
        <v>1220</v>
      </c>
      <c r="J298" s="2" t="s">
        <v>1745</v>
      </c>
      <c r="K298" s="2" t="s">
        <v>1269</v>
      </c>
      <c r="L298" s="2" t="s">
        <v>1269</v>
      </c>
      <c r="M298" s="2" t="s">
        <v>1745</v>
      </c>
      <c r="N298" s="2" t="s">
        <v>2787</v>
      </c>
      <c r="O298" s="2" t="s">
        <v>2787</v>
      </c>
      <c r="P298" s="2" t="s">
        <v>1269</v>
      </c>
    </row>
    <row r="299" spans="1:16" x14ac:dyDescent="0.3">
      <c r="A299" s="2" t="s">
        <v>1812</v>
      </c>
      <c r="B299" s="2" t="s">
        <v>3249</v>
      </c>
      <c r="C299" t="s">
        <v>3249</v>
      </c>
      <c r="D299" s="2" t="s">
        <v>56</v>
      </c>
      <c r="E299" s="2" t="s">
        <v>1294</v>
      </c>
      <c r="F299" s="2" t="s">
        <v>2705</v>
      </c>
      <c r="G299" s="2" t="s">
        <v>1293</v>
      </c>
      <c r="H299" s="2" t="s">
        <v>1269</v>
      </c>
      <c r="I299" s="2" t="s">
        <v>1220</v>
      </c>
      <c r="J299" s="2" t="s">
        <v>3250</v>
      </c>
      <c r="K299" s="2" t="s">
        <v>1269</v>
      </c>
      <c r="L299" s="2" t="s">
        <v>1269</v>
      </c>
      <c r="M299" s="2" t="s">
        <v>3250</v>
      </c>
      <c r="N299" s="2" t="s">
        <v>3251</v>
      </c>
      <c r="O299" s="2" t="s">
        <v>2959</v>
      </c>
      <c r="P299" s="2" t="s">
        <v>1269</v>
      </c>
    </row>
    <row r="300" spans="1:16" x14ac:dyDescent="0.3">
      <c r="A300" s="2" t="s">
        <v>1813</v>
      </c>
      <c r="B300" s="2" t="s">
        <v>2915</v>
      </c>
      <c r="C300" t="s">
        <v>2915</v>
      </c>
      <c r="D300" s="2" t="s">
        <v>88</v>
      </c>
      <c r="E300" s="2" t="s">
        <v>1232</v>
      </c>
      <c r="F300" s="2" t="s">
        <v>1191</v>
      </c>
      <c r="G300" s="2" t="s">
        <v>1240</v>
      </c>
      <c r="H300" s="2" t="s">
        <v>1240</v>
      </c>
      <c r="I300" s="2" t="s">
        <v>1220</v>
      </c>
      <c r="J300" s="2" t="s">
        <v>1279</v>
      </c>
      <c r="K300" s="2" t="s">
        <v>1220</v>
      </c>
      <c r="L300" s="2" t="s">
        <v>1220</v>
      </c>
      <c r="M300" s="2" t="s">
        <v>1279</v>
      </c>
      <c r="N300" s="2" t="s">
        <v>1646</v>
      </c>
      <c r="O300" s="2" t="s">
        <v>1274</v>
      </c>
      <c r="P300" s="2" t="s">
        <v>1231</v>
      </c>
    </row>
    <row r="301" spans="1:16" x14ac:dyDescent="0.3">
      <c r="A301" s="2" t="s">
        <v>1814</v>
      </c>
      <c r="B301" s="2" t="s">
        <v>646</v>
      </c>
      <c r="C301" t="s">
        <v>646</v>
      </c>
      <c r="D301" s="2" t="s">
        <v>130</v>
      </c>
      <c r="E301" s="2" t="s">
        <v>1232</v>
      </c>
      <c r="F301" s="2"/>
      <c r="G301" s="2" t="s">
        <v>1248</v>
      </c>
      <c r="H301" s="2" t="s">
        <v>1269</v>
      </c>
      <c r="I301" s="2" t="s">
        <v>1220</v>
      </c>
      <c r="J301" s="2" t="s">
        <v>1235</v>
      </c>
      <c r="K301" s="2" t="s">
        <v>1269</v>
      </c>
      <c r="L301" s="2" t="s">
        <v>1220</v>
      </c>
      <c r="M301" s="2" t="s">
        <v>1235</v>
      </c>
      <c r="N301" s="2" t="s">
        <v>1693</v>
      </c>
      <c r="O301" s="2" t="s">
        <v>1589</v>
      </c>
      <c r="P301" s="2" t="s">
        <v>1269</v>
      </c>
    </row>
    <row r="302" spans="1:16" x14ac:dyDescent="0.3">
      <c r="A302" s="2" t="s">
        <v>1815</v>
      </c>
      <c r="B302" s="2" t="s">
        <v>2751</v>
      </c>
      <c r="C302" t="s">
        <v>2751</v>
      </c>
      <c r="D302" s="2" t="s">
        <v>114</v>
      </c>
      <c r="E302" s="2" t="s">
        <v>1341</v>
      </c>
      <c r="F302" s="2" t="s">
        <v>2705</v>
      </c>
      <c r="G302" s="2" t="s">
        <v>1293</v>
      </c>
      <c r="H302" s="2" t="s">
        <v>1269</v>
      </c>
      <c r="I302" s="2" t="s">
        <v>1220</v>
      </c>
      <c r="J302" s="2" t="s">
        <v>1269</v>
      </c>
      <c r="K302" s="2" t="s">
        <v>1269</v>
      </c>
      <c r="L302" s="2" t="s">
        <v>1269</v>
      </c>
      <c r="M302" s="2" t="s">
        <v>1269</v>
      </c>
      <c r="N302" s="2" t="s">
        <v>1776</v>
      </c>
      <c r="O302" s="2" t="s">
        <v>1776</v>
      </c>
      <c r="P302" s="2" t="s">
        <v>1220</v>
      </c>
    </row>
    <row r="303" spans="1:16" x14ac:dyDescent="0.3">
      <c r="A303" s="2" t="s">
        <v>1816</v>
      </c>
      <c r="B303" s="2" t="s">
        <v>333</v>
      </c>
      <c r="C303" t="s">
        <v>333</v>
      </c>
      <c r="D303" s="2" t="s">
        <v>101</v>
      </c>
      <c r="E303" s="2" t="s">
        <v>1232</v>
      </c>
      <c r="F303" s="2" t="s">
        <v>1172</v>
      </c>
      <c r="G303" s="2" t="s">
        <v>1282</v>
      </c>
      <c r="H303" s="2" t="s">
        <v>1248</v>
      </c>
      <c r="I303" s="2" t="s">
        <v>1220</v>
      </c>
      <c r="J303" s="2" t="s">
        <v>1231</v>
      </c>
      <c r="K303" s="2" t="s">
        <v>1269</v>
      </c>
      <c r="L303" s="2" t="s">
        <v>1269</v>
      </c>
      <c r="M303" s="2" t="s">
        <v>1231</v>
      </c>
      <c r="N303" s="2" t="s">
        <v>1587</v>
      </c>
      <c r="O303" s="2" t="s">
        <v>1804</v>
      </c>
      <c r="P303" s="2" t="s">
        <v>1269</v>
      </c>
    </row>
    <row r="304" spans="1:16" x14ac:dyDescent="0.3">
      <c r="A304" s="2" t="s">
        <v>1817</v>
      </c>
      <c r="B304" s="2" t="s">
        <v>227</v>
      </c>
      <c r="C304" t="s">
        <v>227</v>
      </c>
      <c r="D304" s="2" t="s">
        <v>99</v>
      </c>
      <c r="E304" s="2" t="s">
        <v>1290</v>
      </c>
      <c r="F304" s="2" t="s">
        <v>1172</v>
      </c>
      <c r="G304" s="2" t="s">
        <v>1293</v>
      </c>
      <c r="H304" s="2" t="s">
        <v>1240</v>
      </c>
      <c r="I304" s="2" t="s">
        <v>1220</v>
      </c>
      <c r="J304" s="2" t="s">
        <v>1282</v>
      </c>
      <c r="K304" s="2" t="s">
        <v>1269</v>
      </c>
      <c r="L304" s="2" t="s">
        <v>1220</v>
      </c>
      <c r="M304" s="2" t="s">
        <v>1282</v>
      </c>
      <c r="N304" s="2" t="s">
        <v>1719</v>
      </c>
      <c r="O304" s="2" t="s">
        <v>1724</v>
      </c>
      <c r="P304" s="2" t="s">
        <v>1231</v>
      </c>
    </row>
    <row r="305" spans="1:16" x14ac:dyDescent="0.3">
      <c r="A305" s="2" t="s">
        <v>1818</v>
      </c>
      <c r="B305" s="2" t="s">
        <v>2957</v>
      </c>
      <c r="C305" t="s">
        <v>2957</v>
      </c>
      <c r="D305" s="2" t="s">
        <v>99</v>
      </c>
      <c r="E305" s="2" t="s">
        <v>1341</v>
      </c>
      <c r="F305" s="2" t="s">
        <v>2958</v>
      </c>
      <c r="G305" s="2" t="s">
        <v>1293</v>
      </c>
      <c r="H305" s="2" t="s">
        <v>1240</v>
      </c>
      <c r="I305" s="2" t="s">
        <v>1220</v>
      </c>
      <c r="J305" s="2" t="s">
        <v>1293</v>
      </c>
      <c r="K305" s="2" t="s">
        <v>1269</v>
      </c>
      <c r="L305" s="2" t="s">
        <v>1220</v>
      </c>
      <c r="M305" s="2" t="s">
        <v>1293</v>
      </c>
      <c r="N305" s="2" t="s">
        <v>1591</v>
      </c>
      <c r="O305" s="2" t="s">
        <v>1686</v>
      </c>
      <c r="P305" s="2" t="s">
        <v>1269</v>
      </c>
    </row>
    <row r="306" spans="1:16" x14ac:dyDescent="0.3">
      <c r="A306" s="2" t="s">
        <v>1820</v>
      </c>
      <c r="B306" s="2" t="s">
        <v>408</v>
      </c>
      <c r="C306" t="s">
        <v>408</v>
      </c>
      <c r="D306" s="2" t="s">
        <v>48</v>
      </c>
      <c r="E306" s="2" t="s">
        <v>1294</v>
      </c>
      <c r="F306" s="2"/>
      <c r="G306" s="2" t="s">
        <v>1248</v>
      </c>
      <c r="H306" s="2" t="s">
        <v>1269</v>
      </c>
      <c r="I306" s="2" t="s">
        <v>1220</v>
      </c>
      <c r="J306" s="2" t="s">
        <v>1662</v>
      </c>
      <c r="K306" s="2" t="s">
        <v>1269</v>
      </c>
      <c r="L306" s="2" t="s">
        <v>1269</v>
      </c>
      <c r="M306" s="2" t="s">
        <v>1662</v>
      </c>
      <c r="N306" s="2" t="s">
        <v>1746</v>
      </c>
      <c r="O306" s="2" t="s">
        <v>1712</v>
      </c>
      <c r="P306" s="2" t="s">
        <v>1269</v>
      </c>
    </row>
    <row r="307" spans="1:16" x14ac:dyDescent="0.3">
      <c r="A307" s="2" t="s">
        <v>1821</v>
      </c>
      <c r="B307" s="2" t="s">
        <v>1962</v>
      </c>
      <c r="C307" t="s">
        <v>1962</v>
      </c>
      <c r="D307" s="2" t="s">
        <v>99</v>
      </c>
      <c r="E307" s="2" t="s">
        <v>1249</v>
      </c>
      <c r="F307" s="2" t="s">
        <v>1172</v>
      </c>
      <c r="G307" s="2" t="s">
        <v>1293</v>
      </c>
      <c r="H307" s="2" t="s">
        <v>1230</v>
      </c>
      <c r="I307" s="2" t="s">
        <v>1220</v>
      </c>
      <c r="J307" s="2" t="s">
        <v>1748</v>
      </c>
      <c r="K307" s="2" t="s">
        <v>1269</v>
      </c>
      <c r="L307" s="2" t="s">
        <v>1269</v>
      </c>
      <c r="M307" s="2" t="s">
        <v>1748</v>
      </c>
      <c r="N307" s="2" t="s">
        <v>1754</v>
      </c>
      <c r="O307" s="2" t="s">
        <v>1726</v>
      </c>
      <c r="P307" s="2" t="s">
        <v>1220</v>
      </c>
    </row>
    <row r="308" spans="1:16" x14ac:dyDescent="0.3">
      <c r="A308" s="2" t="s">
        <v>1241</v>
      </c>
      <c r="B308" s="2" t="s">
        <v>124</v>
      </c>
      <c r="C308" t="s">
        <v>124</v>
      </c>
      <c r="D308" s="2" t="s">
        <v>33</v>
      </c>
      <c r="E308" s="2" t="s">
        <v>1249</v>
      </c>
      <c r="F308" s="2" t="s">
        <v>49</v>
      </c>
      <c r="G308" s="2" t="s">
        <v>1235</v>
      </c>
      <c r="H308" s="2" t="s">
        <v>1235</v>
      </c>
      <c r="I308" s="2" t="s">
        <v>1220</v>
      </c>
      <c r="J308" s="2" t="s">
        <v>1305</v>
      </c>
      <c r="K308" s="2" t="s">
        <v>1269</v>
      </c>
      <c r="L308" s="2" t="s">
        <v>1220</v>
      </c>
      <c r="M308" s="2" t="s">
        <v>1305</v>
      </c>
      <c r="N308" s="2" t="s">
        <v>1653</v>
      </c>
      <c r="O308" s="2" t="s">
        <v>1478</v>
      </c>
      <c r="P308" s="2" t="s">
        <v>1269</v>
      </c>
    </row>
    <row r="309" spans="1:16" x14ac:dyDescent="0.3">
      <c r="A309" s="2" t="s">
        <v>1823</v>
      </c>
      <c r="B309" s="2" t="s">
        <v>1993</v>
      </c>
      <c r="C309" t="s">
        <v>1993</v>
      </c>
      <c r="D309" s="2" t="s">
        <v>56</v>
      </c>
      <c r="E309" s="2" t="s">
        <v>1249</v>
      </c>
      <c r="F309" s="2" t="s">
        <v>1157</v>
      </c>
      <c r="G309" s="2" t="s">
        <v>1293</v>
      </c>
      <c r="H309" s="2" t="s">
        <v>1240</v>
      </c>
      <c r="I309" s="2" t="s">
        <v>1220</v>
      </c>
      <c r="J309" s="2" t="s">
        <v>1248</v>
      </c>
      <c r="K309" s="2" t="s">
        <v>1269</v>
      </c>
      <c r="L309" s="2" t="s">
        <v>1269</v>
      </c>
      <c r="M309" s="2" t="s">
        <v>1248</v>
      </c>
      <c r="N309" s="2" t="s">
        <v>1399</v>
      </c>
      <c r="O309" s="2" t="s">
        <v>1742</v>
      </c>
      <c r="P309" s="2" t="s">
        <v>1269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1140</v>
      </c>
      <c r="G310" s="2" t="s">
        <v>1036</v>
      </c>
      <c r="H310" s="2" t="s">
        <v>1387</v>
      </c>
      <c r="I310" s="2" t="s">
        <v>1388</v>
      </c>
      <c r="J310" s="2" t="s">
        <v>1037</v>
      </c>
      <c r="K310" s="2" t="s">
        <v>1144</v>
      </c>
      <c r="L310" s="2" t="s">
        <v>1145</v>
      </c>
      <c r="M310" s="2" t="s">
        <v>1146</v>
      </c>
      <c r="N310" s="2" t="s">
        <v>1000</v>
      </c>
      <c r="O310" s="2" t="s">
        <v>1389</v>
      </c>
      <c r="P310" s="2" t="s">
        <v>1150</v>
      </c>
    </row>
    <row r="311" spans="1:16" x14ac:dyDescent="0.3">
      <c r="A311" s="2" t="s">
        <v>1825</v>
      </c>
      <c r="B311" s="2" t="s">
        <v>588</v>
      </c>
      <c r="C311" t="s">
        <v>588</v>
      </c>
      <c r="D311" s="2" t="s">
        <v>99</v>
      </c>
      <c r="E311" s="2" t="s">
        <v>1221</v>
      </c>
      <c r="F311" s="2"/>
      <c r="G311" s="2" t="s">
        <v>1293</v>
      </c>
      <c r="H311" s="2" t="s">
        <v>1269</v>
      </c>
      <c r="I311" s="2" t="s">
        <v>1220</v>
      </c>
      <c r="J311" s="2" t="s">
        <v>1269</v>
      </c>
      <c r="K311" s="2" t="s">
        <v>1269</v>
      </c>
      <c r="L311" s="2" t="s">
        <v>1269</v>
      </c>
      <c r="M311" s="2" t="s">
        <v>1269</v>
      </c>
      <c r="N311" s="2" t="s">
        <v>1776</v>
      </c>
      <c r="O311" s="2" t="s">
        <v>1776</v>
      </c>
      <c r="P311" s="2" t="s">
        <v>1269</v>
      </c>
    </row>
    <row r="312" spans="1:16" x14ac:dyDescent="0.3">
      <c r="A312" s="2" t="s">
        <v>1233</v>
      </c>
      <c r="B312" s="2" t="s">
        <v>653</v>
      </c>
      <c r="C312" t="s">
        <v>653</v>
      </c>
      <c r="D312" s="2" t="s">
        <v>54</v>
      </c>
      <c r="E312" s="2" t="s">
        <v>1290</v>
      </c>
      <c r="F312" s="2"/>
      <c r="G312" s="2" t="s">
        <v>1240</v>
      </c>
      <c r="H312" s="2" t="s">
        <v>1269</v>
      </c>
      <c r="I312" s="2" t="s">
        <v>1220</v>
      </c>
      <c r="J312" s="2" t="s">
        <v>1240</v>
      </c>
      <c r="K312" s="2" t="s">
        <v>1269</v>
      </c>
      <c r="L312" s="2" t="s">
        <v>1269</v>
      </c>
      <c r="M312" s="2" t="s">
        <v>1240</v>
      </c>
      <c r="N312" s="2" t="s">
        <v>1589</v>
      </c>
      <c r="O312" s="2" t="s">
        <v>1686</v>
      </c>
      <c r="P312" s="2" t="s">
        <v>1269</v>
      </c>
    </row>
    <row r="313" spans="1:16" x14ac:dyDescent="0.3">
      <c r="A313" s="2" t="s">
        <v>1492</v>
      </c>
      <c r="B313" s="2" t="s">
        <v>2706</v>
      </c>
      <c r="C313" t="s">
        <v>2706</v>
      </c>
      <c r="D313" s="2" t="s">
        <v>84</v>
      </c>
      <c r="E313" s="2" t="s">
        <v>1301</v>
      </c>
      <c r="F313" s="2"/>
      <c r="G313" s="2" t="s">
        <v>1293</v>
      </c>
      <c r="H313" s="2" t="s">
        <v>1269</v>
      </c>
      <c r="I313" s="2" t="s">
        <v>1220</v>
      </c>
      <c r="J313" s="2" t="s">
        <v>1231</v>
      </c>
      <c r="K313" s="2" t="s">
        <v>1269</v>
      </c>
      <c r="L313" s="2" t="s">
        <v>1269</v>
      </c>
      <c r="M313" s="2" t="s">
        <v>1231</v>
      </c>
      <c r="N313" s="2" t="s">
        <v>1587</v>
      </c>
      <c r="O313" s="2" t="s">
        <v>1804</v>
      </c>
      <c r="P313" s="2" t="s">
        <v>1220</v>
      </c>
    </row>
    <row r="314" spans="1:16" x14ac:dyDescent="0.3">
      <c r="A314" s="2" t="s">
        <v>1223</v>
      </c>
      <c r="B314" s="2" t="s">
        <v>350</v>
      </c>
      <c r="C314" t="s">
        <v>350</v>
      </c>
      <c r="D314" s="2" t="s">
        <v>84</v>
      </c>
      <c r="E314" s="2" t="s">
        <v>1232</v>
      </c>
      <c r="F314" s="2"/>
      <c r="G314" s="2" t="s">
        <v>1240</v>
      </c>
      <c r="H314" s="2" t="s">
        <v>1269</v>
      </c>
      <c r="I314" s="2" t="s">
        <v>1220</v>
      </c>
      <c r="J314" s="2" t="s">
        <v>1240</v>
      </c>
      <c r="K314" s="2" t="s">
        <v>1269</v>
      </c>
      <c r="L314" s="2" t="s">
        <v>1220</v>
      </c>
      <c r="M314" s="2" t="s">
        <v>1240</v>
      </c>
      <c r="N314" s="2" t="s">
        <v>1589</v>
      </c>
      <c r="O314" s="2" t="s">
        <v>1686</v>
      </c>
      <c r="P314" s="2" t="s">
        <v>1269</v>
      </c>
    </row>
    <row r="315" spans="1:16" x14ac:dyDescent="0.3">
      <c r="A315" s="2" t="s">
        <v>1826</v>
      </c>
      <c r="B315" s="2" t="s">
        <v>743</v>
      </c>
      <c r="C315" t="s">
        <v>743</v>
      </c>
      <c r="D315" s="2" t="s">
        <v>2648</v>
      </c>
      <c r="E315" s="2" t="s">
        <v>1290</v>
      </c>
      <c r="F315" s="2"/>
      <c r="G315" s="2" t="s">
        <v>1220</v>
      </c>
      <c r="H315" s="2" t="s">
        <v>1269</v>
      </c>
      <c r="I315" s="2" t="s">
        <v>1220</v>
      </c>
      <c r="J315" s="2" t="s">
        <v>1282</v>
      </c>
      <c r="K315" s="2" t="s">
        <v>1269</v>
      </c>
      <c r="L315" s="2" t="s">
        <v>1220</v>
      </c>
      <c r="M315" s="2" t="s">
        <v>1282</v>
      </c>
      <c r="N315" s="2" t="s">
        <v>1719</v>
      </c>
      <c r="O315" s="2" t="s">
        <v>1719</v>
      </c>
      <c r="P315" s="2" t="s">
        <v>1269</v>
      </c>
    </row>
    <row r="316" spans="1:16" x14ac:dyDescent="0.3">
      <c r="A316" s="2" t="s">
        <v>1827</v>
      </c>
      <c r="B316" s="2" t="s">
        <v>1919</v>
      </c>
      <c r="C316" t="s">
        <v>1919</v>
      </c>
      <c r="D316" s="2" t="s">
        <v>104</v>
      </c>
      <c r="E316" s="2" t="s">
        <v>1249</v>
      </c>
      <c r="F316" s="2" t="s">
        <v>1172</v>
      </c>
      <c r="G316" s="2" t="s">
        <v>1243</v>
      </c>
      <c r="H316" s="2" t="s">
        <v>1230</v>
      </c>
      <c r="I316" s="2" t="s">
        <v>1220</v>
      </c>
      <c r="J316" s="2" t="s">
        <v>1305</v>
      </c>
      <c r="K316" s="2" t="s">
        <v>1269</v>
      </c>
      <c r="L316" s="2" t="s">
        <v>1220</v>
      </c>
      <c r="M316" s="2" t="s">
        <v>1305</v>
      </c>
      <c r="N316" s="2" t="s">
        <v>1653</v>
      </c>
      <c r="O316" s="2" t="s">
        <v>1637</v>
      </c>
      <c r="P316" s="2" t="s">
        <v>1269</v>
      </c>
    </row>
    <row r="317" spans="1:16" x14ac:dyDescent="0.3">
      <c r="A317" s="2" t="s">
        <v>1828</v>
      </c>
      <c r="B317" s="2" t="s">
        <v>399</v>
      </c>
      <c r="C317" t="s">
        <v>399</v>
      </c>
      <c r="D317" s="2" t="s">
        <v>40</v>
      </c>
      <c r="E317" s="2" t="s">
        <v>1290</v>
      </c>
      <c r="F317" s="2" t="s">
        <v>1172</v>
      </c>
      <c r="G317" s="2" t="s">
        <v>1293</v>
      </c>
      <c r="H317" s="2" t="s">
        <v>1240</v>
      </c>
      <c r="I317" s="2" t="s">
        <v>1220</v>
      </c>
      <c r="J317" s="2" t="s">
        <v>1748</v>
      </c>
      <c r="K317" s="2" t="s">
        <v>1269</v>
      </c>
      <c r="L317" s="2" t="s">
        <v>1269</v>
      </c>
      <c r="M317" s="2" t="s">
        <v>1748</v>
      </c>
      <c r="N317" s="2" t="s">
        <v>1754</v>
      </c>
      <c r="O317" s="2" t="s">
        <v>1726</v>
      </c>
      <c r="P317" s="2" t="s">
        <v>1269</v>
      </c>
    </row>
    <row r="318" spans="1:16" x14ac:dyDescent="0.3">
      <c r="A318" s="2" t="s">
        <v>1530</v>
      </c>
      <c r="B318" s="2" t="s">
        <v>1918</v>
      </c>
      <c r="C318" t="s">
        <v>1918</v>
      </c>
      <c r="D318" s="2" t="s">
        <v>76</v>
      </c>
      <c r="E318" s="2" t="s">
        <v>1305</v>
      </c>
      <c r="F318" s="2" t="s">
        <v>1172</v>
      </c>
      <c r="G318" s="2" t="s">
        <v>1263</v>
      </c>
      <c r="H318" s="2" t="s">
        <v>1263</v>
      </c>
      <c r="I318" s="2" t="s">
        <v>1220</v>
      </c>
      <c r="J318" s="2" t="s">
        <v>1263</v>
      </c>
      <c r="K318" s="2" t="s">
        <v>1269</v>
      </c>
      <c r="L318" s="2" t="s">
        <v>1269</v>
      </c>
      <c r="M318" s="2" t="s">
        <v>1263</v>
      </c>
      <c r="N318" s="2" t="s">
        <v>1531</v>
      </c>
      <c r="O318" s="2" t="s">
        <v>1686</v>
      </c>
      <c r="P318" s="2" t="s">
        <v>1220</v>
      </c>
    </row>
    <row r="319" spans="1:16" x14ac:dyDescent="0.3">
      <c r="A319" s="2" t="s">
        <v>1830</v>
      </c>
      <c r="B319" s="2" t="s">
        <v>1980</v>
      </c>
      <c r="C319" t="s">
        <v>1980</v>
      </c>
      <c r="D319" s="2" t="s">
        <v>37</v>
      </c>
      <c r="E319" s="2" t="s">
        <v>1290</v>
      </c>
      <c r="F319" s="2" t="s">
        <v>1183</v>
      </c>
      <c r="G319" s="2" t="s">
        <v>1288</v>
      </c>
      <c r="H319" s="2" t="s">
        <v>1230</v>
      </c>
      <c r="I319" s="2" t="s">
        <v>1220</v>
      </c>
      <c r="J319" s="2" t="s">
        <v>1708</v>
      </c>
      <c r="K319" s="2" t="s">
        <v>1269</v>
      </c>
      <c r="L319" s="2" t="s">
        <v>1269</v>
      </c>
      <c r="M319" s="2" t="s">
        <v>1708</v>
      </c>
      <c r="N319" s="2" t="s">
        <v>1712</v>
      </c>
      <c r="O319" s="2" t="s">
        <v>1779</v>
      </c>
      <c r="P319" s="2" t="s">
        <v>1220</v>
      </c>
    </row>
    <row r="320" spans="1:16" x14ac:dyDescent="0.3">
      <c r="A320" s="2" t="s">
        <v>1831</v>
      </c>
      <c r="B320" s="2" t="s">
        <v>539</v>
      </c>
      <c r="C320" t="s">
        <v>539</v>
      </c>
      <c r="D320" s="2" t="s">
        <v>107</v>
      </c>
      <c r="E320" s="2" t="s">
        <v>1338</v>
      </c>
      <c r="F320" s="2"/>
      <c r="G320" s="2" t="s">
        <v>1293</v>
      </c>
      <c r="H320" s="2" t="s">
        <v>1269</v>
      </c>
      <c r="I320" s="2" t="s">
        <v>1220</v>
      </c>
      <c r="J320" s="2" t="s">
        <v>1748</v>
      </c>
      <c r="K320" s="2" t="s">
        <v>1269</v>
      </c>
      <c r="L320" s="2" t="s">
        <v>1269</v>
      </c>
      <c r="M320" s="2" t="s">
        <v>1748</v>
      </c>
      <c r="N320" s="2" t="s">
        <v>1754</v>
      </c>
      <c r="O320" s="2" t="s">
        <v>1726</v>
      </c>
      <c r="P320" s="2" t="s">
        <v>1220</v>
      </c>
    </row>
    <row r="321" spans="1:16" x14ac:dyDescent="0.3">
      <c r="A321" s="2" t="s">
        <v>1833</v>
      </c>
      <c r="B321" s="2" t="s">
        <v>98</v>
      </c>
      <c r="C321" t="s">
        <v>98</v>
      </c>
      <c r="D321" s="2" t="s">
        <v>99</v>
      </c>
      <c r="E321" s="2" t="s">
        <v>1294</v>
      </c>
      <c r="F321" s="2" t="s">
        <v>49</v>
      </c>
      <c r="G321" s="2" t="s">
        <v>1293</v>
      </c>
      <c r="H321" s="2" t="s">
        <v>1293</v>
      </c>
      <c r="I321" s="2" t="s">
        <v>1220</v>
      </c>
      <c r="J321" s="2" t="s">
        <v>1708</v>
      </c>
      <c r="K321" s="2" t="s">
        <v>1269</v>
      </c>
      <c r="L321" s="2" t="s">
        <v>1269</v>
      </c>
      <c r="M321" s="2" t="s">
        <v>1708</v>
      </c>
      <c r="N321" s="2" t="s">
        <v>1712</v>
      </c>
      <c r="O321" s="2" t="s">
        <v>1779</v>
      </c>
      <c r="P321" s="2" t="s">
        <v>1269</v>
      </c>
    </row>
    <row r="322" spans="1:16" x14ac:dyDescent="0.3">
      <c r="A322" s="2" t="s">
        <v>1834</v>
      </c>
      <c r="B322" s="2" t="s">
        <v>2960</v>
      </c>
      <c r="C322" t="s">
        <v>2960</v>
      </c>
      <c r="D322" s="2" t="s">
        <v>37</v>
      </c>
      <c r="E322" s="2" t="s">
        <v>1294</v>
      </c>
      <c r="F322" s="2" t="s">
        <v>1193</v>
      </c>
      <c r="G322" s="2" t="s">
        <v>1288</v>
      </c>
      <c r="H322" s="2" t="s">
        <v>1288</v>
      </c>
      <c r="I322" s="2" t="s">
        <v>1220</v>
      </c>
      <c r="J322" s="2" t="s">
        <v>1269</v>
      </c>
      <c r="K322" s="2" t="s">
        <v>1269</v>
      </c>
      <c r="L322" s="2" t="s">
        <v>1269</v>
      </c>
      <c r="M322" s="2" t="s">
        <v>1269</v>
      </c>
      <c r="N322" s="2" t="s">
        <v>1776</v>
      </c>
      <c r="O322" s="2" t="s">
        <v>1776</v>
      </c>
      <c r="P322" s="2" t="s">
        <v>1248</v>
      </c>
    </row>
    <row r="323" spans="1:16" x14ac:dyDescent="0.3">
      <c r="A323" s="2" t="s">
        <v>1835</v>
      </c>
      <c r="B323" s="2" t="s">
        <v>241</v>
      </c>
      <c r="C323" t="s">
        <v>241</v>
      </c>
      <c r="D323" s="2" t="s">
        <v>40</v>
      </c>
      <c r="E323" s="2" t="s">
        <v>1221</v>
      </c>
      <c r="F323" s="2" t="s">
        <v>52</v>
      </c>
      <c r="G323" s="2" t="s">
        <v>1293</v>
      </c>
      <c r="H323" s="2" t="s">
        <v>1288</v>
      </c>
      <c r="I323" s="2" t="s">
        <v>1220</v>
      </c>
      <c r="J323" s="2" t="s">
        <v>1220</v>
      </c>
      <c r="K323" s="2" t="s">
        <v>1220</v>
      </c>
      <c r="L323" s="2" t="s">
        <v>1220</v>
      </c>
      <c r="M323" s="2" t="s">
        <v>1220</v>
      </c>
      <c r="N323" s="2" t="s">
        <v>1686</v>
      </c>
      <c r="O323" s="2" t="s">
        <v>1795</v>
      </c>
      <c r="P323" s="2" t="s">
        <v>1269</v>
      </c>
    </row>
    <row r="324" spans="1:16" x14ac:dyDescent="0.3">
      <c r="A324" s="2" t="s">
        <v>1836</v>
      </c>
      <c r="B324" s="2" t="s">
        <v>565</v>
      </c>
      <c r="C324" t="s">
        <v>565</v>
      </c>
      <c r="D324" s="2" t="s">
        <v>114</v>
      </c>
      <c r="E324" s="2" t="s">
        <v>1348</v>
      </c>
      <c r="F324" s="2"/>
      <c r="G324" s="2" t="s">
        <v>1258</v>
      </c>
      <c r="H324" s="2" t="s">
        <v>1269</v>
      </c>
      <c r="I324" s="2" t="s">
        <v>1220</v>
      </c>
      <c r="J324" s="2" t="s">
        <v>1282</v>
      </c>
      <c r="K324" s="2" t="s">
        <v>1269</v>
      </c>
      <c r="L324" s="2" t="s">
        <v>1269</v>
      </c>
      <c r="M324" s="2" t="s">
        <v>1282</v>
      </c>
      <c r="N324" s="2" t="s">
        <v>1719</v>
      </c>
      <c r="O324" s="2" t="s">
        <v>1537</v>
      </c>
      <c r="P324" s="2" t="s">
        <v>1269</v>
      </c>
    </row>
    <row r="325" spans="1:16" x14ac:dyDescent="0.3">
      <c r="A325" s="2" t="s">
        <v>1837</v>
      </c>
      <c r="B325" s="2" t="s">
        <v>720</v>
      </c>
      <c r="C325" t="s">
        <v>720</v>
      </c>
      <c r="D325" s="2" t="s">
        <v>42</v>
      </c>
      <c r="E325" s="2" t="s">
        <v>1232</v>
      </c>
      <c r="F325" s="2" t="s">
        <v>1172</v>
      </c>
      <c r="G325" s="2" t="s">
        <v>1258</v>
      </c>
      <c r="H325" s="2" t="s">
        <v>1220</v>
      </c>
      <c r="I325" s="2" t="s">
        <v>1220</v>
      </c>
      <c r="J325" s="2" t="s">
        <v>1258</v>
      </c>
      <c r="K325" s="2" t="s">
        <v>1269</v>
      </c>
      <c r="L325" s="2" t="s">
        <v>1220</v>
      </c>
      <c r="M325" s="2" t="s">
        <v>1258</v>
      </c>
      <c r="N325" s="2" t="s">
        <v>1701</v>
      </c>
      <c r="O325" s="2" t="s">
        <v>1686</v>
      </c>
      <c r="P325" s="2" t="s">
        <v>1269</v>
      </c>
    </row>
    <row r="326" spans="1:16" x14ac:dyDescent="0.3">
      <c r="A326" s="2" t="s">
        <v>1838</v>
      </c>
      <c r="B326" s="2" t="s">
        <v>2852</v>
      </c>
      <c r="C326" t="s">
        <v>2852</v>
      </c>
      <c r="D326" s="2" t="s">
        <v>56</v>
      </c>
      <c r="E326" s="2" t="s">
        <v>1221</v>
      </c>
      <c r="F326" s="2"/>
      <c r="G326" s="2" t="s">
        <v>1220</v>
      </c>
      <c r="H326" s="2" t="s">
        <v>1269</v>
      </c>
      <c r="I326" s="2" t="s">
        <v>1220</v>
      </c>
      <c r="J326" s="2" t="s">
        <v>1711</v>
      </c>
      <c r="K326" s="2" t="s">
        <v>1269</v>
      </c>
      <c r="L326" s="2" t="s">
        <v>1269</v>
      </c>
      <c r="M326" s="2" t="s">
        <v>1711</v>
      </c>
      <c r="N326" s="2" t="s">
        <v>1763</v>
      </c>
      <c r="O326" s="2" t="s">
        <v>1763</v>
      </c>
      <c r="P326" s="2" t="s">
        <v>1269</v>
      </c>
    </row>
    <row r="327" spans="1:16" x14ac:dyDescent="0.3">
      <c r="A327" s="2" t="s">
        <v>1839</v>
      </c>
      <c r="B327" s="2" t="s">
        <v>1908</v>
      </c>
      <c r="C327" t="s">
        <v>1908</v>
      </c>
      <c r="D327" s="2" t="s">
        <v>116</v>
      </c>
      <c r="E327" s="2" t="s">
        <v>1221</v>
      </c>
      <c r="F327" s="2"/>
      <c r="G327" s="2" t="s">
        <v>1248</v>
      </c>
      <c r="H327" s="2" t="s">
        <v>1269</v>
      </c>
      <c r="I327" s="2" t="s">
        <v>1220</v>
      </c>
      <c r="J327" s="2" t="s">
        <v>1240</v>
      </c>
      <c r="K327" s="2" t="s">
        <v>1269</v>
      </c>
      <c r="L327" s="2" t="s">
        <v>1220</v>
      </c>
      <c r="M327" s="2" t="s">
        <v>1240</v>
      </c>
      <c r="N327" s="2" t="s">
        <v>1589</v>
      </c>
      <c r="O327" s="2" t="s">
        <v>1724</v>
      </c>
      <c r="P327" s="2" t="s">
        <v>1269</v>
      </c>
    </row>
    <row r="328" spans="1:16" x14ac:dyDescent="0.3">
      <c r="A328" s="2" t="s">
        <v>1840</v>
      </c>
      <c r="B328" s="2" t="s">
        <v>2791</v>
      </c>
      <c r="C328" t="s">
        <v>2791</v>
      </c>
      <c r="D328" s="2" t="s">
        <v>42</v>
      </c>
      <c r="E328" s="2" t="s">
        <v>1221</v>
      </c>
      <c r="F328" s="2" t="s">
        <v>1172</v>
      </c>
      <c r="G328" s="2" t="s">
        <v>1293</v>
      </c>
      <c r="H328" s="2" t="s">
        <v>1220</v>
      </c>
      <c r="I328" s="2" t="s">
        <v>1220</v>
      </c>
      <c r="J328" s="2" t="s">
        <v>1282</v>
      </c>
      <c r="K328" s="2" t="s">
        <v>1269</v>
      </c>
      <c r="L328" s="2" t="s">
        <v>1269</v>
      </c>
      <c r="M328" s="2" t="s">
        <v>1282</v>
      </c>
      <c r="N328" s="2" t="s">
        <v>1719</v>
      </c>
      <c r="O328" s="2" t="s">
        <v>1724</v>
      </c>
      <c r="P328" s="2" t="s">
        <v>1269</v>
      </c>
    </row>
    <row r="329" spans="1:16" x14ac:dyDescent="0.3">
      <c r="A329" s="2" t="s">
        <v>1841</v>
      </c>
      <c r="B329" s="2" t="s">
        <v>47</v>
      </c>
      <c r="C329" t="s">
        <v>47</v>
      </c>
      <c r="D329" s="2" t="s">
        <v>48</v>
      </c>
      <c r="E329" s="2" t="s">
        <v>1294</v>
      </c>
      <c r="F329" s="2" t="s">
        <v>1172</v>
      </c>
      <c r="G329" s="2" t="s">
        <v>1230</v>
      </c>
      <c r="H329" s="2" t="s">
        <v>1230</v>
      </c>
      <c r="I329" s="2" t="s">
        <v>1220</v>
      </c>
      <c r="J329" s="2" t="s">
        <v>1220</v>
      </c>
      <c r="K329" s="2" t="s">
        <v>1269</v>
      </c>
      <c r="L329" s="2" t="s">
        <v>1269</v>
      </c>
      <c r="M329" s="2" t="s">
        <v>1220</v>
      </c>
      <c r="N329" s="2" t="s">
        <v>1686</v>
      </c>
      <c r="O329" s="2" t="s">
        <v>1804</v>
      </c>
      <c r="P329" s="2" t="s">
        <v>1269</v>
      </c>
    </row>
    <row r="330" spans="1:16" x14ac:dyDescent="0.3">
      <c r="A330" s="2" t="s">
        <v>1842</v>
      </c>
      <c r="B330" s="2" t="s">
        <v>600</v>
      </c>
      <c r="C330" t="s">
        <v>600</v>
      </c>
      <c r="D330" s="2" t="s">
        <v>78</v>
      </c>
      <c r="E330" s="2" t="s">
        <v>1290</v>
      </c>
      <c r="F330" s="2"/>
      <c r="G330" s="2" t="s">
        <v>1282</v>
      </c>
      <c r="H330" s="2" t="s">
        <v>1269</v>
      </c>
      <c r="I330" s="2" t="s">
        <v>1220</v>
      </c>
      <c r="J330" s="2" t="s">
        <v>1220</v>
      </c>
      <c r="K330" s="2" t="s">
        <v>1269</v>
      </c>
      <c r="L330" s="2" t="s">
        <v>1269</v>
      </c>
      <c r="M330" s="2" t="s">
        <v>1220</v>
      </c>
      <c r="N330" s="2" t="s">
        <v>1686</v>
      </c>
      <c r="O330" s="2" t="s">
        <v>1795</v>
      </c>
      <c r="P330" s="2" t="s">
        <v>1220</v>
      </c>
    </row>
    <row r="331" spans="1:16" x14ac:dyDescent="0.3">
      <c r="A331" s="2" t="s">
        <v>1844</v>
      </c>
      <c r="B331" s="2" t="s">
        <v>2752</v>
      </c>
      <c r="C331" t="s">
        <v>2752</v>
      </c>
      <c r="D331" s="2" t="s">
        <v>44</v>
      </c>
      <c r="E331" s="2" t="s">
        <v>1294</v>
      </c>
      <c r="F331" s="2" t="s">
        <v>2750</v>
      </c>
      <c r="G331" s="2" t="s">
        <v>1293</v>
      </c>
      <c r="H331" s="2" t="s">
        <v>1248</v>
      </c>
      <c r="I331" s="2" t="s">
        <v>1220</v>
      </c>
      <c r="J331" s="2" t="s">
        <v>1240</v>
      </c>
      <c r="K331" s="2" t="s">
        <v>1269</v>
      </c>
      <c r="L331" s="2" t="s">
        <v>1269</v>
      </c>
      <c r="M331" s="2" t="s">
        <v>1240</v>
      </c>
      <c r="N331" s="2" t="s">
        <v>1589</v>
      </c>
      <c r="O331" s="2" t="s">
        <v>1673</v>
      </c>
      <c r="P331" s="2" t="s">
        <v>1269</v>
      </c>
    </row>
    <row r="332" spans="1:16" x14ac:dyDescent="0.3">
      <c r="A332" s="2" t="s">
        <v>1845</v>
      </c>
      <c r="B332" s="2" t="s">
        <v>673</v>
      </c>
      <c r="C332" t="s">
        <v>673</v>
      </c>
      <c r="D332" s="2" t="s">
        <v>65</v>
      </c>
      <c r="E332" s="2" t="s">
        <v>1232</v>
      </c>
      <c r="F332" s="2"/>
      <c r="G332" s="2" t="s">
        <v>1240</v>
      </c>
      <c r="H332" s="2" t="s">
        <v>1269</v>
      </c>
      <c r="I332" s="2" t="s">
        <v>1220</v>
      </c>
      <c r="J332" s="2" t="s">
        <v>1240</v>
      </c>
      <c r="K332" s="2" t="s">
        <v>1269</v>
      </c>
      <c r="L332" s="2" t="s">
        <v>1269</v>
      </c>
      <c r="M332" s="2" t="s">
        <v>1240</v>
      </c>
      <c r="N332" s="2" t="s">
        <v>1589</v>
      </c>
      <c r="O332" s="2" t="s">
        <v>1686</v>
      </c>
      <c r="P332" s="2" t="s">
        <v>1269</v>
      </c>
    </row>
    <row r="333" spans="1:16" x14ac:dyDescent="0.3">
      <c r="A333" s="2" t="s">
        <v>1846</v>
      </c>
      <c r="B333" s="2" t="s">
        <v>207</v>
      </c>
      <c r="C333" t="s">
        <v>207</v>
      </c>
      <c r="D333" s="2" t="s">
        <v>51</v>
      </c>
      <c r="E333" s="2" t="s">
        <v>1294</v>
      </c>
      <c r="F333" s="2" t="s">
        <v>1172</v>
      </c>
      <c r="G333" s="2" t="s">
        <v>1263</v>
      </c>
      <c r="H333" s="2" t="s">
        <v>1230</v>
      </c>
      <c r="I333" s="2" t="s">
        <v>1220</v>
      </c>
      <c r="J333" s="2" t="s">
        <v>1240</v>
      </c>
      <c r="K333" s="2" t="s">
        <v>1269</v>
      </c>
      <c r="L333" s="2" t="s">
        <v>1269</v>
      </c>
      <c r="M333" s="2" t="s">
        <v>1240</v>
      </c>
      <c r="N333" s="2" t="s">
        <v>1589</v>
      </c>
      <c r="O333" s="2" t="s">
        <v>1674</v>
      </c>
      <c r="P333" s="2" t="s">
        <v>1220</v>
      </c>
    </row>
    <row r="334" spans="1:16" x14ac:dyDescent="0.3">
      <c r="A334" s="2" t="s">
        <v>1472</v>
      </c>
      <c r="B334" s="2" t="s">
        <v>516</v>
      </c>
      <c r="C334" t="s">
        <v>516</v>
      </c>
      <c r="D334" s="2" t="s">
        <v>130</v>
      </c>
      <c r="E334" s="2" t="s">
        <v>1221</v>
      </c>
      <c r="F334" s="2" t="s">
        <v>1175</v>
      </c>
      <c r="G334" s="2" t="s">
        <v>1243</v>
      </c>
      <c r="H334" s="2" t="s">
        <v>1231</v>
      </c>
      <c r="I334" s="2" t="s">
        <v>1220</v>
      </c>
      <c r="J334" s="2" t="s">
        <v>1269</v>
      </c>
      <c r="K334" s="2" t="s">
        <v>1269</v>
      </c>
      <c r="L334" s="2" t="s">
        <v>1269</v>
      </c>
      <c r="M334" s="2" t="s">
        <v>1269</v>
      </c>
      <c r="N334" s="2" t="s">
        <v>1776</v>
      </c>
      <c r="O334" s="2" t="s">
        <v>1776</v>
      </c>
      <c r="P334" s="2" t="s">
        <v>1269</v>
      </c>
    </row>
    <row r="335" spans="1:16" x14ac:dyDescent="0.3">
      <c r="A335" s="2" t="s">
        <v>1847</v>
      </c>
      <c r="B335" s="2" t="s">
        <v>336</v>
      </c>
      <c r="C335" t="s">
        <v>336</v>
      </c>
      <c r="D335" s="2" t="s">
        <v>72</v>
      </c>
      <c r="E335" s="2" t="s">
        <v>1290</v>
      </c>
      <c r="F335" s="2"/>
      <c r="G335" s="2" t="s">
        <v>1248</v>
      </c>
      <c r="H335" s="2" t="s">
        <v>1269</v>
      </c>
      <c r="I335" s="2" t="s">
        <v>1220</v>
      </c>
      <c r="J335" s="2" t="s">
        <v>1230</v>
      </c>
      <c r="K335" s="2" t="s">
        <v>1269</v>
      </c>
      <c r="L335" s="2" t="s">
        <v>1269</v>
      </c>
      <c r="M335" s="2" t="s">
        <v>1230</v>
      </c>
      <c r="N335" s="2" t="s">
        <v>1246</v>
      </c>
      <c r="O335" s="2" t="s">
        <v>1537</v>
      </c>
      <c r="P335" s="2" t="s">
        <v>1220</v>
      </c>
    </row>
    <row r="336" spans="1:16" x14ac:dyDescent="0.3">
      <c r="A336" s="2" t="s">
        <v>1848</v>
      </c>
      <c r="B336" s="2" t="s">
        <v>181</v>
      </c>
      <c r="C336" t="s">
        <v>181</v>
      </c>
      <c r="D336" s="2" t="s">
        <v>56</v>
      </c>
      <c r="E336" s="2" t="s">
        <v>1290</v>
      </c>
      <c r="F336" s="2" t="s">
        <v>1172</v>
      </c>
      <c r="G336" s="2" t="s">
        <v>1288</v>
      </c>
      <c r="H336" s="2" t="s">
        <v>1258</v>
      </c>
      <c r="I336" s="2" t="s">
        <v>1220</v>
      </c>
      <c r="J336" s="2" t="s">
        <v>1220</v>
      </c>
      <c r="K336" s="2" t="s">
        <v>1269</v>
      </c>
      <c r="L336" s="2" t="s">
        <v>1269</v>
      </c>
      <c r="M336" s="2" t="s">
        <v>1220</v>
      </c>
      <c r="N336" s="2" t="s">
        <v>1686</v>
      </c>
      <c r="O336" s="2" t="s">
        <v>1795</v>
      </c>
      <c r="P336" s="2" t="s">
        <v>1269</v>
      </c>
    </row>
    <row r="337" spans="1:16" x14ac:dyDescent="0.3">
      <c r="A337" s="2" t="s">
        <v>1850</v>
      </c>
      <c r="B337" s="2" t="s">
        <v>382</v>
      </c>
      <c r="C337" t="s">
        <v>382</v>
      </c>
      <c r="D337" s="2" t="s">
        <v>84</v>
      </c>
      <c r="E337" s="2" t="s">
        <v>1249</v>
      </c>
      <c r="F337" s="2" t="s">
        <v>1172</v>
      </c>
      <c r="G337" s="2" t="s">
        <v>1293</v>
      </c>
      <c r="H337" s="2" t="s">
        <v>1231</v>
      </c>
      <c r="I337" s="2" t="s">
        <v>1220</v>
      </c>
      <c r="J337" s="2" t="s">
        <v>1269</v>
      </c>
      <c r="K337" s="2" t="s">
        <v>1269</v>
      </c>
      <c r="L337" s="2" t="s">
        <v>1269</v>
      </c>
      <c r="M337" s="2" t="s">
        <v>1269</v>
      </c>
      <c r="N337" s="2" t="s">
        <v>1776</v>
      </c>
      <c r="O337" s="2" t="s">
        <v>1776</v>
      </c>
      <c r="P337" s="2" t="s">
        <v>1269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992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995</v>
      </c>
      <c r="J1" t="s">
        <v>1141</v>
      </c>
      <c r="K1" t="s">
        <v>1142</v>
      </c>
      <c r="L1" t="s">
        <v>1037</v>
      </c>
      <c r="M1" t="s">
        <v>1143</v>
      </c>
      <c r="N1" t="s">
        <v>1144</v>
      </c>
      <c r="O1" t="s">
        <v>1145</v>
      </c>
      <c r="P1" t="s">
        <v>1146</v>
      </c>
      <c r="Q1" t="s">
        <v>1147</v>
      </c>
      <c r="R1" t="s">
        <v>1148</v>
      </c>
      <c r="S1" t="s">
        <v>1149</v>
      </c>
      <c r="T1" t="s">
        <v>1150</v>
      </c>
    </row>
    <row r="2" spans="1:20" x14ac:dyDescent="0.3">
      <c r="A2">
        <v>1</v>
      </c>
      <c r="B2" s="2" t="s">
        <v>1151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1152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1153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1154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1155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1156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1157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1158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1159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1160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1161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1162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1163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1164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1165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1166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1167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1168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1169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1170</v>
      </c>
      <c r="C44" t="s">
        <v>59</v>
      </c>
      <c r="D44" s="2" t="s">
        <v>37</v>
      </c>
      <c r="E44">
        <v>24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1171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1172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1173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1174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1175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1172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1176</v>
      </c>
      <c r="C88" t="s">
        <v>81</v>
      </c>
      <c r="D88" s="2" t="s">
        <v>48</v>
      </c>
      <c r="E88">
        <v>32</v>
      </c>
      <c r="F88" s="2" t="s">
        <v>1175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1177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 t="s">
        <v>2712</v>
      </c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1172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1172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1178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1157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 t="s">
        <v>2698</v>
      </c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1172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 t="s">
        <v>2695</v>
      </c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1157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 t="s">
        <v>2698</v>
      </c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1175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1172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 t="s">
        <v>2712</v>
      </c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1175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1175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 t="s">
        <v>2712</v>
      </c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1157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 t="s">
        <v>2698</v>
      </c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2699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2696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2699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24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2699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1179</v>
      </c>
      <c r="C172" t="s">
        <v>201</v>
      </c>
      <c r="D172" s="2" t="s">
        <v>51</v>
      </c>
      <c r="E172">
        <v>21</v>
      </c>
      <c r="F172" s="2" t="s">
        <v>1172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1180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1172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 t="s">
        <v>2695</v>
      </c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1157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2699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 t="s">
        <v>2712</v>
      </c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1181</v>
      </c>
      <c r="C199" t="s">
        <v>347</v>
      </c>
      <c r="D199" s="2" t="s">
        <v>65</v>
      </c>
      <c r="E199">
        <v>28</v>
      </c>
      <c r="F199" s="2" t="s">
        <v>1182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1157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 t="s">
        <v>2698</v>
      </c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1172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2713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1184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1172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1185</v>
      </c>
      <c r="C210" t="s">
        <v>397</v>
      </c>
      <c r="D210" s="2" t="s">
        <v>46</v>
      </c>
      <c r="E210">
        <v>26</v>
      </c>
      <c r="F210" s="2" t="s">
        <v>1182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1175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1157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2699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1172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 t="s">
        <v>2712</v>
      </c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1175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2714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23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1175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 t="s">
        <v>2712</v>
      </c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1157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 t="s">
        <v>2695</v>
      </c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 t="s">
        <v>2712</v>
      </c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1175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1172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1172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27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1186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1172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 t="s">
        <v>2712</v>
      </c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 t="s">
        <v>2695</v>
      </c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1175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23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22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 t="s">
        <v>2698</v>
      </c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2714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 t="s">
        <v>2698</v>
      </c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1187</v>
      </c>
      <c r="C308" t="s">
        <v>1980</v>
      </c>
      <c r="D308" s="2" t="s">
        <v>37</v>
      </c>
      <c r="E308">
        <v>25</v>
      </c>
      <c r="F308" s="2" t="s">
        <v>1182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1175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545</v>
      </c>
      <c r="C311" t="s">
        <v>545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1175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1172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 t="s">
        <v>2695</v>
      </c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30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527</v>
      </c>
      <c r="C326" t="s">
        <v>527</v>
      </c>
      <c r="D326" s="2" t="s">
        <v>56</v>
      </c>
      <c r="E326">
        <v>30</v>
      </c>
      <c r="F326" s="2" t="s">
        <v>2698</v>
      </c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1175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1188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 t="s">
        <v>2697</v>
      </c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565</v>
      </c>
      <c r="C343" t="s">
        <v>565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 t="s">
        <v>2695</v>
      </c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1175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1183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 t="s">
        <v>2697</v>
      </c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540</v>
      </c>
      <c r="C350" t="s">
        <v>540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3194</v>
      </c>
      <c r="C354" t="s">
        <v>3194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547</v>
      </c>
      <c r="C355" t="s">
        <v>547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550</v>
      </c>
      <c r="C359" t="s">
        <v>550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575</v>
      </c>
      <c r="C360" t="s">
        <v>575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536</v>
      </c>
      <c r="C365" t="s">
        <v>536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558</v>
      </c>
      <c r="C366" t="s">
        <v>558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538</v>
      </c>
      <c r="C367" t="s">
        <v>538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1172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546</v>
      </c>
      <c r="C371" t="s">
        <v>546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530</v>
      </c>
      <c r="C375" t="s">
        <v>530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520</v>
      </c>
      <c r="C376" t="s">
        <v>520</v>
      </c>
      <c r="D376" s="2" t="s">
        <v>56</v>
      </c>
      <c r="E376">
        <v>27</v>
      </c>
      <c r="F376" s="2" t="s">
        <v>2698</v>
      </c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532</v>
      </c>
      <c r="C378" t="s">
        <v>532</v>
      </c>
      <c r="D378" s="2" t="s">
        <v>104</v>
      </c>
      <c r="E378">
        <v>25</v>
      </c>
      <c r="F378" s="2" t="s">
        <v>2698</v>
      </c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533</v>
      </c>
      <c r="C380" t="s">
        <v>533</v>
      </c>
      <c r="D380" s="2" t="s">
        <v>180</v>
      </c>
      <c r="E380">
        <v>29</v>
      </c>
      <c r="F380" s="2" t="s">
        <v>2698</v>
      </c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 t="s">
        <v>2712</v>
      </c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556</v>
      </c>
      <c r="C384" t="s">
        <v>556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559</v>
      </c>
      <c r="C385" t="s">
        <v>559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560</v>
      </c>
      <c r="C386" t="s">
        <v>560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561</v>
      </c>
      <c r="C387" t="s">
        <v>561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1189</v>
      </c>
      <c r="C389" t="s">
        <v>539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542</v>
      </c>
      <c r="C390" t="s">
        <v>542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 t="s">
        <v>2697</v>
      </c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566</v>
      </c>
      <c r="C393" t="s">
        <v>566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518</v>
      </c>
      <c r="C395" t="s">
        <v>518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548</v>
      </c>
      <c r="C399" t="s">
        <v>548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528</v>
      </c>
      <c r="C401" t="s">
        <v>528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549</v>
      </c>
      <c r="C402" t="s">
        <v>549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529</v>
      </c>
      <c r="C404" t="s">
        <v>529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552</v>
      </c>
      <c r="C407" t="s">
        <v>552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553</v>
      </c>
      <c r="C408" t="s">
        <v>553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554</v>
      </c>
      <c r="C409" t="s">
        <v>554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5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0.4</v>
      </c>
      <c r="S412">
        <v>9.1999999999999993</v>
      </c>
      <c r="T412">
        <v>0</v>
      </c>
    </row>
    <row r="413" spans="1:20" x14ac:dyDescent="0.3">
      <c r="A413">
        <v>412</v>
      </c>
      <c r="B413" s="2" t="s">
        <v>580</v>
      </c>
      <c r="C413" t="s">
        <v>580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534</v>
      </c>
      <c r="C414" t="s">
        <v>534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535</v>
      </c>
      <c r="C415" t="s">
        <v>535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555</v>
      </c>
      <c r="C416" t="s">
        <v>555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557</v>
      </c>
      <c r="C417" t="s">
        <v>557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523</v>
      </c>
      <c r="C418" t="s">
        <v>523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524</v>
      </c>
      <c r="C419" t="s">
        <v>524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589</v>
      </c>
      <c r="C420" t="s">
        <v>589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654</v>
      </c>
      <c r="C421" t="s">
        <v>654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590</v>
      </c>
      <c r="C422" t="s">
        <v>590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563</v>
      </c>
      <c r="C425" t="s">
        <v>563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541</v>
      </c>
      <c r="C426" t="s">
        <v>541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543</v>
      </c>
      <c r="C427" t="s">
        <v>543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595</v>
      </c>
      <c r="C428" t="s">
        <v>595</v>
      </c>
      <c r="D428" s="2" t="s">
        <v>74</v>
      </c>
      <c r="E428">
        <v>27</v>
      </c>
      <c r="F428" s="2" t="s">
        <v>2712</v>
      </c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544</v>
      </c>
      <c r="C429" t="s">
        <v>544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600</v>
      </c>
      <c r="C430" t="s">
        <v>600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601</v>
      </c>
      <c r="C431" t="s">
        <v>601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686</v>
      </c>
      <c r="C432" t="s">
        <v>686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567</v>
      </c>
      <c r="C434" t="s">
        <v>567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1190</v>
      </c>
      <c r="C435" t="s">
        <v>1190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569</v>
      </c>
      <c r="C437" t="s">
        <v>569</v>
      </c>
      <c r="D437" s="2" t="s">
        <v>63</v>
      </c>
      <c r="E437">
        <v>26</v>
      </c>
      <c r="F437" s="2" t="s">
        <v>1175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1191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1192</v>
      </c>
      <c r="C439" t="s">
        <v>1192</v>
      </c>
      <c r="D439" s="2" t="s">
        <v>46</v>
      </c>
      <c r="E439">
        <v>24</v>
      </c>
      <c r="F439" s="2" t="s">
        <v>1193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1194</v>
      </c>
      <c r="C442" t="s">
        <v>1194</v>
      </c>
      <c r="D442" s="2" t="s">
        <v>40</v>
      </c>
      <c r="E442">
        <v>26</v>
      </c>
      <c r="F442" s="2" t="s">
        <v>1195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571</v>
      </c>
      <c r="C443" t="s">
        <v>571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572</v>
      </c>
      <c r="C444" t="s">
        <v>572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617</v>
      </c>
      <c r="C446" t="s">
        <v>617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1196</v>
      </c>
      <c r="C447" t="s">
        <v>1196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551</v>
      </c>
      <c r="C448" t="s">
        <v>551</v>
      </c>
      <c r="D448" s="2" t="s">
        <v>40</v>
      </c>
      <c r="E448">
        <v>24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1197</v>
      </c>
      <c r="C449" t="s">
        <v>1197</v>
      </c>
      <c r="D449" s="2" t="s">
        <v>107</v>
      </c>
      <c r="E449">
        <v>25</v>
      </c>
      <c r="F449" s="2" t="s">
        <v>1198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1199</v>
      </c>
      <c r="C450" t="s">
        <v>1199</v>
      </c>
      <c r="D450" s="2" t="s">
        <v>86</v>
      </c>
      <c r="E450">
        <v>23</v>
      </c>
      <c r="F450" s="2" t="s">
        <v>1200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 t="s">
        <v>2677</v>
      </c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682</v>
      </c>
      <c r="C452" t="s">
        <v>682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629</v>
      </c>
      <c r="C453" t="s">
        <v>629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633</v>
      </c>
      <c r="C454" t="s">
        <v>633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634</v>
      </c>
      <c r="C455" t="s">
        <v>634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578</v>
      </c>
      <c r="C456" t="s">
        <v>578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579</v>
      </c>
      <c r="C457" t="s">
        <v>579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638</v>
      </c>
      <c r="C458" t="s">
        <v>638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582</v>
      </c>
      <c r="C459" t="s">
        <v>582</v>
      </c>
      <c r="D459" s="2" t="s">
        <v>101</v>
      </c>
      <c r="E459">
        <v>25</v>
      </c>
      <c r="F459" s="2" t="s">
        <v>1182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583</v>
      </c>
      <c r="C460" t="s">
        <v>583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1201</v>
      </c>
      <c r="C462" t="s">
        <v>1201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585</v>
      </c>
      <c r="C463" t="s">
        <v>585</v>
      </c>
      <c r="D463" s="2" t="s">
        <v>88</v>
      </c>
      <c r="E463">
        <v>26</v>
      </c>
      <c r="F463" s="2" t="s">
        <v>1175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586</v>
      </c>
      <c r="C464" t="s">
        <v>586</v>
      </c>
      <c r="D464" s="2" t="s">
        <v>33</v>
      </c>
      <c r="E464">
        <v>27</v>
      </c>
      <c r="F464" s="2" t="s">
        <v>1175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537</v>
      </c>
      <c r="C465" t="s">
        <v>537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1202</v>
      </c>
      <c r="C466" t="s">
        <v>1202</v>
      </c>
      <c r="D466" s="2" t="s">
        <v>84</v>
      </c>
      <c r="E466">
        <v>24</v>
      </c>
      <c r="F466" s="2" t="s">
        <v>1203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591</v>
      </c>
      <c r="C468" t="s">
        <v>591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525</v>
      </c>
      <c r="C469" t="s">
        <v>525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657</v>
      </c>
      <c r="C470" t="s">
        <v>657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1204</v>
      </c>
      <c r="C471" t="s">
        <v>1204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1205</v>
      </c>
      <c r="C472" t="s">
        <v>1205</v>
      </c>
      <c r="D472" s="2" t="s">
        <v>101</v>
      </c>
      <c r="E472">
        <v>25</v>
      </c>
      <c r="F472" s="2" t="s">
        <v>2715</v>
      </c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1206</v>
      </c>
      <c r="C473" t="s">
        <v>1206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1207</v>
      </c>
      <c r="C474" t="s">
        <v>1207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25</v>
      </c>
      <c r="F475" s="2" t="s">
        <v>1157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593</v>
      </c>
      <c r="C476" t="s">
        <v>593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594</v>
      </c>
      <c r="C477" t="s">
        <v>594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1208</v>
      </c>
      <c r="C478" t="s">
        <v>1208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684</v>
      </c>
      <c r="C479" t="s">
        <v>684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596</v>
      </c>
      <c r="C480" t="s">
        <v>596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564</v>
      </c>
      <c r="C481" t="s">
        <v>564</v>
      </c>
      <c r="D481" s="2" t="s">
        <v>84</v>
      </c>
      <c r="E481">
        <v>27</v>
      </c>
      <c r="F481" s="2" t="s">
        <v>1183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597</v>
      </c>
      <c r="C482" t="s">
        <v>597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1209</v>
      </c>
      <c r="C483" t="s">
        <v>1209</v>
      </c>
      <c r="D483" s="2" t="s">
        <v>54</v>
      </c>
      <c r="E483">
        <v>25</v>
      </c>
      <c r="F483" s="2" t="s">
        <v>1210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598</v>
      </c>
      <c r="C484" t="s">
        <v>598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599</v>
      </c>
      <c r="C485" t="s">
        <v>599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670</v>
      </c>
      <c r="C486" t="s">
        <v>670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603</v>
      </c>
      <c r="C487" t="s">
        <v>603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1211</v>
      </c>
      <c r="C488" t="s">
        <v>1211</v>
      </c>
      <c r="D488" s="2" t="s">
        <v>63</v>
      </c>
      <c r="E488">
        <v>24</v>
      </c>
      <c r="F488" s="2" t="s">
        <v>1212</v>
      </c>
      <c r="G488">
        <v>16</v>
      </c>
      <c r="H488">
        <v>16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1213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1214</v>
      </c>
      <c r="C492" t="s">
        <v>1214</v>
      </c>
      <c r="D492" s="2" t="s">
        <v>86</v>
      </c>
      <c r="E492">
        <v>24</v>
      </c>
      <c r="F492" s="2" t="s">
        <v>1215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462"/>
  <sheetViews>
    <sheetView topLeftCell="A13" workbookViewId="0">
      <selection activeCell="B26" sqref="B2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992</v>
      </c>
      <c r="D1" t="s">
        <v>1009</v>
      </c>
      <c r="E1" t="s">
        <v>4</v>
      </c>
      <c r="F1" t="s">
        <v>1140</v>
      </c>
      <c r="G1" t="s">
        <v>1114</v>
      </c>
      <c r="H1" t="s">
        <v>979</v>
      </c>
      <c r="I1" t="s">
        <v>995</v>
      </c>
      <c r="J1" t="s">
        <v>1141</v>
      </c>
      <c r="K1" t="s">
        <v>1142</v>
      </c>
      <c r="L1" t="s">
        <v>1037</v>
      </c>
      <c r="M1" t="s">
        <v>1143</v>
      </c>
      <c r="N1" t="s">
        <v>1144</v>
      </c>
      <c r="O1" t="s">
        <v>1145</v>
      </c>
      <c r="P1" t="s">
        <v>1146</v>
      </c>
      <c r="Q1" t="s">
        <v>1147</v>
      </c>
      <c r="R1" t="s">
        <v>1148</v>
      </c>
      <c r="S1" t="s">
        <v>1149</v>
      </c>
      <c r="T1" t="s">
        <v>1150</v>
      </c>
    </row>
    <row r="2" spans="1:20" x14ac:dyDescent="0.3">
      <c r="A2">
        <v>1</v>
      </c>
      <c r="B2" s="2" t="s">
        <v>96</v>
      </c>
      <c r="C2" t="s">
        <v>96</v>
      </c>
      <c r="D2" s="2" t="s">
        <v>56</v>
      </c>
      <c r="E2">
        <v>28</v>
      </c>
      <c r="F2" s="2" t="s">
        <v>49</v>
      </c>
      <c r="G2">
        <v>11</v>
      </c>
      <c r="H2">
        <v>10</v>
      </c>
      <c r="I2">
        <v>122</v>
      </c>
      <c r="J2">
        <v>85</v>
      </c>
      <c r="K2">
        <v>0.69699999999999995</v>
      </c>
      <c r="L2">
        <v>875</v>
      </c>
      <c r="M2">
        <v>10.3</v>
      </c>
      <c r="N2">
        <v>7</v>
      </c>
      <c r="O2">
        <v>53</v>
      </c>
      <c r="P2">
        <v>28</v>
      </c>
      <c r="Q2">
        <v>7.2</v>
      </c>
      <c r="R2">
        <v>7.7</v>
      </c>
      <c r="S2">
        <v>79.5</v>
      </c>
      <c r="T2">
        <v>3</v>
      </c>
    </row>
    <row r="3" spans="1:20" x14ac:dyDescent="0.3">
      <c r="A3">
        <v>2</v>
      </c>
      <c r="B3" s="2" t="s">
        <v>118</v>
      </c>
      <c r="C3" t="s">
        <v>118</v>
      </c>
      <c r="D3" s="2" t="s">
        <v>107</v>
      </c>
      <c r="E3">
        <v>27</v>
      </c>
      <c r="F3" s="2" t="s">
        <v>49</v>
      </c>
      <c r="G3">
        <v>11</v>
      </c>
      <c r="H3">
        <v>11</v>
      </c>
      <c r="I3">
        <v>110</v>
      </c>
      <c r="J3">
        <v>80</v>
      </c>
      <c r="K3">
        <v>0.72699999999999998</v>
      </c>
      <c r="L3">
        <v>945</v>
      </c>
      <c r="M3">
        <v>11.8</v>
      </c>
      <c r="N3">
        <v>4</v>
      </c>
      <c r="O3">
        <v>40</v>
      </c>
      <c r="P3">
        <v>49</v>
      </c>
      <c r="Q3">
        <v>8.6</v>
      </c>
      <c r="R3">
        <v>7.3</v>
      </c>
      <c r="S3">
        <v>85.9</v>
      </c>
      <c r="T3">
        <v>0</v>
      </c>
    </row>
    <row r="4" spans="1:20" x14ac:dyDescent="0.3">
      <c r="A4">
        <v>3</v>
      </c>
      <c r="B4" s="2" t="s">
        <v>94</v>
      </c>
      <c r="C4" t="s">
        <v>94</v>
      </c>
      <c r="D4" s="2" t="s">
        <v>116</v>
      </c>
      <c r="E4">
        <v>28</v>
      </c>
      <c r="F4" s="2" t="s">
        <v>49</v>
      </c>
      <c r="G4">
        <v>11</v>
      </c>
      <c r="H4">
        <v>11</v>
      </c>
      <c r="I4">
        <v>103</v>
      </c>
      <c r="J4">
        <v>77</v>
      </c>
      <c r="K4">
        <v>0.748</v>
      </c>
      <c r="L4">
        <v>967</v>
      </c>
      <c r="M4">
        <v>12.6</v>
      </c>
      <c r="N4">
        <v>4</v>
      </c>
      <c r="O4">
        <v>52</v>
      </c>
      <c r="P4">
        <v>60</v>
      </c>
      <c r="Q4">
        <v>9.4</v>
      </c>
      <c r="R4">
        <v>7</v>
      </c>
      <c r="S4">
        <v>87.9</v>
      </c>
      <c r="T4">
        <v>1</v>
      </c>
    </row>
    <row r="5" spans="1:20" x14ac:dyDescent="0.3">
      <c r="A5">
        <v>4</v>
      </c>
      <c r="B5" s="2" t="s">
        <v>183</v>
      </c>
      <c r="C5" t="s">
        <v>183</v>
      </c>
      <c r="D5" s="2" t="s">
        <v>33</v>
      </c>
      <c r="E5">
        <v>27</v>
      </c>
      <c r="F5" s="2" t="s">
        <v>49</v>
      </c>
      <c r="G5">
        <v>12</v>
      </c>
      <c r="H5">
        <v>12</v>
      </c>
      <c r="I5">
        <v>102</v>
      </c>
      <c r="J5">
        <v>75</v>
      </c>
      <c r="K5">
        <v>0.73499999999999999</v>
      </c>
      <c r="L5">
        <v>912</v>
      </c>
      <c r="M5">
        <v>12.2</v>
      </c>
      <c r="N5">
        <v>2</v>
      </c>
      <c r="O5">
        <v>40</v>
      </c>
      <c r="P5">
        <v>75</v>
      </c>
      <c r="Q5">
        <v>8.9</v>
      </c>
      <c r="R5">
        <v>6.3</v>
      </c>
      <c r="S5">
        <v>76</v>
      </c>
      <c r="T5">
        <v>1</v>
      </c>
    </row>
    <row r="6" spans="1:20" x14ac:dyDescent="0.3">
      <c r="A6">
        <v>5</v>
      </c>
      <c r="B6" s="2" t="s">
        <v>142</v>
      </c>
      <c r="C6" t="s">
        <v>142</v>
      </c>
      <c r="D6" s="2" t="s">
        <v>42</v>
      </c>
      <c r="E6">
        <v>28</v>
      </c>
      <c r="F6" s="2" t="s">
        <v>1172</v>
      </c>
      <c r="G6">
        <v>9</v>
      </c>
      <c r="H6">
        <v>9</v>
      </c>
      <c r="I6">
        <v>99</v>
      </c>
      <c r="J6">
        <v>74</v>
      </c>
      <c r="K6">
        <v>0.747</v>
      </c>
      <c r="L6">
        <v>908</v>
      </c>
      <c r="M6">
        <v>12.3</v>
      </c>
      <c r="N6">
        <v>11</v>
      </c>
      <c r="O6">
        <v>48</v>
      </c>
      <c r="P6">
        <v>49</v>
      </c>
      <c r="Q6">
        <v>9.1999999999999993</v>
      </c>
      <c r="R6">
        <v>8.1999999999999993</v>
      </c>
      <c r="S6">
        <v>100.9</v>
      </c>
      <c r="T6">
        <v>1</v>
      </c>
    </row>
    <row r="7" spans="1:20" x14ac:dyDescent="0.3">
      <c r="A7">
        <v>6</v>
      </c>
      <c r="B7" s="2" t="s">
        <v>50</v>
      </c>
      <c r="C7" t="s">
        <v>50</v>
      </c>
      <c r="D7" s="2" t="s">
        <v>51</v>
      </c>
      <c r="E7">
        <v>31</v>
      </c>
      <c r="F7" s="2" t="s">
        <v>52</v>
      </c>
      <c r="G7">
        <v>11</v>
      </c>
      <c r="H7">
        <v>11</v>
      </c>
      <c r="I7">
        <v>98</v>
      </c>
      <c r="J7">
        <v>74</v>
      </c>
      <c r="K7">
        <v>0.755</v>
      </c>
      <c r="L7">
        <v>978</v>
      </c>
      <c r="M7">
        <v>13.2</v>
      </c>
      <c r="N7">
        <v>7</v>
      </c>
      <c r="O7">
        <v>54</v>
      </c>
      <c r="P7">
        <v>45</v>
      </c>
      <c r="Q7">
        <v>10</v>
      </c>
      <c r="R7">
        <v>6.7</v>
      </c>
      <c r="S7">
        <v>88.9</v>
      </c>
      <c r="T7">
        <v>1</v>
      </c>
    </row>
    <row r="8" spans="1:20" x14ac:dyDescent="0.3">
      <c r="A8">
        <v>7</v>
      </c>
      <c r="B8" s="2" t="s">
        <v>136</v>
      </c>
      <c r="C8" t="s">
        <v>136</v>
      </c>
      <c r="D8" s="2" t="s">
        <v>78</v>
      </c>
      <c r="E8">
        <v>26</v>
      </c>
      <c r="F8" s="2" t="s">
        <v>1172</v>
      </c>
      <c r="G8">
        <v>11</v>
      </c>
      <c r="H8">
        <v>8</v>
      </c>
      <c r="I8">
        <v>93</v>
      </c>
      <c r="J8">
        <v>72</v>
      </c>
      <c r="K8">
        <v>0.77400000000000002</v>
      </c>
      <c r="L8">
        <v>725</v>
      </c>
      <c r="M8">
        <v>10.1</v>
      </c>
      <c r="N8">
        <v>3</v>
      </c>
      <c r="O8">
        <v>41</v>
      </c>
      <c r="P8">
        <v>25</v>
      </c>
      <c r="Q8">
        <v>7.8</v>
      </c>
      <c r="R8">
        <v>6.5</v>
      </c>
      <c r="S8">
        <v>65.900000000000006</v>
      </c>
      <c r="T8">
        <v>1</v>
      </c>
    </row>
    <row r="9" spans="1:20" x14ac:dyDescent="0.3">
      <c r="A9">
        <v>8</v>
      </c>
      <c r="B9" s="2" t="s">
        <v>91</v>
      </c>
      <c r="C9" t="s">
        <v>91</v>
      </c>
      <c r="D9" s="2" t="s">
        <v>44</v>
      </c>
      <c r="E9">
        <v>26</v>
      </c>
      <c r="F9" s="2" t="s">
        <v>49</v>
      </c>
      <c r="G9">
        <v>11</v>
      </c>
      <c r="H9">
        <v>10</v>
      </c>
      <c r="I9">
        <v>98</v>
      </c>
      <c r="J9">
        <v>71</v>
      </c>
      <c r="K9">
        <v>0.72399999999999998</v>
      </c>
      <c r="L9">
        <v>848</v>
      </c>
      <c r="M9">
        <v>11.9</v>
      </c>
      <c r="N9">
        <v>3</v>
      </c>
      <c r="O9">
        <v>42</v>
      </c>
      <c r="P9">
        <v>58</v>
      </c>
      <c r="Q9">
        <v>8.6999999999999993</v>
      </c>
      <c r="R9">
        <v>6.5</v>
      </c>
      <c r="S9">
        <v>77.099999999999994</v>
      </c>
      <c r="T9">
        <v>0</v>
      </c>
    </row>
    <row r="10" spans="1:20" x14ac:dyDescent="0.3">
      <c r="A10">
        <v>9</v>
      </c>
      <c r="B10" s="2" t="s">
        <v>98</v>
      </c>
      <c r="C10" t="s">
        <v>98</v>
      </c>
      <c r="D10" s="2" t="s">
        <v>99</v>
      </c>
      <c r="E10">
        <v>27</v>
      </c>
      <c r="F10" s="2" t="s">
        <v>49</v>
      </c>
      <c r="G10">
        <v>11</v>
      </c>
      <c r="H10">
        <v>11</v>
      </c>
      <c r="I10">
        <v>108</v>
      </c>
      <c r="J10">
        <v>71</v>
      </c>
      <c r="K10">
        <v>0.65700000000000003</v>
      </c>
      <c r="L10">
        <v>829</v>
      </c>
      <c r="M10">
        <v>11.7</v>
      </c>
      <c r="N10">
        <v>5</v>
      </c>
      <c r="O10">
        <v>42</v>
      </c>
      <c r="P10">
        <v>42</v>
      </c>
      <c r="Q10">
        <v>7.7</v>
      </c>
      <c r="R10">
        <v>6.5</v>
      </c>
      <c r="S10">
        <v>75.400000000000006</v>
      </c>
      <c r="T10">
        <v>0</v>
      </c>
    </row>
    <row r="11" spans="1:20" x14ac:dyDescent="0.3">
      <c r="A11">
        <v>10</v>
      </c>
      <c r="B11" s="2" t="s">
        <v>108</v>
      </c>
      <c r="C11" t="s">
        <v>108</v>
      </c>
      <c r="D11" s="2" t="s">
        <v>61</v>
      </c>
      <c r="E11">
        <v>28</v>
      </c>
      <c r="F11" s="2" t="s">
        <v>49</v>
      </c>
      <c r="G11">
        <v>11</v>
      </c>
      <c r="H11">
        <v>11</v>
      </c>
      <c r="I11">
        <v>92</v>
      </c>
      <c r="J11">
        <v>70</v>
      </c>
      <c r="K11">
        <v>0.76100000000000001</v>
      </c>
      <c r="L11">
        <v>771</v>
      </c>
      <c r="M11">
        <v>11</v>
      </c>
      <c r="N11">
        <v>8</v>
      </c>
      <c r="O11">
        <v>40</v>
      </c>
      <c r="P11">
        <v>47</v>
      </c>
      <c r="Q11">
        <v>8.4</v>
      </c>
      <c r="R11">
        <v>6.4</v>
      </c>
      <c r="S11">
        <v>70.099999999999994</v>
      </c>
      <c r="T11">
        <v>0</v>
      </c>
    </row>
    <row r="12" spans="1:20" x14ac:dyDescent="0.3">
      <c r="A12">
        <v>11</v>
      </c>
      <c r="B12" s="2" t="s">
        <v>134</v>
      </c>
      <c r="C12" t="s">
        <v>134</v>
      </c>
      <c r="D12" s="2" t="s">
        <v>135</v>
      </c>
      <c r="E12">
        <v>25</v>
      </c>
      <c r="F12" s="2" t="s">
        <v>49</v>
      </c>
      <c r="G12">
        <v>11</v>
      </c>
      <c r="H12">
        <v>11</v>
      </c>
      <c r="I12">
        <v>102</v>
      </c>
      <c r="J12">
        <v>69</v>
      </c>
      <c r="K12">
        <v>0.67600000000000005</v>
      </c>
      <c r="L12">
        <v>963</v>
      </c>
      <c r="M12">
        <v>14</v>
      </c>
      <c r="N12">
        <v>3</v>
      </c>
      <c r="O12">
        <v>43</v>
      </c>
      <c r="P12">
        <v>68</v>
      </c>
      <c r="Q12">
        <v>9.4</v>
      </c>
      <c r="R12">
        <v>6.3</v>
      </c>
      <c r="S12">
        <v>87.5</v>
      </c>
      <c r="T12">
        <v>1</v>
      </c>
    </row>
    <row r="13" spans="1:20" x14ac:dyDescent="0.3">
      <c r="A13">
        <v>12</v>
      </c>
      <c r="B13" s="2" t="s">
        <v>141</v>
      </c>
      <c r="C13" t="s">
        <v>141</v>
      </c>
      <c r="D13" s="2" t="s">
        <v>51</v>
      </c>
      <c r="E13">
        <v>26</v>
      </c>
      <c r="F13" s="2" t="s">
        <v>49</v>
      </c>
      <c r="G13">
        <v>11</v>
      </c>
      <c r="H13">
        <v>11</v>
      </c>
      <c r="I13">
        <v>101</v>
      </c>
      <c r="J13">
        <v>68</v>
      </c>
      <c r="K13">
        <v>0.67300000000000004</v>
      </c>
      <c r="L13">
        <v>1021</v>
      </c>
      <c r="M13">
        <v>15</v>
      </c>
      <c r="N13">
        <v>13</v>
      </c>
      <c r="O13">
        <v>44</v>
      </c>
      <c r="P13">
        <v>75</v>
      </c>
      <c r="Q13">
        <v>10.1</v>
      </c>
      <c r="R13">
        <v>6.2</v>
      </c>
      <c r="S13">
        <v>92.8</v>
      </c>
      <c r="T13">
        <v>1</v>
      </c>
    </row>
    <row r="14" spans="1:20" x14ac:dyDescent="0.3">
      <c r="A14">
        <v>13</v>
      </c>
      <c r="B14" s="2" t="s">
        <v>102</v>
      </c>
      <c r="C14" t="s">
        <v>102</v>
      </c>
      <c r="D14" s="2" t="s">
        <v>48</v>
      </c>
      <c r="E14">
        <v>25</v>
      </c>
      <c r="F14" s="2" t="s">
        <v>1157</v>
      </c>
      <c r="G14">
        <v>11</v>
      </c>
      <c r="H14">
        <v>6</v>
      </c>
      <c r="I14">
        <v>83</v>
      </c>
      <c r="J14">
        <v>68</v>
      </c>
      <c r="K14">
        <v>0.81899999999999995</v>
      </c>
      <c r="L14">
        <v>646</v>
      </c>
      <c r="M14">
        <v>9.5</v>
      </c>
      <c r="N14">
        <v>4</v>
      </c>
      <c r="O14">
        <v>29</v>
      </c>
      <c r="P14">
        <v>52</v>
      </c>
      <c r="Q14">
        <v>7.8</v>
      </c>
      <c r="R14">
        <v>6.2</v>
      </c>
      <c r="S14">
        <v>58.7</v>
      </c>
      <c r="T14">
        <v>1</v>
      </c>
    </row>
    <row r="15" spans="1:20" x14ac:dyDescent="0.3">
      <c r="A15">
        <v>14</v>
      </c>
      <c r="B15" s="2" t="s">
        <v>82</v>
      </c>
      <c r="C15" t="s">
        <v>82</v>
      </c>
      <c r="D15" s="2" t="s">
        <v>80</v>
      </c>
      <c r="E15">
        <v>27</v>
      </c>
      <c r="F15" s="2" t="s">
        <v>49</v>
      </c>
      <c r="G15">
        <v>11</v>
      </c>
      <c r="H15">
        <v>10</v>
      </c>
      <c r="I15">
        <v>96</v>
      </c>
      <c r="J15">
        <v>66</v>
      </c>
      <c r="K15">
        <v>0.68799999999999994</v>
      </c>
      <c r="L15">
        <v>763</v>
      </c>
      <c r="M15">
        <v>11.6</v>
      </c>
      <c r="N15">
        <v>2</v>
      </c>
      <c r="O15">
        <v>32</v>
      </c>
      <c r="P15">
        <v>55</v>
      </c>
      <c r="Q15">
        <v>7.9</v>
      </c>
      <c r="R15">
        <v>6</v>
      </c>
      <c r="S15">
        <v>69.400000000000006</v>
      </c>
      <c r="T15">
        <v>1</v>
      </c>
    </row>
    <row r="16" spans="1:20" x14ac:dyDescent="0.3">
      <c r="A16">
        <v>15</v>
      </c>
      <c r="B16" s="2" t="s">
        <v>240</v>
      </c>
      <c r="C16" t="s">
        <v>240</v>
      </c>
      <c r="D16" s="2" t="s">
        <v>180</v>
      </c>
      <c r="E16">
        <v>24</v>
      </c>
      <c r="F16" s="2" t="s">
        <v>49</v>
      </c>
      <c r="G16">
        <v>11</v>
      </c>
      <c r="H16">
        <v>11</v>
      </c>
      <c r="I16">
        <v>84</v>
      </c>
      <c r="J16">
        <v>66</v>
      </c>
      <c r="K16">
        <v>0.78600000000000003</v>
      </c>
      <c r="L16">
        <v>572</v>
      </c>
      <c r="M16">
        <v>8.6999999999999993</v>
      </c>
      <c r="N16">
        <v>6</v>
      </c>
      <c r="O16">
        <v>32</v>
      </c>
      <c r="P16">
        <v>31</v>
      </c>
      <c r="Q16">
        <v>6.8</v>
      </c>
      <c r="R16">
        <v>6</v>
      </c>
      <c r="S16">
        <v>52</v>
      </c>
      <c r="T16">
        <v>1</v>
      </c>
    </row>
    <row r="17" spans="1:20" x14ac:dyDescent="0.3">
      <c r="A17">
        <v>16</v>
      </c>
      <c r="B17" s="2" t="s">
        <v>69</v>
      </c>
      <c r="C17" t="s">
        <v>69</v>
      </c>
      <c r="D17" s="2" t="s">
        <v>2648</v>
      </c>
      <c r="E17">
        <v>28</v>
      </c>
      <c r="F17" s="2" t="s">
        <v>52</v>
      </c>
      <c r="G17">
        <v>11</v>
      </c>
      <c r="H17">
        <v>10</v>
      </c>
      <c r="I17">
        <v>90</v>
      </c>
      <c r="J17">
        <v>64</v>
      </c>
      <c r="K17">
        <v>0.71099999999999997</v>
      </c>
      <c r="L17">
        <v>542</v>
      </c>
      <c r="M17">
        <v>8.5</v>
      </c>
      <c r="N17">
        <v>5</v>
      </c>
      <c r="O17">
        <v>38</v>
      </c>
      <c r="P17">
        <v>26</v>
      </c>
      <c r="Q17">
        <v>6</v>
      </c>
      <c r="R17">
        <v>5.8</v>
      </c>
      <c r="S17">
        <v>49.3</v>
      </c>
      <c r="T17">
        <v>1</v>
      </c>
    </row>
    <row r="18" spans="1:20" x14ac:dyDescent="0.3">
      <c r="A18">
        <v>17</v>
      </c>
      <c r="B18" s="2" t="s">
        <v>125</v>
      </c>
      <c r="C18" t="s">
        <v>125</v>
      </c>
      <c r="D18" s="2" t="s">
        <v>80</v>
      </c>
      <c r="E18">
        <v>28</v>
      </c>
      <c r="F18" s="2" t="s">
        <v>49</v>
      </c>
      <c r="G18">
        <v>11</v>
      </c>
      <c r="H18">
        <v>11</v>
      </c>
      <c r="I18">
        <v>87</v>
      </c>
      <c r="J18">
        <v>61</v>
      </c>
      <c r="K18">
        <v>0.70099999999999996</v>
      </c>
      <c r="L18">
        <v>679</v>
      </c>
      <c r="M18">
        <v>11.1</v>
      </c>
      <c r="N18">
        <v>5</v>
      </c>
      <c r="O18">
        <v>31</v>
      </c>
      <c r="P18">
        <v>56</v>
      </c>
      <c r="Q18">
        <v>7.8</v>
      </c>
      <c r="R18">
        <v>5.5</v>
      </c>
      <c r="S18">
        <v>61.7</v>
      </c>
      <c r="T18">
        <v>2</v>
      </c>
    </row>
    <row r="19" spans="1:20" x14ac:dyDescent="0.3">
      <c r="A19">
        <v>18</v>
      </c>
      <c r="B19" s="2" t="s">
        <v>168</v>
      </c>
      <c r="C19" t="s">
        <v>168</v>
      </c>
      <c r="D19" s="2" t="s">
        <v>61</v>
      </c>
      <c r="E19">
        <v>23</v>
      </c>
      <c r="F19" s="2" t="s">
        <v>49</v>
      </c>
      <c r="G19">
        <v>11</v>
      </c>
      <c r="H19">
        <v>11</v>
      </c>
      <c r="I19">
        <v>90</v>
      </c>
      <c r="J19">
        <v>58</v>
      </c>
      <c r="K19">
        <v>0.64400000000000002</v>
      </c>
      <c r="L19">
        <v>1039</v>
      </c>
      <c r="M19">
        <v>17.899999999999999</v>
      </c>
      <c r="N19">
        <v>9</v>
      </c>
      <c r="O19">
        <v>45</v>
      </c>
      <c r="P19">
        <v>62</v>
      </c>
      <c r="Q19">
        <v>11.5</v>
      </c>
      <c r="R19">
        <v>5.3</v>
      </c>
      <c r="S19">
        <v>94.5</v>
      </c>
      <c r="T19">
        <v>1</v>
      </c>
    </row>
    <row r="20" spans="1:20" x14ac:dyDescent="0.3">
      <c r="A20">
        <v>19</v>
      </c>
      <c r="B20" s="2" t="s">
        <v>176</v>
      </c>
      <c r="C20" t="s">
        <v>176</v>
      </c>
      <c r="D20" s="2" t="s">
        <v>107</v>
      </c>
      <c r="E20">
        <v>31</v>
      </c>
      <c r="F20" s="2" t="s">
        <v>1172</v>
      </c>
      <c r="G20">
        <v>11</v>
      </c>
      <c r="H20">
        <v>7</v>
      </c>
      <c r="I20">
        <v>71</v>
      </c>
      <c r="J20">
        <v>57</v>
      </c>
      <c r="K20">
        <v>0.80300000000000005</v>
      </c>
      <c r="L20">
        <v>667</v>
      </c>
      <c r="M20">
        <v>11.7</v>
      </c>
      <c r="N20">
        <v>3</v>
      </c>
      <c r="O20">
        <v>36</v>
      </c>
      <c r="P20">
        <v>29</v>
      </c>
      <c r="Q20">
        <v>9.4</v>
      </c>
      <c r="R20">
        <v>5.2</v>
      </c>
      <c r="S20">
        <v>60.6</v>
      </c>
      <c r="T20">
        <v>0</v>
      </c>
    </row>
    <row r="21" spans="1:20" x14ac:dyDescent="0.3">
      <c r="A21">
        <v>20</v>
      </c>
      <c r="B21" s="2" t="s">
        <v>189</v>
      </c>
      <c r="C21" t="s">
        <v>189</v>
      </c>
      <c r="D21" s="2" t="s">
        <v>180</v>
      </c>
      <c r="E21">
        <v>24</v>
      </c>
      <c r="F21" s="2" t="s">
        <v>49</v>
      </c>
      <c r="G21">
        <v>10</v>
      </c>
      <c r="H21">
        <v>10</v>
      </c>
      <c r="I21">
        <v>94</v>
      </c>
      <c r="J21">
        <v>57</v>
      </c>
      <c r="K21">
        <v>0.60599999999999998</v>
      </c>
      <c r="L21">
        <v>583</v>
      </c>
      <c r="M21">
        <v>10.199999999999999</v>
      </c>
      <c r="N21">
        <v>4</v>
      </c>
      <c r="O21">
        <v>32</v>
      </c>
      <c r="P21">
        <v>46</v>
      </c>
      <c r="Q21">
        <v>6.2</v>
      </c>
      <c r="R21">
        <v>5.7</v>
      </c>
      <c r="S21">
        <v>58.3</v>
      </c>
      <c r="T21">
        <v>2</v>
      </c>
    </row>
    <row r="22" spans="1:20" x14ac:dyDescent="0.3">
      <c r="A22">
        <v>21</v>
      </c>
      <c r="B22" s="2" t="s">
        <v>132</v>
      </c>
      <c r="C22" t="s">
        <v>132</v>
      </c>
      <c r="D22" s="2" t="s">
        <v>84</v>
      </c>
      <c r="E22">
        <v>26</v>
      </c>
      <c r="F22" s="2" t="s">
        <v>49</v>
      </c>
      <c r="G22">
        <v>10</v>
      </c>
      <c r="H22">
        <v>10</v>
      </c>
      <c r="I22">
        <v>86</v>
      </c>
      <c r="J22">
        <v>54</v>
      </c>
      <c r="K22">
        <v>0.628</v>
      </c>
      <c r="L22">
        <v>797</v>
      </c>
      <c r="M22">
        <v>14.8</v>
      </c>
      <c r="N22">
        <v>7</v>
      </c>
      <c r="O22">
        <v>41</v>
      </c>
      <c r="P22">
        <v>63</v>
      </c>
      <c r="Q22">
        <v>9.3000000000000007</v>
      </c>
      <c r="R22">
        <v>5.4</v>
      </c>
      <c r="S22">
        <v>79.7</v>
      </c>
      <c r="T22">
        <v>0</v>
      </c>
    </row>
    <row r="23" spans="1:20" x14ac:dyDescent="0.3">
      <c r="A23">
        <v>22</v>
      </c>
      <c r="B23" s="2" t="s">
        <v>177</v>
      </c>
      <c r="C23" t="s">
        <v>177</v>
      </c>
      <c r="D23" s="2" t="s">
        <v>33</v>
      </c>
      <c r="E23">
        <v>24</v>
      </c>
      <c r="F23" s="2" t="s">
        <v>1172</v>
      </c>
      <c r="G23">
        <v>11</v>
      </c>
      <c r="H23">
        <v>5</v>
      </c>
      <c r="I23">
        <v>63</v>
      </c>
      <c r="J23">
        <v>54</v>
      </c>
      <c r="K23">
        <v>0.85699999999999998</v>
      </c>
      <c r="L23">
        <v>517</v>
      </c>
      <c r="M23">
        <v>9.6</v>
      </c>
      <c r="N23">
        <v>3</v>
      </c>
      <c r="O23">
        <v>26</v>
      </c>
      <c r="P23">
        <v>35</v>
      </c>
      <c r="Q23">
        <v>8.1999999999999993</v>
      </c>
      <c r="R23">
        <v>4.9000000000000004</v>
      </c>
      <c r="S23">
        <v>47</v>
      </c>
      <c r="T23">
        <v>0</v>
      </c>
    </row>
    <row r="24" spans="1:20" x14ac:dyDescent="0.3">
      <c r="A24">
        <v>23</v>
      </c>
      <c r="B24" s="2" t="s">
        <v>212</v>
      </c>
      <c r="C24" t="s">
        <v>212</v>
      </c>
      <c r="D24" s="2" t="s">
        <v>67</v>
      </c>
      <c r="E24">
        <v>26</v>
      </c>
      <c r="F24" s="2" t="s">
        <v>49</v>
      </c>
      <c r="G24">
        <v>11</v>
      </c>
      <c r="H24">
        <v>11</v>
      </c>
      <c r="I24">
        <v>75</v>
      </c>
      <c r="J24">
        <v>53</v>
      </c>
      <c r="K24">
        <v>0.70699999999999996</v>
      </c>
      <c r="L24">
        <v>879</v>
      </c>
      <c r="M24">
        <v>16.600000000000001</v>
      </c>
      <c r="N24">
        <v>8</v>
      </c>
      <c r="O24">
        <v>38</v>
      </c>
      <c r="P24">
        <v>77</v>
      </c>
      <c r="Q24">
        <v>11.7</v>
      </c>
      <c r="R24">
        <v>4.8</v>
      </c>
      <c r="S24">
        <v>79.900000000000006</v>
      </c>
      <c r="T24">
        <v>0</v>
      </c>
    </row>
    <row r="25" spans="1:20" x14ac:dyDescent="0.3">
      <c r="A25">
        <v>24</v>
      </c>
      <c r="B25" s="2" t="s">
        <v>2707</v>
      </c>
      <c r="C25" t="s">
        <v>2707</v>
      </c>
      <c r="D25" s="2" t="s">
        <v>44</v>
      </c>
      <c r="E25">
        <v>21</v>
      </c>
      <c r="F25" s="2" t="s">
        <v>1172</v>
      </c>
      <c r="G25">
        <v>11</v>
      </c>
      <c r="H25">
        <v>9</v>
      </c>
      <c r="I25">
        <v>81</v>
      </c>
      <c r="J25">
        <v>53</v>
      </c>
      <c r="K25">
        <v>0.65400000000000003</v>
      </c>
      <c r="L25">
        <v>650</v>
      </c>
      <c r="M25">
        <v>12.3</v>
      </c>
      <c r="N25">
        <v>4</v>
      </c>
      <c r="O25">
        <v>32</v>
      </c>
      <c r="P25">
        <v>43</v>
      </c>
      <c r="Q25">
        <v>8</v>
      </c>
      <c r="R25">
        <v>4.8</v>
      </c>
      <c r="S25">
        <v>59.1</v>
      </c>
      <c r="T25">
        <v>2</v>
      </c>
    </row>
    <row r="26" spans="1:20" x14ac:dyDescent="0.3">
      <c r="A26">
        <v>25</v>
      </c>
      <c r="B26" s="2" t="s">
        <v>225</v>
      </c>
      <c r="C26" t="s">
        <v>225</v>
      </c>
      <c r="D26" s="2" t="s">
        <v>67</v>
      </c>
      <c r="E26">
        <v>27</v>
      </c>
      <c r="F26" s="2" t="s">
        <v>49</v>
      </c>
      <c r="G26">
        <v>11</v>
      </c>
      <c r="H26">
        <v>11</v>
      </c>
      <c r="I26">
        <v>78</v>
      </c>
      <c r="J26">
        <v>52</v>
      </c>
      <c r="K26">
        <v>0.66700000000000004</v>
      </c>
      <c r="L26">
        <v>719</v>
      </c>
      <c r="M26">
        <v>13.8</v>
      </c>
      <c r="N26">
        <v>3</v>
      </c>
      <c r="O26">
        <v>32</v>
      </c>
      <c r="P26">
        <v>57</v>
      </c>
      <c r="Q26">
        <v>9.1999999999999993</v>
      </c>
      <c r="R26">
        <v>4.7</v>
      </c>
      <c r="S26">
        <v>65.400000000000006</v>
      </c>
      <c r="T26">
        <v>0</v>
      </c>
    </row>
    <row r="27" spans="1:20" x14ac:dyDescent="0.3">
      <c r="A27">
        <v>26</v>
      </c>
      <c r="B27" s="2" t="s">
        <v>507</v>
      </c>
      <c r="C27" t="s">
        <v>507</v>
      </c>
      <c r="D27" s="2" t="s">
        <v>33</v>
      </c>
      <c r="E27">
        <v>27</v>
      </c>
      <c r="F27" s="2" t="s">
        <v>1157</v>
      </c>
      <c r="G27">
        <v>12</v>
      </c>
      <c r="H27">
        <v>9</v>
      </c>
      <c r="I27">
        <v>62</v>
      </c>
      <c r="J27">
        <v>52</v>
      </c>
      <c r="K27">
        <v>0.83899999999999997</v>
      </c>
      <c r="L27">
        <v>329</v>
      </c>
      <c r="M27">
        <v>6.3</v>
      </c>
      <c r="N27">
        <v>2</v>
      </c>
      <c r="O27">
        <v>15</v>
      </c>
      <c r="P27">
        <v>23</v>
      </c>
      <c r="Q27">
        <v>5.3</v>
      </c>
      <c r="R27">
        <v>4.3</v>
      </c>
      <c r="S27">
        <v>27.4</v>
      </c>
      <c r="T27">
        <v>1</v>
      </c>
    </row>
    <row r="28" spans="1:20" x14ac:dyDescent="0.3">
      <c r="A28">
        <v>27</v>
      </c>
      <c r="B28" s="2" t="s">
        <v>1930</v>
      </c>
      <c r="C28" t="s">
        <v>1930</v>
      </c>
      <c r="D28" s="2" t="s">
        <v>46</v>
      </c>
      <c r="E28">
        <v>21</v>
      </c>
      <c r="F28" s="2" t="s">
        <v>1172</v>
      </c>
      <c r="G28">
        <v>11</v>
      </c>
      <c r="H28">
        <v>9</v>
      </c>
      <c r="I28">
        <v>72</v>
      </c>
      <c r="J28">
        <v>52</v>
      </c>
      <c r="K28">
        <v>0.72199999999999998</v>
      </c>
      <c r="L28">
        <v>918</v>
      </c>
      <c r="M28">
        <v>17.7</v>
      </c>
      <c r="N28">
        <v>6</v>
      </c>
      <c r="O28">
        <v>37</v>
      </c>
      <c r="P28">
        <v>71</v>
      </c>
      <c r="Q28">
        <v>12.8</v>
      </c>
      <c r="R28">
        <v>4.7</v>
      </c>
      <c r="S28">
        <v>83.5</v>
      </c>
      <c r="T28">
        <v>0</v>
      </c>
    </row>
    <row r="29" spans="1:20" x14ac:dyDescent="0.3">
      <c r="A29">
        <v>28</v>
      </c>
      <c r="B29" s="2" t="s">
        <v>85</v>
      </c>
      <c r="C29" t="s">
        <v>85</v>
      </c>
      <c r="D29" s="2" t="s">
        <v>86</v>
      </c>
      <c r="E29">
        <v>27</v>
      </c>
      <c r="F29" s="2" t="s">
        <v>1172</v>
      </c>
      <c r="G29">
        <v>11</v>
      </c>
      <c r="H29">
        <v>8</v>
      </c>
      <c r="I29">
        <v>79</v>
      </c>
      <c r="J29">
        <v>52</v>
      </c>
      <c r="K29">
        <v>0.65800000000000003</v>
      </c>
      <c r="L29">
        <v>642</v>
      </c>
      <c r="M29">
        <v>12.3</v>
      </c>
      <c r="N29">
        <v>4</v>
      </c>
      <c r="O29">
        <v>37</v>
      </c>
      <c r="P29">
        <v>28</v>
      </c>
      <c r="Q29">
        <v>8.1</v>
      </c>
      <c r="R29">
        <v>4.7</v>
      </c>
      <c r="S29">
        <v>58.4</v>
      </c>
      <c r="T29">
        <v>1</v>
      </c>
    </row>
    <row r="30" spans="1:20" x14ac:dyDescent="0.3">
      <c r="A30">
        <v>29</v>
      </c>
      <c r="B30" s="2" t="s">
        <v>124</v>
      </c>
      <c r="C30" t="s">
        <v>124</v>
      </c>
      <c r="D30" s="2" t="s">
        <v>33</v>
      </c>
      <c r="E30">
        <v>23</v>
      </c>
      <c r="F30" s="2" t="s">
        <v>49</v>
      </c>
      <c r="G30">
        <v>12</v>
      </c>
      <c r="H30">
        <v>12</v>
      </c>
      <c r="I30">
        <v>89</v>
      </c>
      <c r="J30">
        <v>50</v>
      </c>
      <c r="K30">
        <v>0.56200000000000006</v>
      </c>
      <c r="L30">
        <v>924</v>
      </c>
      <c r="M30">
        <v>18.5</v>
      </c>
      <c r="N30">
        <v>4</v>
      </c>
      <c r="O30">
        <v>42</v>
      </c>
      <c r="P30">
        <v>74</v>
      </c>
      <c r="Q30">
        <v>10.4</v>
      </c>
      <c r="R30">
        <v>4.2</v>
      </c>
      <c r="S30">
        <v>77</v>
      </c>
      <c r="T30">
        <v>0</v>
      </c>
    </row>
    <row r="31" spans="1:20" x14ac:dyDescent="0.3">
      <c r="A31">
        <v>30</v>
      </c>
      <c r="B31" s="2" t="s">
        <v>62</v>
      </c>
      <c r="C31" t="s">
        <v>62</v>
      </c>
      <c r="D31" s="2" t="s">
        <v>63</v>
      </c>
      <c r="E31">
        <v>24</v>
      </c>
      <c r="F31" s="2" t="s">
        <v>1172</v>
      </c>
      <c r="G31">
        <v>8</v>
      </c>
      <c r="H31">
        <v>8</v>
      </c>
      <c r="I31">
        <v>60</v>
      </c>
      <c r="J31">
        <v>49</v>
      </c>
      <c r="K31">
        <v>0.81699999999999995</v>
      </c>
      <c r="L31">
        <v>562</v>
      </c>
      <c r="M31">
        <v>11.5</v>
      </c>
      <c r="N31">
        <v>3</v>
      </c>
      <c r="O31">
        <v>28</v>
      </c>
      <c r="P31">
        <v>44</v>
      </c>
      <c r="Q31">
        <v>9.4</v>
      </c>
      <c r="R31">
        <v>6.1</v>
      </c>
      <c r="S31">
        <v>70.3</v>
      </c>
      <c r="T31">
        <v>0</v>
      </c>
    </row>
    <row r="32" spans="1:20" x14ac:dyDescent="0.3">
      <c r="A32">
        <v>31</v>
      </c>
      <c r="B32" s="2" t="s">
        <v>217</v>
      </c>
      <c r="C32" t="s">
        <v>217</v>
      </c>
      <c r="D32" s="2" t="s">
        <v>46</v>
      </c>
      <c r="E32">
        <v>30</v>
      </c>
      <c r="F32" s="2" t="s">
        <v>49</v>
      </c>
      <c r="G32">
        <v>10</v>
      </c>
      <c r="H32">
        <v>10</v>
      </c>
      <c r="I32">
        <v>76</v>
      </c>
      <c r="J32">
        <v>49</v>
      </c>
      <c r="K32">
        <v>0.64500000000000002</v>
      </c>
      <c r="L32">
        <v>646</v>
      </c>
      <c r="M32">
        <v>13.2</v>
      </c>
      <c r="N32">
        <v>11</v>
      </c>
      <c r="O32">
        <v>35</v>
      </c>
      <c r="P32">
        <v>51</v>
      </c>
      <c r="Q32">
        <v>8.5</v>
      </c>
      <c r="R32">
        <v>4.9000000000000004</v>
      </c>
      <c r="S32">
        <v>64.599999999999994</v>
      </c>
      <c r="T32">
        <v>0</v>
      </c>
    </row>
    <row r="33" spans="1:20" x14ac:dyDescent="0.3">
      <c r="A33">
        <v>32</v>
      </c>
      <c r="B33" s="2" t="s">
        <v>92</v>
      </c>
      <c r="C33" t="s">
        <v>92</v>
      </c>
      <c r="D33" s="2" t="s">
        <v>63</v>
      </c>
      <c r="E33">
        <v>27</v>
      </c>
      <c r="F33" s="2" t="s">
        <v>49</v>
      </c>
      <c r="G33">
        <v>12</v>
      </c>
      <c r="H33">
        <v>12</v>
      </c>
      <c r="I33">
        <v>81</v>
      </c>
      <c r="J33">
        <v>48</v>
      </c>
      <c r="K33">
        <v>0.59299999999999997</v>
      </c>
      <c r="L33">
        <v>613</v>
      </c>
      <c r="M33">
        <v>12.8</v>
      </c>
      <c r="N33">
        <v>11</v>
      </c>
      <c r="O33">
        <v>38</v>
      </c>
      <c r="P33">
        <v>50</v>
      </c>
      <c r="Q33">
        <v>7.6</v>
      </c>
      <c r="R33">
        <v>4</v>
      </c>
      <c r="S33">
        <v>51.1</v>
      </c>
      <c r="T33">
        <v>0</v>
      </c>
    </row>
    <row r="34" spans="1:20" x14ac:dyDescent="0.3">
      <c r="A34">
        <v>33</v>
      </c>
      <c r="B34" s="2" t="s">
        <v>120</v>
      </c>
      <c r="C34" t="s">
        <v>120</v>
      </c>
      <c r="D34" s="2" t="s">
        <v>56</v>
      </c>
      <c r="E34">
        <v>26</v>
      </c>
      <c r="F34" s="2" t="s">
        <v>52</v>
      </c>
      <c r="G34">
        <v>11</v>
      </c>
      <c r="H34">
        <v>11</v>
      </c>
      <c r="I34">
        <v>76</v>
      </c>
      <c r="J34">
        <v>48</v>
      </c>
      <c r="K34">
        <v>0.63200000000000001</v>
      </c>
      <c r="L34">
        <v>502</v>
      </c>
      <c r="M34">
        <v>10.5</v>
      </c>
      <c r="N34">
        <v>3</v>
      </c>
      <c r="O34">
        <v>27</v>
      </c>
      <c r="P34">
        <v>33</v>
      </c>
      <c r="Q34">
        <v>6.6</v>
      </c>
      <c r="R34">
        <v>4.4000000000000004</v>
      </c>
      <c r="S34">
        <v>45.6</v>
      </c>
      <c r="T34">
        <v>0</v>
      </c>
    </row>
    <row r="35" spans="1:20" x14ac:dyDescent="0.3">
      <c r="A35">
        <v>34</v>
      </c>
      <c r="B35" s="2" t="s">
        <v>1933</v>
      </c>
      <c r="C35" t="s">
        <v>1933</v>
      </c>
      <c r="D35" s="2" t="s">
        <v>78</v>
      </c>
      <c r="E35">
        <v>21</v>
      </c>
      <c r="F35" s="2" t="s">
        <v>1172</v>
      </c>
      <c r="G35">
        <v>11</v>
      </c>
      <c r="H35">
        <v>9</v>
      </c>
      <c r="I35">
        <v>76</v>
      </c>
      <c r="J35">
        <v>48</v>
      </c>
      <c r="K35">
        <v>0.63200000000000001</v>
      </c>
      <c r="L35">
        <v>673</v>
      </c>
      <c r="M35">
        <v>14</v>
      </c>
      <c r="N35">
        <v>5</v>
      </c>
      <c r="O35">
        <v>36</v>
      </c>
      <c r="P35">
        <v>67</v>
      </c>
      <c r="Q35">
        <v>8.9</v>
      </c>
      <c r="R35">
        <v>4.4000000000000004</v>
      </c>
      <c r="S35">
        <v>61.2</v>
      </c>
      <c r="T35">
        <v>1</v>
      </c>
    </row>
    <row r="36" spans="1:20" x14ac:dyDescent="0.3">
      <c r="A36">
        <v>35</v>
      </c>
      <c r="B36" s="2" t="s">
        <v>105</v>
      </c>
      <c r="C36" t="s">
        <v>105</v>
      </c>
      <c r="D36" s="2" t="s">
        <v>54</v>
      </c>
      <c r="E36">
        <v>28</v>
      </c>
      <c r="F36" s="2" t="s">
        <v>49</v>
      </c>
      <c r="G36">
        <v>11</v>
      </c>
      <c r="H36">
        <v>10</v>
      </c>
      <c r="I36">
        <v>68</v>
      </c>
      <c r="J36">
        <v>46</v>
      </c>
      <c r="K36">
        <v>0.67600000000000005</v>
      </c>
      <c r="L36">
        <v>614</v>
      </c>
      <c r="M36">
        <v>13.3</v>
      </c>
      <c r="N36">
        <v>1</v>
      </c>
      <c r="O36">
        <v>30</v>
      </c>
      <c r="P36">
        <v>32</v>
      </c>
      <c r="Q36">
        <v>9</v>
      </c>
      <c r="R36">
        <v>4.2</v>
      </c>
      <c r="S36">
        <v>55.8</v>
      </c>
      <c r="T36">
        <v>0</v>
      </c>
    </row>
    <row r="37" spans="1:20" x14ac:dyDescent="0.3">
      <c r="A37">
        <v>36</v>
      </c>
      <c r="B37" s="2" t="s">
        <v>290</v>
      </c>
      <c r="C37" t="s">
        <v>290</v>
      </c>
      <c r="D37" s="2" t="s">
        <v>135</v>
      </c>
      <c r="E37">
        <v>27</v>
      </c>
      <c r="F37" s="2" t="s">
        <v>1157</v>
      </c>
      <c r="G37">
        <v>11</v>
      </c>
      <c r="H37">
        <v>4</v>
      </c>
      <c r="I37">
        <v>68</v>
      </c>
      <c r="J37">
        <v>46</v>
      </c>
      <c r="K37">
        <v>0.67600000000000005</v>
      </c>
      <c r="L37">
        <v>338</v>
      </c>
      <c r="M37">
        <v>7.3</v>
      </c>
      <c r="N37">
        <v>0</v>
      </c>
      <c r="O37">
        <v>18</v>
      </c>
      <c r="P37">
        <v>26</v>
      </c>
      <c r="Q37">
        <v>5</v>
      </c>
      <c r="R37">
        <v>4.2</v>
      </c>
      <c r="S37">
        <v>30.7</v>
      </c>
      <c r="T37">
        <v>2</v>
      </c>
    </row>
    <row r="38" spans="1:20" x14ac:dyDescent="0.3">
      <c r="A38">
        <v>37</v>
      </c>
      <c r="B38" s="2" t="s">
        <v>2703</v>
      </c>
      <c r="C38" t="s">
        <v>2703</v>
      </c>
      <c r="D38" s="2" t="s">
        <v>180</v>
      </c>
      <c r="E38">
        <v>22</v>
      </c>
      <c r="F38" s="2" t="s">
        <v>1172</v>
      </c>
      <c r="G38">
        <v>11</v>
      </c>
      <c r="H38">
        <v>2</v>
      </c>
      <c r="I38">
        <v>74</v>
      </c>
      <c r="J38">
        <v>45</v>
      </c>
      <c r="K38">
        <v>0.60799999999999998</v>
      </c>
      <c r="L38">
        <v>611</v>
      </c>
      <c r="M38">
        <v>13.6</v>
      </c>
      <c r="N38">
        <v>8</v>
      </c>
      <c r="O38">
        <v>30</v>
      </c>
      <c r="P38">
        <v>84</v>
      </c>
      <c r="Q38">
        <v>8.3000000000000007</v>
      </c>
      <c r="R38">
        <v>4.0999999999999996</v>
      </c>
      <c r="S38">
        <v>55.5</v>
      </c>
      <c r="T38">
        <v>3</v>
      </c>
    </row>
    <row r="39" spans="1:20" x14ac:dyDescent="0.3">
      <c r="A39">
        <v>38</v>
      </c>
      <c r="B39" s="2" t="s">
        <v>286</v>
      </c>
      <c r="C39" t="s">
        <v>286</v>
      </c>
      <c r="D39" s="2" t="s">
        <v>84</v>
      </c>
      <c r="E39">
        <v>24</v>
      </c>
      <c r="F39" s="2" t="s">
        <v>1172</v>
      </c>
      <c r="G39">
        <v>11</v>
      </c>
      <c r="H39">
        <v>4</v>
      </c>
      <c r="I39">
        <v>69</v>
      </c>
      <c r="J39">
        <v>45</v>
      </c>
      <c r="K39">
        <v>0.65200000000000002</v>
      </c>
      <c r="L39">
        <v>471</v>
      </c>
      <c r="M39">
        <v>10.5</v>
      </c>
      <c r="N39">
        <v>1</v>
      </c>
      <c r="O39">
        <v>30</v>
      </c>
      <c r="P39">
        <v>27</v>
      </c>
      <c r="Q39">
        <v>6.8</v>
      </c>
      <c r="R39">
        <v>4.0999999999999996</v>
      </c>
      <c r="S39">
        <v>42.8</v>
      </c>
      <c r="T39">
        <v>0</v>
      </c>
    </row>
    <row r="40" spans="1:20" x14ac:dyDescent="0.3">
      <c r="A40">
        <v>39</v>
      </c>
      <c r="B40" s="2" t="s">
        <v>291</v>
      </c>
      <c r="C40" t="s">
        <v>291</v>
      </c>
      <c r="D40" s="2" t="s">
        <v>72</v>
      </c>
      <c r="E40">
        <v>23</v>
      </c>
      <c r="F40" s="2" t="s">
        <v>52</v>
      </c>
      <c r="G40">
        <v>11</v>
      </c>
      <c r="H40">
        <v>11</v>
      </c>
      <c r="I40">
        <v>68</v>
      </c>
      <c r="J40">
        <v>45</v>
      </c>
      <c r="K40">
        <v>0.66200000000000003</v>
      </c>
      <c r="L40">
        <v>530</v>
      </c>
      <c r="M40">
        <v>11.8</v>
      </c>
      <c r="N40">
        <v>5</v>
      </c>
      <c r="O40">
        <v>29</v>
      </c>
      <c r="P40">
        <v>51</v>
      </c>
      <c r="Q40">
        <v>7.8</v>
      </c>
      <c r="R40">
        <v>4.0999999999999996</v>
      </c>
      <c r="S40">
        <v>48.2</v>
      </c>
      <c r="T40">
        <v>0</v>
      </c>
    </row>
    <row r="41" spans="1:20" x14ac:dyDescent="0.3">
      <c r="A41">
        <v>40</v>
      </c>
      <c r="B41" s="2" t="s">
        <v>83</v>
      </c>
      <c r="C41" t="s">
        <v>83</v>
      </c>
      <c r="D41" s="2" t="s">
        <v>84</v>
      </c>
      <c r="E41">
        <v>31</v>
      </c>
      <c r="F41" s="2" t="s">
        <v>1172</v>
      </c>
      <c r="G41">
        <v>8</v>
      </c>
      <c r="H41">
        <v>8</v>
      </c>
      <c r="I41">
        <v>58</v>
      </c>
      <c r="J41">
        <v>45</v>
      </c>
      <c r="K41">
        <v>0.77600000000000002</v>
      </c>
      <c r="L41">
        <v>677</v>
      </c>
      <c r="M41">
        <v>15</v>
      </c>
      <c r="N41">
        <v>3</v>
      </c>
      <c r="O41">
        <v>31</v>
      </c>
      <c r="P41">
        <v>44</v>
      </c>
      <c r="Q41">
        <v>11.7</v>
      </c>
      <c r="R41">
        <v>5.6</v>
      </c>
      <c r="S41">
        <v>84.6</v>
      </c>
      <c r="T41">
        <v>0</v>
      </c>
    </row>
    <row r="42" spans="1:20" x14ac:dyDescent="0.3">
      <c r="A42">
        <v>41</v>
      </c>
      <c r="B42" s="2" t="s">
        <v>249</v>
      </c>
      <c r="C42" t="s">
        <v>249</v>
      </c>
      <c r="D42" s="2" t="s">
        <v>74</v>
      </c>
      <c r="E42">
        <v>26</v>
      </c>
      <c r="F42" s="2" t="s">
        <v>1175</v>
      </c>
      <c r="G42">
        <v>11</v>
      </c>
      <c r="H42">
        <v>9</v>
      </c>
      <c r="I42">
        <v>76</v>
      </c>
      <c r="J42">
        <v>44</v>
      </c>
      <c r="K42">
        <v>0.57899999999999996</v>
      </c>
      <c r="L42">
        <v>476</v>
      </c>
      <c r="M42">
        <v>10.8</v>
      </c>
      <c r="N42">
        <v>1</v>
      </c>
      <c r="O42">
        <v>23</v>
      </c>
      <c r="P42">
        <v>53</v>
      </c>
      <c r="Q42">
        <v>6.3</v>
      </c>
      <c r="R42">
        <v>4</v>
      </c>
      <c r="S42">
        <v>43.3</v>
      </c>
      <c r="T42">
        <v>1</v>
      </c>
    </row>
    <row r="43" spans="1:20" x14ac:dyDescent="0.3">
      <c r="A43">
        <v>42</v>
      </c>
      <c r="B43" s="2" t="s">
        <v>232</v>
      </c>
      <c r="C43" t="s">
        <v>232</v>
      </c>
      <c r="D43" s="2" t="s">
        <v>104</v>
      </c>
      <c r="E43">
        <v>24</v>
      </c>
      <c r="F43" s="2" t="s">
        <v>1157</v>
      </c>
      <c r="G43">
        <v>11</v>
      </c>
      <c r="H43">
        <v>2</v>
      </c>
      <c r="I43">
        <v>55</v>
      </c>
      <c r="J43">
        <v>44</v>
      </c>
      <c r="K43">
        <v>0.8</v>
      </c>
      <c r="L43">
        <v>362</v>
      </c>
      <c r="M43">
        <v>8.1999999999999993</v>
      </c>
      <c r="N43">
        <v>4</v>
      </c>
      <c r="O43">
        <v>21</v>
      </c>
      <c r="P43">
        <v>29</v>
      </c>
      <c r="Q43">
        <v>6.6</v>
      </c>
      <c r="R43">
        <v>4</v>
      </c>
      <c r="S43">
        <v>32.9</v>
      </c>
      <c r="T43">
        <v>0</v>
      </c>
    </row>
    <row r="44" spans="1:20" x14ac:dyDescent="0.3">
      <c r="A44">
        <v>43</v>
      </c>
      <c r="B44" s="2" t="s">
        <v>593</v>
      </c>
      <c r="C44" t="s">
        <v>593</v>
      </c>
      <c r="D44" s="2" t="s">
        <v>44</v>
      </c>
      <c r="E44">
        <v>24</v>
      </c>
      <c r="F44" s="2" t="s">
        <v>1175</v>
      </c>
      <c r="G44">
        <v>11</v>
      </c>
      <c r="H44">
        <v>9</v>
      </c>
      <c r="I44">
        <v>66</v>
      </c>
      <c r="J44">
        <v>44</v>
      </c>
      <c r="K44">
        <v>0.66700000000000004</v>
      </c>
      <c r="L44">
        <v>432</v>
      </c>
      <c r="M44">
        <v>9.8000000000000007</v>
      </c>
      <c r="N44">
        <v>3</v>
      </c>
      <c r="O44">
        <v>22</v>
      </c>
      <c r="P44">
        <v>28</v>
      </c>
      <c r="Q44">
        <v>6.5</v>
      </c>
      <c r="R44">
        <v>4</v>
      </c>
      <c r="S44">
        <v>39.299999999999997</v>
      </c>
      <c r="T44">
        <v>1</v>
      </c>
    </row>
    <row r="45" spans="1:20" x14ac:dyDescent="0.3">
      <c r="A45">
        <v>44</v>
      </c>
      <c r="B45" s="2" t="s">
        <v>192</v>
      </c>
      <c r="C45" t="s">
        <v>192</v>
      </c>
      <c r="D45" s="2" t="s">
        <v>116</v>
      </c>
      <c r="E45">
        <v>37</v>
      </c>
      <c r="F45" s="2" t="s">
        <v>49</v>
      </c>
      <c r="G45">
        <v>10</v>
      </c>
      <c r="H45">
        <v>10</v>
      </c>
      <c r="I45">
        <v>57</v>
      </c>
      <c r="J45">
        <v>43</v>
      </c>
      <c r="K45">
        <v>0.754</v>
      </c>
      <c r="L45">
        <v>336</v>
      </c>
      <c r="M45">
        <v>7.8</v>
      </c>
      <c r="N45">
        <v>0</v>
      </c>
      <c r="O45">
        <v>20</v>
      </c>
      <c r="P45">
        <v>18</v>
      </c>
      <c r="Q45">
        <v>5.9</v>
      </c>
      <c r="R45">
        <v>4.3</v>
      </c>
      <c r="S45">
        <v>33.6</v>
      </c>
      <c r="T45">
        <v>0</v>
      </c>
    </row>
    <row r="46" spans="1:20" x14ac:dyDescent="0.3">
      <c r="A46">
        <v>45</v>
      </c>
      <c r="B46" s="2" t="s">
        <v>139</v>
      </c>
      <c r="C46" t="s">
        <v>139</v>
      </c>
      <c r="D46" s="2" t="s">
        <v>72</v>
      </c>
      <c r="E46">
        <v>30</v>
      </c>
      <c r="F46" s="2" t="s">
        <v>49</v>
      </c>
      <c r="G46">
        <v>11</v>
      </c>
      <c r="H46">
        <v>11</v>
      </c>
      <c r="I46">
        <v>69</v>
      </c>
      <c r="J46">
        <v>43</v>
      </c>
      <c r="K46">
        <v>0.623</v>
      </c>
      <c r="L46">
        <v>503</v>
      </c>
      <c r="M46">
        <v>11.7</v>
      </c>
      <c r="N46">
        <v>5</v>
      </c>
      <c r="O46">
        <v>29</v>
      </c>
      <c r="P46">
        <v>27</v>
      </c>
      <c r="Q46">
        <v>7.3</v>
      </c>
      <c r="R46">
        <v>3.9</v>
      </c>
      <c r="S46">
        <v>45.7</v>
      </c>
      <c r="T46">
        <v>0</v>
      </c>
    </row>
    <row r="47" spans="1:20" x14ac:dyDescent="0.3">
      <c r="A47">
        <v>46</v>
      </c>
      <c r="B47" s="2" t="s">
        <v>235</v>
      </c>
      <c r="C47" t="s">
        <v>235</v>
      </c>
      <c r="D47" s="2" t="s">
        <v>40</v>
      </c>
      <c r="E47">
        <v>25</v>
      </c>
      <c r="F47" s="2" t="s">
        <v>1172</v>
      </c>
      <c r="G47">
        <v>9</v>
      </c>
      <c r="H47">
        <v>7</v>
      </c>
      <c r="I47">
        <v>58</v>
      </c>
      <c r="J47">
        <v>42</v>
      </c>
      <c r="K47">
        <v>0.72399999999999998</v>
      </c>
      <c r="L47">
        <v>619</v>
      </c>
      <c r="M47">
        <v>14.7</v>
      </c>
      <c r="N47">
        <v>3</v>
      </c>
      <c r="O47">
        <v>34</v>
      </c>
      <c r="P47">
        <v>50</v>
      </c>
      <c r="Q47">
        <v>10.7</v>
      </c>
      <c r="R47">
        <v>4.7</v>
      </c>
      <c r="S47">
        <v>68.8</v>
      </c>
      <c r="T47">
        <v>0</v>
      </c>
    </row>
    <row r="48" spans="1:20" x14ac:dyDescent="0.3">
      <c r="A48">
        <v>47</v>
      </c>
      <c r="B48" s="2" t="s">
        <v>266</v>
      </c>
      <c r="C48" t="s">
        <v>266</v>
      </c>
      <c r="D48" s="2" t="s">
        <v>180</v>
      </c>
      <c r="E48">
        <v>27</v>
      </c>
      <c r="F48" s="2" t="s">
        <v>1175</v>
      </c>
      <c r="G48">
        <v>11</v>
      </c>
      <c r="H48">
        <v>8</v>
      </c>
      <c r="I48">
        <v>67</v>
      </c>
      <c r="J48">
        <v>42</v>
      </c>
      <c r="K48">
        <v>0.627</v>
      </c>
      <c r="L48">
        <v>413</v>
      </c>
      <c r="M48">
        <v>9.8000000000000007</v>
      </c>
      <c r="N48">
        <v>4</v>
      </c>
      <c r="O48">
        <v>21</v>
      </c>
      <c r="P48">
        <v>27</v>
      </c>
      <c r="Q48">
        <v>6.2</v>
      </c>
      <c r="R48">
        <v>3.8</v>
      </c>
      <c r="S48">
        <v>37.5</v>
      </c>
      <c r="T48">
        <v>1</v>
      </c>
    </row>
    <row r="49" spans="1:20" x14ac:dyDescent="0.3">
      <c r="A49">
        <v>48</v>
      </c>
      <c r="B49" s="2" t="s">
        <v>109</v>
      </c>
      <c r="C49" t="s">
        <v>109</v>
      </c>
      <c r="D49" s="2" t="s">
        <v>88</v>
      </c>
      <c r="E49">
        <v>24</v>
      </c>
      <c r="F49" s="2" t="s">
        <v>1172</v>
      </c>
      <c r="G49">
        <v>9</v>
      </c>
      <c r="H49">
        <v>9</v>
      </c>
      <c r="I49">
        <v>66</v>
      </c>
      <c r="J49">
        <v>41</v>
      </c>
      <c r="K49">
        <v>0.621</v>
      </c>
      <c r="L49">
        <v>534</v>
      </c>
      <c r="M49">
        <v>13</v>
      </c>
      <c r="N49">
        <v>4</v>
      </c>
      <c r="O49">
        <v>28</v>
      </c>
      <c r="P49">
        <v>73</v>
      </c>
      <c r="Q49">
        <v>8.1</v>
      </c>
      <c r="R49">
        <v>4.5999999999999996</v>
      </c>
      <c r="S49">
        <v>59.3</v>
      </c>
      <c r="T49">
        <v>0</v>
      </c>
    </row>
    <row r="50" spans="1:20" x14ac:dyDescent="0.3">
      <c r="A50">
        <v>49</v>
      </c>
      <c r="B50" s="2" t="s">
        <v>296</v>
      </c>
      <c r="C50" t="s">
        <v>296</v>
      </c>
      <c r="D50" s="2" t="s">
        <v>84</v>
      </c>
      <c r="E50">
        <v>27</v>
      </c>
      <c r="F50" s="2" t="s">
        <v>1175</v>
      </c>
      <c r="G50">
        <v>11</v>
      </c>
      <c r="H50">
        <v>8</v>
      </c>
      <c r="I50">
        <v>64</v>
      </c>
      <c r="J50">
        <v>41</v>
      </c>
      <c r="K50">
        <v>0.64100000000000001</v>
      </c>
      <c r="L50">
        <v>459</v>
      </c>
      <c r="M50">
        <v>11.2</v>
      </c>
      <c r="N50">
        <v>3</v>
      </c>
      <c r="O50">
        <v>27</v>
      </c>
      <c r="P50">
        <v>42</v>
      </c>
      <c r="Q50">
        <v>7.2</v>
      </c>
      <c r="R50">
        <v>3.7</v>
      </c>
      <c r="S50">
        <v>41.7</v>
      </c>
      <c r="T50">
        <v>0</v>
      </c>
    </row>
    <row r="51" spans="1:20" x14ac:dyDescent="0.3">
      <c r="A51">
        <v>50</v>
      </c>
      <c r="B51" s="2" t="s">
        <v>215</v>
      </c>
      <c r="C51" t="s">
        <v>215</v>
      </c>
      <c r="D51" s="2" t="s">
        <v>74</v>
      </c>
      <c r="E51">
        <v>27</v>
      </c>
      <c r="F51" s="2" t="s">
        <v>1172</v>
      </c>
      <c r="G51">
        <v>7</v>
      </c>
      <c r="H51">
        <v>7</v>
      </c>
      <c r="I51">
        <v>50</v>
      </c>
      <c r="J51">
        <v>41</v>
      </c>
      <c r="K51">
        <v>0.82</v>
      </c>
      <c r="L51">
        <v>359</v>
      </c>
      <c r="M51">
        <v>8.8000000000000007</v>
      </c>
      <c r="N51">
        <v>1</v>
      </c>
      <c r="O51">
        <v>20</v>
      </c>
      <c r="P51">
        <v>29</v>
      </c>
      <c r="Q51">
        <v>7.2</v>
      </c>
      <c r="R51">
        <v>5.9</v>
      </c>
      <c r="S51">
        <v>51.3</v>
      </c>
      <c r="T51">
        <v>0</v>
      </c>
    </row>
    <row r="52" spans="1:20" x14ac:dyDescent="0.3">
      <c r="A52">
        <v>51</v>
      </c>
      <c r="B52" s="2" t="s">
        <v>344</v>
      </c>
      <c r="C52" t="s">
        <v>344</v>
      </c>
      <c r="D52" s="2" t="s">
        <v>76</v>
      </c>
      <c r="E52">
        <v>25</v>
      </c>
      <c r="F52" s="2" t="s">
        <v>1172</v>
      </c>
      <c r="G52">
        <v>11</v>
      </c>
      <c r="H52">
        <v>7</v>
      </c>
      <c r="I52">
        <v>58</v>
      </c>
      <c r="J52">
        <v>41</v>
      </c>
      <c r="K52">
        <v>0.70699999999999996</v>
      </c>
      <c r="L52">
        <v>294</v>
      </c>
      <c r="M52">
        <v>7.2</v>
      </c>
      <c r="N52">
        <v>3</v>
      </c>
      <c r="O52">
        <v>16</v>
      </c>
      <c r="P52">
        <v>29</v>
      </c>
      <c r="Q52">
        <v>5.0999999999999996</v>
      </c>
      <c r="R52">
        <v>3.7</v>
      </c>
      <c r="S52">
        <v>26.7</v>
      </c>
      <c r="T52">
        <v>2</v>
      </c>
    </row>
    <row r="53" spans="1:20" x14ac:dyDescent="0.3">
      <c r="A53">
        <v>52</v>
      </c>
      <c r="B53" s="2" t="s">
        <v>93</v>
      </c>
      <c r="C53" t="s">
        <v>93</v>
      </c>
      <c r="D53" s="2" t="s">
        <v>40</v>
      </c>
      <c r="E53">
        <v>23</v>
      </c>
      <c r="F53" s="2" t="s">
        <v>1172</v>
      </c>
      <c r="G53">
        <v>9</v>
      </c>
      <c r="H53">
        <v>7</v>
      </c>
      <c r="I53">
        <v>65</v>
      </c>
      <c r="J53">
        <v>40</v>
      </c>
      <c r="K53">
        <v>0.61499999999999999</v>
      </c>
      <c r="L53">
        <v>638</v>
      </c>
      <c r="M53">
        <v>16</v>
      </c>
      <c r="N53">
        <v>8</v>
      </c>
      <c r="O53">
        <v>30</v>
      </c>
      <c r="P53">
        <v>73</v>
      </c>
      <c r="Q53">
        <v>9.8000000000000007</v>
      </c>
      <c r="R53">
        <v>4.4000000000000004</v>
      </c>
      <c r="S53">
        <v>70.900000000000006</v>
      </c>
      <c r="T53">
        <v>0</v>
      </c>
    </row>
    <row r="54" spans="1:20" x14ac:dyDescent="0.3">
      <c r="A54">
        <v>53</v>
      </c>
      <c r="B54" s="2" t="s">
        <v>238</v>
      </c>
      <c r="C54" t="s">
        <v>238</v>
      </c>
      <c r="D54" s="2" t="s">
        <v>116</v>
      </c>
      <c r="E54">
        <v>24</v>
      </c>
      <c r="F54" s="2" t="s">
        <v>1157</v>
      </c>
      <c r="G54">
        <v>11</v>
      </c>
      <c r="H54">
        <v>2</v>
      </c>
      <c r="I54">
        <v>47</v>
      </c>
      <c r="J54">
        <v>40</v>
      </c>
      <c r="K54">
        <v>0.85099999999999998</v>
      </c>
      <c r="L54">
        <v>311</v>
      </c>
      <c r="M54">
        <v>7.8</v>
      </c>
      <c r="N54">
        <v>3</v>
      </c>
      <c r="O54">
        <v>18</v>
      </c>
      <c r="P54">
        <v>30</v>
      </c>
      <c r="Q54">
        <v>6.6</v>
      </c>
      <c r="R54">
        <v>3.6</v>
      </c>
      <c r="S54">
        <v>28.3</v>
      </c>
      <c r="T54">
        <v>2</v>
      </c>
    </row>
    <row r="55" spans="1:20" x14ac:dyDescent="0.3">
      <c r="A55">
        <v>54</v>
      </c>
      <c r="B55" s="2" t="s">
        <v>239</v>
      </c>
      <c r="C55" t="s">
        <v>239</v>
      </c>
      <c r="D55" s="2" t="s">
        <v>114</v>
      </c>
      <c r="E55">
        <v>23</v>
      </c>
      <c r="F55" s="2" t="s">
        <v>1175</v>
      </c>
      <c r="G55">
        <v>10</v>
      </c>
      <c r="H55">
        <v>9</v>
      </c>
      <c r="I55">
        <v>60</v>
      </c>
      <c r="J55">
        <v>40</v>
      </c>
      <c r="K55">
        <v>0.66700000000000004</v>
      </c>
      <c r="L55">
        <v>435</v>
      </c>
      <c r="M55">
        <v>10.9</v>
      </c>
      <c r="N55">
        <v>2</v>
      </c>
      <c r="O55">
        <v>18</v>
      </c>
      <c r="P55">
        <v>32</v>
      </c>
      <c r="Q55">
        <v>7.3</v>
      </c>
      <c r="R55">
        <v>4</v>
      </c>
      <c r="S55">
        <v>43.5</v>
      </c>
      <c r="T55">
        <v>0</v>
      </c>
    </row>
    <row r="56" spans="1:20" x14ac:dyDescent="0.3">
      <c r="A56">
        <v>55</v>
      </c>
      <c r="B56" s="2" t="s">
        <v>270</v>
      </c>
      <c r="C56" t="s">
        <v>270</v>
      </c>
      <c r="D56" s="2" t="s">
        <v>88</v>
      </c>
      <c r="E56">
        <v>27</v>
      </c>
      <c r="F56" s="2" t="s">
        <v>1172</v>
      </c>
      <c r="G56">
        <v>11</v>
      </c>
      <c r="H56">
        <v>4</v>
      </c>
      <c r="I56">
        <v>60</v>
      </c>
      <c r="J56">
        <v>39</v>
      </c>
      <c r="K56">
        <v>0.65</v>
      </c>
      <c r="L56">
        <v>497</v>
      </c>
      <c r="M56">
        <v>12.7</v>
      </c>
      <c r="N56">
        <v>4</v>
      </c>
      <c r="O56">
        <v>24</v>
      </c>
      <c r="P56">
        <v>51</v>
      </c>
      <c r="Q56">
        <v>8.3000000000000007</v>
      </c>
      <c r="R56">
        <v>3.5</v>
      </c>
      <c r="S56">
        <v>45.2</v>
      </c>
      <c r="T56">
        <v>0</v>
      </c>
    </row>
    <row r="57" spans="1:20" x14ac:dyDescent="0.3">
      <c r="A57">
        <v>56</v>
      </c>
      <c r="B57" s="2" t="s">
        <v>43</v>
      </c>
      <c r="C57" t="s">
        <v>43</v>
      </c>
      <c r="D57" s="2" t="s">
        <v>44</v>
      </c>
      <c r="E57">
        <v>25</v>
      </c>
      <c r="F57" s="2" t="s">
        <v>34</v>
      </c>
      <c r="G57">
        <v>11</v>
      </c>
      <c r="H57">
        <v>11</v>
      </c>
      <c r="I57">
        <v>54</v>
      </c>
      <c r="J57">
        <v>39</v>
      </c>
      <c r="K57">
        <v>0.72199999999999998</v>
      </c>
      <c r="L57">
        <v>256</v>
      </c>
      <c r="M57">
        <v>6.6</v>
      </c>
      <c r="N57">
        <v>2</v>
      </c>
      <c r="O57">
        <v>15</v>
      </c>
      <c r="P57">
        <v>19</v>
      </c>
      <c r="Q57">
        <v>4.7</v>
      </c>
      <c r="R57">
        <v>3.5</v>
      </c>
      <c r="S57">
        <v>23.3</v>
      </c>
      <c r="T57">
        <v>6</v>
      </c>
    </row>
    <row r="58" spans="1:20" x14ac:dyDescent="0.3">
      <c r="A58">
        <v>57</v>
      </c>
      <c r="B58" s="2" t="s">
        <v>59</v>
      </c>
      <c r="C58" t="s">
        <v>59</v>
      </c>
      <c r="D58" s="2" t="s">
        <v>37</v>
      </c>
      <c r="E58">
        <v>25</v>
      </c>
      <c r="F58" s="2" t="s">
        <v>1175</v>
      </c>
      <c r="G58">
        <v>10</v>
      </c>
      <c r="H58">
        <v>2</v>
      </c>
      <c r="I58">
        <v>60</v>
      </c>
      <c r="J58">
        <v>38</v>
      </c>
      <c r="K58">
        <v>0.63300000000000001</v>
      </c>
      <c r="L58">
        <v>454</v>
      </c>
      <c r="M58">
        <v>11.9</v>
      </c>
      <c r="N58">
        <v>6</v>
      </c>
      <c r="O58">
        <v>26</v>
      </c>
      <c r="P58">
        <v>31</v>
      </c>
      <c r="Q58">
        <v>7.6</v>
      </c>
      <c r="R58">
        <v>3.8</v>
      </c>
      <c r="S58">
        <v>45.4</v>
      </c>
      <c r="T58">
        <v>2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67</v>
      </c>
      <c r="E59">
        <v>30</v>
      </c>
      <c r="F59" s="2" t="s">
        <v>1172</v>
      </c>
      <c r="G59">
        <v>10</v>
      </c>
      <c r="H59">
        <v>2</v>
      </c>
      <c r="I59">
        <v>48</v>
      </c>
      <c r="J59">
        <v>38</v>
      </c>
      <c r="K59">
        <v>0.79200000000000004</v>
      </c>
      <c r="L59">
        <v>441</v>
      </c>
      <c r="M59">
        <v>11.6</v>
      </c>
      <c r="N59">
        <v>3</v>
      </c>
      <c r="O59">
        <v>20</v>
      </c>
      <c r="P59">
        <v>34</v>
      </c>
      <c r="Q59">
        <v>9.1999999999999993</v>
      </c>
      <c r="R59">
        <v>3.8</v>
      </c>
      <c r="S59">
        <v>44.1</v>
      </c>
      <c r="T59">
        <v>0</v>
      </c>
    </row>
    <row r="60" spans="1:20" x14ac:dyDescent="0.3">
      <c r="A60">
        <v>59</v>
      </c>
      <c r="B60" s="2" t="s">
        <v>255</v>
      </c>
      <c r="C60" t="s">
        <v>255</v>
      </c>
      <c r="D60" s="2" t="s">
        <v>99</v>
      </c>
      <c r="E60">
        <v>34</v>
      </c>
      <c r="F60" s="2" t="s">
        <v>52</v>
      </c>
      <c r="G60">
        <v>11</v>
      </c>
      <c r="H60">
        <v>11</v>
      </c>
      <c r="I60">
        <v>61</v>
      </c>
      <c r="J60">
        <v>38</v>
      </c>
      <c r="K60">
        <v>0.623</v>
      </c>
      <c r="L60">
        <v>334</v>
      </c>
      <c r="M60">
        <v>8.8000000000000007</v>
      </c>
      <c r="N60">
        <v>5</v>
      </c>
      <c r="O60">
        <v>25</v>
      </c>
      <c r="P60">
        <v>29</v>
      </c>
      <c r="Q60">
        <v>5.5</v>
      </c>
      <c r="R60">
        <v>3.5</v>
      </c>
      <c r="S60">
        <v>30.4</v>
      </c>
      <c r="T60">
        <v>1</v>
      </c>
    </row>
    <row r="61" spans="1:20" x14ac:dyDescent="0.3">
      <c r="A61">
        <v>60</v>
      </c>
      <c r="B61" s="2" t="s">
        <v>214</v>
      </c>
      <c r="C61" t="s">
        <v>214</v>
      </c>
      <c r="D61" s="2" t="s">
        <v>2648</v>
      </c>
      <c r="E61">
        <v>25</v>
      </c>
      <c r="F61" s="2" t="s">
        <v>1172</v>
      </c>
      <c r="G61">
        <v>11</v>
      </c>
      <c r="H61">
        <v>4</v>
      </c>
      <c r="I61">
        <v>50</v>
      </c>
      <c r="J61">
        <v>38</v>
      </c>
      <c r="K61">
        <v>0.76</v>
      </c>
      <c r="L61">
        <v>509</v>
      </c>
      <c r="M61">
        <v>13.4</v>
      </c>
      <c r="N61">
        <v>2</v>
      </c>
      <c r="O61">
        <v>22</v>
      </c>
      <c r="P61">
        <v>53</v>
      </c>
      <c r="Q61">
        <v>10.199999999999999</v>
      </c>
      <c r="R61">
        <v>3.5</v>
      </c>
      <c r="S61">
        <v>46.3</v>
      </c>
      <c r="T61">
        <v>1</v>
      </c>
    </row>
    <row r="62" spans="1:20" x14ac:dyDescent="0.3">
      <c r="A62">
        <v>61</v>
      </c>
      <c r="B62" s="2" t="s">
        <v>317</v>
      </c>
      <c r="C62" t="s">
        <v>317</v>
      </c>
      <c r="D62" s="2" t="s">
        <v>80</v>
      </c>
      <c r="E62">
        <v>25</v>
      </c>
      <c r="F62" s="2" t="s">
        <v>1172</v>
      </c>
      <c r="G62">
        <v>11</v>
      </c>
      <c r="H62">
        <v>9</v>
      </c>
      <c r="I62">
        <v>60</v>
      </c>
      <c r="J62">
        <v>38</v>
      </c>
      <c r="K62">
        <v>0.63300000000000001</v>
      </c>
      <c r="L62">
        <v>488</v>
      </c>
      <c r="M62">
        <v>12.8</v>
      </c>
      <c r="N62">
        <v>2</v>
      </c>
      <c r="O62">
        <v>25</v>
      </c>
      <c r="P62">
        <v>40</v>
      </c>
      <c r="Q62">
        <v>8.1</v>
      </c>
      <c r="R62">
        <v>3.5</v>
      </c>
      <c r="S62">
        <v>44.4</v>
      </c>
      <c r="T62">
        <v>2</v>
      </c>
    </row>
    <row r="63" spans="1:20" x14ac:dyDescent="0.3">
      <c r="A63">
        <v>62</v>
      </c>
      <c r="B63" s="2" t="s">
        <v>173</v>
      </c>
      <c r="C63" t="s">
        <v>173</v>
      </c>
      <c r="D63" s="2" t="s">
        <v>74</v>
      </c>
      <c r="E63">
        <v>23</v>
      </c>
      <c r="F63" s="2" t="s">
        <v>49</v>
      </c>
      <c r="G63">
        <v>11</v>
      </c>
      <c r="H63">
        <v>10</v>
      </c>
      <c r="I63">
        <v>66</v>
      </c>
      <c r="J63">
        <v>38</v>
      </c>
      <c r="K63">
        <v>0.57599999999999996</v>
      </c>
      <c r="L63">
        <v>584</v>
      </c>
      <c r="M63">
        <v>15.4</v>
      </c>
      <c r="N63">
        <v>3</v>
      </c>
      <c r="O63">
        <v>30</v>
      </c>
      <c r="P63">
        <v>41</v>
      </c>
      <c r="Q63">
        <v>8.8000000000000007</v>
      </c>
      <c r="R63">
        <v>3.5</v>
      </c>
      <c r="S63">
        <v>53.1</v>
      </c>
      <c r="T63">
        <v>1</v>
      </c>
    </row>
    <row r="64" spans="1:20" x14ac:dyDescent="0.3">
      <c r="A64">
        <v>63</v>
      </c>
      <c r="B64" s="2" t="s">
        <v>121</v>
      </c>
      <c r="C64" t="s">
        <v>121</v>
      </c>
      <c r="D64" s="2" t="s">
        <v>44</v>
      </c>
      <c r="E64">
        <v>24</v>
      </c>
      <c r="F64" s="2" t="s">
        <v>49</v>
      </c>
      <c r="G64">
        <v>11</v>
      </c>
      <c r="H64">
        <v>10</v>
      </c>
      <c r="I64">
        <v>68</v>
      </c>
      <c r="J64">
        <v>37</v>
      </c>
      <c r="K64">
        <v>0.54400000000000004</v>
      </c>
      <c r="L64">
        <v>538</v>
      </c>
      <c r="M64">
        <v>14.5</v>
      </c>
      <c r="N64">
        <v>1</v>
      </c>
      <c r="O64">
        <v>24</v>
      </c>
      <c r="P64">
        <v>52</v>
      </c>
      <c r="Q64">
        <v>7.9</v>
      </c>
      <c r="R64">
        <v>3.4</v>
      </c>
      <c r="S64">
        <v>48.9</v>
      </c>
      <c r="T64">
        <v>0</v>
      </c>
    </row>
    <row r="65" spans="1:20" x14ac:dyDescent="0.3">
      <c r="A65">
        <v>64</v>
      </c>
      <c r="B65" s="2" t="s">
        <v>690</v>
      </c>
      <c r="C65" t="s">
        <v>690</v>
      </c>
      <c r="D65" s="2" t="s">
        <v>63</v>
      </c>
      <c r="E65">
        <v>31</v>
      </c>
      <c r="F65" s="2" t="s">
        <v>52</v>
      </c>
      <c r="G65">
        <v>12</v>
      </c>
      <c r="H65">
        <v>12</v>
      </c>
      <c r="I65">
        <v>62</v>
      </c>
      <c r="J65">
        <v>37</v>
      </c>
      <c r="K65">
        <v>0.59699999999999998</v>
      </c>
      <c r="L65">
        <v>505</v>
      </c>
      <c r="M65">
        <v>13.6</v>
      </c>
      <c r="N65">
        <v>4</v>
      </c>
      <c r="O65">
        <v>22</v>
      </c>
      <c r="P65">
        <v>48</v>
      </c>
      <c r="Q65">
        <v>8.1</v>
      </c>
      <c r="R65">
        <v>3.1</v>
      </c>
      <c r="S65">
        <v>42.1</v>
      </c>
      <c r="T65">
        <v>1</v>
      </c>
    </row>
    <row r="66" spans="1:20" x14ac:dyDescent="0.3">
      <c r="A66">
        <v>65</v>
      </c>
      <c r="B66" s="2" t="s">
        <v>2708</v>
      </c>
      <c r="C66" t="s">
        <v>2708</v>
      </c>
      <c r="D66" s="2" t="s">
        <v>114</v>
      </c>
      <c r="E66">
        <v>21</v>
      </c>
      <c r="F66" s="2" t="s">
        <v>1172</v>
      </c>
      <c r="G66">
        <v>11</v>
      </c>
      <c r="H66">
        <v>9</v>
      </c>
      <c r="I66">
        <v>78</v>
      </c>
      <c r="J66">
        <v>37</v>
      </c>
      <c r="K66">
        <v>0.47399999999999998</v>
      </c>
      <c r="L66">
        <v>589</v>
      </c>
      <c r="M66">
        <v>15.9</v>
      </c>
      <c r="N66">
        <v>2</v>
      </c>
      <c r="O66">
        <v>29</v>
      </c>
      <c r="P66">
        <v>48</v>
      </c>
      <c r="Q66">
        <v>7.6</v>
      </c>
      <c r="R66">
        <v>3.4</v>
      </c>
      <c r="S66">
        <v>53.5</v>
      </c>
      <c r="T66">
        <v>2</v>
      </c>
    </row>
    <row r="67" spans="1:20" x14ac:dyDescent="0.3">
      <c r="A67">
        <v>66</v>
      </c>
      <c r="B67" s="2" t="s">
        <v>64</v>
      </c>
      <c r="C67" t="s">
        <v>64</v>
      </c>
      <c r="D67" s="2" t="s">
        <v>65</v>
      </c>
      <c r="E67">
        <v>27</v>
      </c>
      <c r="F67" s="2" t="s">
        <v>1175</v>
      </c>
      <c r="G67">
        <v>6</v>
      </c>
      <c r="H67">
        <v>6</v>
      </c>
      <c r="I67">
        <v>49</v>
      </c>
      <c r="J67">
        <v>37</v>
      </c>
      <c r="K67">
        <v>0.755</v>
      </c>
      <c r="L67">
        <v>474</v>
      </c>
      <c r="M67">
        <v>12.8</v>
      </c>
      <c r="N67">
        <v>2</v>
      </c>
      <c r="O67">
        <v>25</v>
      </c>
      <c r="P67">
        <v>44</v>
      </c>
      <c r="Q67">
        <v>9.6999999999999993</v>
      </c>
      <c r="R67">
        <v>6.2</v>
      </c>
      <c r="S67">
        <v>79</v>
      </c>
      <c r="T67">
        <v>0</v>
      </c>
    </row>
    <row r="68" spans="1:20" x14ac:dyDescent="0.3">
      <c r="A68">
        <v>67</v>
      </c>
      <c r="B68" s="2" t="s">
        <v>227</v>
      </c>
      <c r="C68" t="s">
        <v>227</v>
      </c>
      <c r="D68" s="2" t="s">
        <v>99</v>
      </c>
      <c r="E68">
        <v>26</v>
      </c>
      <c r="F68" s="2" t="s">
        <v>1172</v>
      </c>
      <c r="G68">
        <v>11</v>
      </c>
      <c r="H68">
        <v>3</v>
      </c>
      <c r="I68">
        <v>63</v>
      </c>
      <c r="J68">
        <v>37</v>
      </c>
      <c r="K68">
        <v>0.58699999999999997</v>
      </c>
      <c r="L68">
        <v>377</v>
      </c>
      <c r="M68">
        <v>10.199999999999999</v>
      </c>
      <c r="N68">
        <v>2</v>
      </c>
      <c r="O68">
        <v>18</v>
      </c>
      <c r="P68">
        <v>34</v>
      </c>
      <c r="Q68">
        <v>6</v>
      </c>
      <c r="R68">
        <v>3.4</v>
      </c>
      <c r="S68">
        <v>34.299999999999997</v>
      </c>
      <c r="T68">
        <v>2</v>
      </c>
    </row>
    <row r="69" spans="1:20" x14ac:dyDescent="0.3">
      <c r="A69">
        <v>68</v>
      </c>
      <c r="B69" s="2" t="s">
        <v>427</v>
      </c>
      <c r="C69" t="s">
        <v>427</v>
      </c>
      <c r="D69" s="2" t="s">
        <v>42</v>
      </c>
      <c r="E69">
        <v>26</v>
      </c>
      <c r="F69" s="2" t="s">
        <v>1175</v>
      </c>
      <c r="G69">
        <v>11</v>
      </c>
      <c r="H69">
        <v>8</v>
      </c>
      <c r="I69">
        <v>42</v>
      </c>
      <c r="J69">
        <v>37</v>
      </c>
      <c r="K69">
        <v>0.88100000000000001</v>
      </c>
      <c r="L69">
        <v>458</v>
      </c>
      <c r="M69">
        <v>12.4</v>
      </c>
      <c r="N69">
        <v>7</v>
      </c>
      <c r="O69">
        <v>22</v>
      </c>
      <c r="P69">
        <v>45</v>
      </c>
      <c r="Q69">
        <v>10.9</v>
      </c>
      <c r="R69">
        <v>3.4</v>
      </c>
      <c r="S69">
        <v>41.6</v>
      </c>
      <c r="T69">
        <v>0</v>
      </c>
    </row>
    <row r="70" spans="1:20" x14ac:dyDescent="0.3">
      <c r="A70">
        <v>69</v>
      </c>
      <c r="B70" s="2" t="s">
        <v>197</v>
      </c>
      <c r="C70" t="s">
        <v>197</v>
      </c>
      <c r="D70" s="2" t="s">
        <v>37</v>
      </c>
      <c r="E70">
        <v>23</v>
      </c>
      <c r="F70" s="2" t="s">
        <v>49</v>
      </c>
      <c r="G70">
        <v>11</v>
      </c>
      <c r="H70">
        <v>10</v>
      </c>
      <c r="I70">
        <v>67</v>
      </c>
      <c r="J70">
        <v>36</v>
      </c>
      <c r="K70">
        <v>0.53700000000000003</v>
      </c>
      <c r="L70">
        <v>516</v>
      </c>
      <c r="M70">
        <v>14.3</v>
      </c>
      <c r="N70">
        <v>3</v>
      </c>
      <c r="O70">
        <v>23</v>
      </c>
      <c r="P70">
        <v>70</v>
      </c>
      <c r="Q70">
        <v>7.7</v>
      </c>
      <c r="R70">
        <v>3.3</v>
      </c>
      <c r="S70">
        <v>46.9</v>
      </c>
      <c r="T70">
        <v>0</v>
      </c>
    </row>
    <row r="71" spans="1:20" x14ac:dyDescent="0.3">
      <c r="A71">
        <v>70</v>
      </c>
      <c r="B71" s="2" t="s">
        <v>333</v>
      </c>
      <c r="C71" t="s">
        <v>333</v>
      </c>
      <c r="D71" s="2" t="s">
        <v>101</v>
      </c>
      <c r="E71">
        <v>24</v>
      </c>
      <c r="F71" s="2" t="s">
        <v>1172</v>
      </c>
      <c r="G71">
        <v>9</v>
      </c>
      <c r="H71">
        <v>4</v>
      </c>
      <c r="I71">
        <v>47</v>
      </c>
      <c r="J71">
        <v>36</v>
      </c>
      <c r="K71">
        <v>0.76600000000000001</v>
      </c>
      <c r="L71">
        <v>443</v>
      </c>
      <c r="M71">
        <v>12.3</v>
      </c>
      <c r="N71">
        <v>0</v>
      </c>
      <c r="O71">
        <v>25</v>
      </c>
      <c r="P71">
        <v>33</v>
      </c>
      <c r="Q71">
        <v>9.4</v>
      </c>
      <c r="R71">
        <v>4</v>
      </c>
      <c r="S71">
        <v>49.2</v>
      </c>
      <c r="T71">
        <v>0</v>
      </c>
    </row>
    <row r="72" spans="1:20" x14ac:dyDescent="0.3">
      <c r="A72">
        <v>71</v>
      </c>
      <c r="B72" s="2" t="s">
        <v>1962</v>
      </c>
      <c r="C72" t="s">
        <v>1962</v>
      </c>
      <c r="D72" s="2" t="s">
        <v>99</v>
      </c>
      <c r="E72">
        <v>23</v>
      </c>
      <c r="F72" s="2" t="s">
        <v>1172</v>
      </c>
      <c r="G72">
        <v>11</v>
      </c>
      <c r="H72">
        <v>5</v>
      </c>
      <c r="I72">
        <v>65</v>
      </c>
      <c r="J72">
        <v>36</v>
      </c>
      <c r="K72">
        <v>0.55400000000000005</v>
      </c>
      <c r="L72">
        <v>385</v>
      </c>
      <c r="M72">
        <v>10.7</v>
      </c>
      <c r="N72">
        <v>2</v>
      </c>
      <c r="O72">
        <v>19</v>
      </c>
      <c r="P72">
        <v>50</v>
      </c>
      <c r="Q72">
        <v>5.9</v>
      </c>
      <c r="R72">
        <v>3.3</v>
      </c>
      <c r="S72">
        <v>35</v>
      </c>
      <c r="T72">
        <v>1</v>
      </c>
    </row>
    <row r="73" spans="1:20" x14ac:dyDescent="0.3">
      <c r="A73">
        <v>72</v>
      </c>
      <c r="B73" s="2" t="s">
        <v>394</v>
      </c>
      <c r="C73" t="s">
        <v>394</v>
      </c>
      <c r="D73" s="2" t="s">
        <v>114</v>
      </c>
      <c r="E73">
        <v>27</v>
      </c>
      <c r="F73" s="2" t="s">
        <v>49</v>
      </c>
      <c r="G73">
        <v>10</v>
      </c>
      <c r="H73">
        <v>10</v>
      </c>
      <c r="I73">
        <v>58</v>
      </c>
      <c r="J73">
        <v>36</v>
      </c>
      <c r="K73">
        <v>0.621</v>
      </c>
      <c r="L73">
        <v>563</v>
      </c>
      <c r="M73">
        <v>15.6</v>
      </c>
      <c r="N73">
        <v>3</v>
      </c>
      <c r="O73">
        <v>22</v>
      </c>
      <c r="P73">
        <v>61</v>
      </c>
      <c r="Q73">
        <v>9.6999999999999993</v>
      </c>
      <c r="R73">
        <v>3.6</v>
      </c>
      <c r="S73">
        <v>56.3</v>
      </c>
      <c r="T73">
        <v>0</v>
      </c>
    </row>
    <row r="74" spans="1:20" x14ac:dyDescent="0.3">
      <c r="A74">
        <v>73</v>
      </c>
      <c r="B74" s="2" t="s">
        <v>1969</v>
      </c>
      <c r="C74" t="s">
        <v>1969</v>
      </c>
      <c r="D74" s="2" t="s">
        <v>88</v>
      </c>
      <c r="E74">
        <v>22</v>
      </c>
      <c r="F74" s="2" t="s">
        <v>34</v>
      </c>
      <c r="G74">
        <v>11</v>
      </c>
      <c r="H74">
        <v>11</v>
      </c>
      <c r="I74">
        <v>47</v>
      </c>
      <c r="J74">
        <v>36</v>
      </c>
      <c r="K74">
        <v>0.76600000000000001</v>
      </c>
      <c r="L74">
        <v>280</v>
      </c>
      <c r="M74">
        <v>7.8</v>
      </c>
      <c r="N74">
        <v>2</v>
      </c>
      <c r="O74">
        <v>12</v>
      </c>
      <c r="P74">
        <v>28</v>
      </c>
      <c r="Q74">
        <v>6</v>
      </c>
      <c r="R74">
        <v>3.3</v>
      </c>
      <c r="S74">
        <v>25.5</v>
      </c>
      <c r="T74">
        <v>3</v>
      </c>
    </row>
    <row r="75" spans="1:20" x14ac:dyDescent="0.3">
      <c r="A75">
        <v>74</v>
      </c>
      <c r="B75" s="2" t="s">
        <v>171</v>
      </c>
      <c r="C75" t="s">
        <v>171</v>
      </c>
      <c r="D75" s="2" t="s">
        <v>48</v>
      </c>
      <c r="E75">
        <v>33</v>
      </c>
      <c r="F75" s="2" t="s">
        <v>1172</v>
      </c>
      <c r="G75">
        <v>9</v>
      </c>
      <c r="H75">
        <v>2</v>
      </c>
      <c r="I75">
        <v>48</v>
      </c>
      <c r="J75">
        <v>36</v>
      </c>
      <c r="K75">
        <v>0.75</v>
      </c>
      <c r="L75">
        <v>417</v>
      </c>
      <c r="M75">
        <v>11.6</v>
      </c>
      <c r="N75">
        <v>3</v>
      </c>
      <c r="O75">
        <v>23</v>
      </c>
      <c r="P75">
        <v>44</v>
      </c>
      <c r="Q75">
        <v>8.6999999999999993</v>
      </c>
      <c r="R75">
        <v>4</v>
      </c>
      <c r="S75">
        <v>46.3</v>
      </c>
      <c r="T75">
        <v>1</v>
      </c>
    </row>
    <row r="76" spans="1:20" x14ac:dyDescent="0.3">
      <c r="A76">
        <v>75</v>
      </c>
      <c r="B76" s="2" t="s">
        <v>1921</v>
      </c>
      <c r="C76" t="s">
        <v>1921</v>
      </c>
      <c r="D76" s="2" t="s">
        <v>65</v>
      </c>
      <c r="E76">
        <v>22</v>
      </c>
      <c r="F76" s="2" t="s">
        <v>1172</v>
      </c>
      <c r="G76">
        <v>8</v>
      </c>
      <c r="H76">
        <v>8</v>
      </c>
      <c r="I76">
        <v>56</v>
      </c>
      <c r="J76">
        <v>35</v>
      </c>
      <c r="K76">
        <v>0.625</v>
      </c>
      <c r="L76">
        <v>446</v>
      </c>
      <c r="M76">
        <v>12.7</v>
      </c>
      <c r="N76">
        <v>3</v>
      </c>
      <c r="O76">
        <v>25</v>
      </c>
      <c r="P76">
        <v>35</v>
      </c>
      <c r="Q76">
        <v>8</v>
      </c>
      <c r="R76">
        <v>4.4000000000000004</v>
      </c>
      <c r="S76">
        <v>55.8</v>
      </c>
      <c r="T76">
        <v>0</v>
      </c>
    </row>
    <row r="77" spans="1:20" x14ac:dyDescent="0.3">
      <c r="A77">
        <v>76</v>
      </c>
      <c r="B77" s="2" t="s">
        <v>318</v>
      </c>
      <c r="C77" t="s">
        <v>318</v>
      </c>
      <c r="D77" s="2" t="s">
        <v>101</v>
      </c>
      <c r="E77">
        <v>27</v>
      </c>
      <c r="F77" s="2" t="s">
        <v>1172</v>
      </c>
      <c r="G77">
        <v>11</v>
      </c>
      <c r="H77">
        <v>9</v>
      </c>
      <c r="I77">
        <v>56</v>
      </c>
      <c r="J77">
        <v>35</v>
      </c>
      <c r="K77">
        <v>0.625</v>
      </c>
      <c r="L77">
        <v>502</v>
      </c>
      <c r="M77">
        <v>14.3</v>
      </c>
      <c r="N77">
        <v>1</v>
      </c>
      <c r="O77">
        <v>25</v>
      </c>
      <c r="P77">
        <v>42</v>
      </c>
      <c r="Q77">
        <v>9</v>
      </c>
      <c r="R77">
        <v>3.2</v>
      </c>
      <c r="S77">
        <v>45.6</v>
      </c>
      <c r="T77">
        <v>2</v>
      </c>
    </row>
    <row r="78" spans="1:20" x14ac:dyDescent="0.3">
      <c r="A78">
        <v>77</v>
      </c>
      <c r="B78" s="2" t="s">
        <v>174</v>
      </c>
      <c r="C78" t="s">
        <v>174</v>
      </c>
      <c r="D78" s="2" t="s">
        <v>130</v>
      </c>
      <c r="E78">
        <v>27</v>
      </c>
      <c r="F78" s="2" t="s">
        <v>1172</v>
      </c>
      <c r="G78">
        <v>7</v>
      </c>
      <c r="H78">
        <v>5</v>
      </c>
      <c r="I78">
        <v>57</v>
      </c>
      <c r="J78">
        <v>35</v>
      </c>
      <c r="K78">
        <v>0.61399999999999999</v>
      </c>
      <c r="L78">
        <v>456</v>
      </c>
      <c r="M78">
        <v>13</v>
      </c>
      <c r="N78">
        <v>3</v>
      </c>
      <c r="O78">
        <v>19</v>
      </c>
      <c r="P78">
        <v>69</v>
      </c>
      <c r="Q78">
        <v>8</v>
      </c>
      <c r="R78">
        <v>5</v>
      </c>
      <c r="S78">
        <v>65.099999999999994</v>
      </c>
      <c r="T78">
        <v>0</v>
      </c>
    </row>
    <row r="79" spans="1:20" x14ac:dyDescent="0.3">
      <c r="A79">
        <v>78</v>
      </c>
      <c r="B79" s="2" t="s">
        <v>694</v>
      </c>
      <c r="C79" t="s">
        <v>694</v>
      </c>
      <c r="D79" s="2" t="s">
        <v>78</v>
      </c>
      <c r="E79">
        <v>32</v>
      </c>
      <c r="F79" s="2" t="s">
        <v>49</v>
      </c>
      <c r="G79">
        <v>11</v>
      </c>
      <c r="H79">
        <v>10</v>
      </c>
      <c r="I79">
        <v>80</v>
      </c>
      <c r="J79">
        <v>35</v>
      </c>
      <c r="K79">
        <v>0.438</v>
      </c>
      <c r="L79">
        <v>357</v>
      </c>
      <c r="M79">
        <v>10.199999999999999</v>
      </c>
      <c r="N79">
        <v>1</v>
      </c>
      <c r="O79">
        <v>24</v>
      </c>
      <c r="P79">
        <v>22</v>
      </c>
      <c r="Q79">
        <v>4.5</v>
      </c>
      <c r="R79">
        <v>3.2</v>
      </c>
      <c r="S79">
        <v>32.5</v>
      </c>
      <c r="T79">
        <v>0</v>
      </c>
    </row>
    <row r="80" spans="1:20" x14ac:dyDescent="0.3">
      <c r="A80">
        <v>79</v>
      </c>
      <c r="B80" s="2" t="s">
        <v>133</v>
      </c>
      <c r="C80" t="s">
        <v>133</v>
      </c>
      <c r="D80" s="2" t="s">
        <v>99</v>
      </c>
      <c r="E80">
        <v>23</v>
      </c>
      <c r="F80" s="2" t="s">
        <v>1157</v>
      </c>
      <c r="G80">
        <v>10</v>
      </c>
      <c r="H80">
        <v>9</v>
      </c>
      <c r="I80">
        <v>47</v>
      </c>
      <c r="J80">
        <v>35</v>
      </c>
      <c r="K80">
        <v>0.745</v>
      </c>
      <c r="L80">
        <v>252</v>
      </c>
      <c r="M80">
        <v>7.2</v>
      </c>
      <c r="N80">
        <v>2</v>
      </c>
      <c r="O80">
        <v>14</v>
      </c>
      <c r="P80">
        <v>28</v>
      </c>
      <c r="Q80">
        <v>5.4</v>
      </c>
      <c r="R80">
        <v>3.5</v>
      </c>
      <c r="S80">
        <v>25.2</v>
      </c>
      <c r="T80">
        <v>1</v>
      </c>
    </row>
    <row r="81" spans="1:20" x14ac:dyDescent="0.3">
      <c r="A81">
        <v>80</v>
      </c>
      <c r="B81" s="2" t="s">
        <v>323</v>
      </c>
      <c r="C81" t="s">
        <v>323</v>
      </c>
      <c r="D81" s="2" t="s">
        <v>78</v>
      </c>
      <c r="E81">
        <v>29</v>
      </c>
      <c r="F81" s="2" t="s">
        <v>1157</v>
      </c>
      <c r="G81">
        <v>11</v>
      </c>
      <c r="H81">
        <v>5</v>
      </c>
      <c r="I81">
        <v>44</v>
      </c>
      <c r="J81">
        <v>34</v>
      </c>
      <c r="K81">
        <v>0.77300000000000002</v>
      </c>
      <c r="L81">
        <v>261</v>
      </c>
      <c r="M81">
        <v>7.7</v>
      </c>
      <c r="N81">
        <v>2</v>
      </c>
      <c r="O81">
        <v>12</v>
      </c>
      <c r="P81">
        <v>42</v>
      </c>
      <c r="Q81">
        <v>5.9</v>
      </c>
      <c r="R81">
        <v>3.1</v>
      </c>
      <c r="S81">
        <v>23.7</v>
      </c>
      <c r="T81">
        <v>0</v>
      </c>
    </row>
    <row r="82" spans="1:20" x14ac:dyDescent="0.3">
      <c r="A82">
        <v>81</v>
      </c>
      <c r="B82" s="2" t="s">
        <v>199</v>
      </c>
      <c r="C82" t="s">
        <v>199</v>
      </c>
      <c r="D82" s="2" t="s">
        <v>116</v>
      </c>
      <c r="E82">
        <v>24</v>
      </c>
      <c r="F82" s="2" t="s">
        <v>1172</v>
      </c>
      <c r="G82">
        <v>10</v>
      </c>
      <c r="H82">
        <v>8</v>
      </c>
      <c r="I82">
        <v>58</v>
      </c>
      <c r="J82">
        <v>34</v>
      </c>
      <c r="K82">
        <v>0.58599999999999997</v>
      </c>
      <c r="L82">
        <v>496</v>
      </c>
      <c r="M82">
        <v>14.6</v>
      </c>
      <c r="N82">
        <v>6</v>
      </c>
      <c r="O82">
        <v>25</v>
      </c>
      <c r="P82">
        <v>80</v>
      </c>
      <c r="Q82">
        <v>8.6</v>
      </c>
      <c r="R82">
        <v>3.4</v>
      </c>
      <c r="S82">
        <v>49.6</v>
      </c>
      <c r="T82">
        <v>1</v>
      </c>
    </row>
    <row r="83" spans="1:20" x14ac:dyDescent="0.3">
      <c r="A83">
        <v>82</v>
      </c>
      <c r="B83" s="2" t="s">
        <v>389</v>
      </c>
      <c r="C83" t="s">
        <v>389</v>
      </c>
      <c r="D83" s="2" t="s">
        <v>135</v>
      </c>
      <c r="E83">
        <v>29</v>
      </c>
      <c r="F83" s="2" t="s">
        <v>52</v>
      </c>
      <c r="G83">
        <v>11</v>
      </c>
      <c r="H83">
        <v>10</v>
      </c>
      <c r="I83">
        <v>60</v>
      </c>
      <c r="J83">
        <v>34</v>
      </c>
      <c r="K83">
        <v>0.56699999999999995</v>
      </c>
      <c r="L83">
        <v>328</v>
      </c>
      <c r="M83">
        <v>9.6</v>
      </c>
      <c r="N83">
        <v>4</v>
      </c>
      <c r="O83">
        <v>20</v>
      </c>
      <c r="P83">
        <v>29</v>
      </c>
      <c r="Q83">
        <v>5.5</v>
      </c>
      <c r="R83">
        <v>3.1</v>
      </c>
      <c r="S83">
        <v>29.8</v>
      </c>
      <c r="T83">
        <v>0</v>
      </c>
    </row>
    <row r="84" spans="1:20" x14ac:dyDescent="0.3">
      <c r="A84">
        <v>83</v>
      </c>
      <c r="B84" s="2" t="s">
        <v>169</v>
      </c>
      <c r="C84" t="s">
        <v>169</v>
      </c>
      <c r="D84" s="2" t="s">
        <v>101</v>
      </c>
      <c r="E84">
        <v>28</v>
      </c>
      <c r="F84" s="2"/>
      <c r="G84">
        <v>9</v>
      </c>
      <c r="H84">
        <v>0</v>
      </c>
      <c r="I84">
        <v>42</v>
      </c>
      <c r="J84">
        <v>34</v>
      </c>
      <c r="K84">
        <v>0.81</v>
      </c>
      <c r="L84">
        <v>266</v>
      </c>
      <c r="M84">
        <v>7.8</v>
      </c>
      <c r="N84">
        <v>0</v>
      </c>
      <c r="O84">
        <v>13</v>
      </c>
      <c r="P84">
        <v>34</v>
      </c>
      <c r="Q84">
        <v>6.3</v>
      </c>
      <c r="R84">
        <v>3.8</v>
      </c>
      <c r="S84">
        <v>29.6</v>
      </c>
      <c r="T84">
        <v>1</v>
      </c>
    </row>
    <row r="85" spans="1:20" x14ac:dyDescent="0.3">
      <c r="A85">
        <v>84</v>
      </c>
      <c r="B85" s="2" t="s">
        <v>628</v>
      </c>
      <c r="C85" t="s">
        <v>628</v>
      </c>
      <c r="D85" s="2" t="s">
        <v>76</v>
      </c>
      <c r="E85">
        <v>25</v>
      </c>
      <c r="F85" s="2" t="s">
        <v>1172</v>
      </c>
      <c r="G85">
        <v>8</v>
      </c>
      <c r="H85">
        <v>7</v>
      </c>
      <c r="I85">
        <v>58</v>
      </c>
      <c r="J85">
        <v>33</v>
      </c>
      <c r="K85">
        <v>0.56899999999999995</v>
      </c>
      <c r="L85">
        <v>467</v>
      </c>
      <c r="M85">
        <v>14.2</v>
      </c>
      <c r="N85">
        <v>4</v>
      </c>
      <c r="O85">
        <v>22</v>
      </c>
      <c r="P85">
        <v>42</v>
      </c>
      <c r="Q85">
        <v>8.1</v>
      </c>
      <c r="R85">
        <v>4.0999999999999996</v>
      </c>
      <c r="S85">
        <v>58.4</v>
      </c>
      <c r="T85">
        <v>0</v>
      </c>
    </row>
    <row r="86" spans="1:20" x14ac:dyDescent="0.3">
      <c r="A86">
        <v>85</v>
      </c>
      <c r="B86" s="2" t="s">
        <v>220</v>
      </c>
      <c r="C86" t="s">
        <v>220</v>
      </c>
      <c r="D86" s="2" t="s">
        <v>104</v>
      </c>
      <c r="E86">
        <v>31</v>
      </c>
      <c r="F86" s="2" t="s">
        <v>49</v>
      </c>
      <c r="G86">
        <v>10</v>
      </c>
      <c r="H86">
        <v>10</v>
      </c>
      <c r="I86">
        <v>55</v>
      </c>
      <c r="J86">
        <v>33</v>
      </c>
      <c r="K86">
        <v>0.6</v>
      </c>
      <c r="L86">
        <v>408</v>
      </c>
      <c r="M86">
        <v>12.4</v>
      </c>
      <c r="N86">
        <v>1</v>
      </c>
      <c r="O86">
        <v>22</v>
      </c>
      <c r="P86">
        <v>50</v>
      </c>
      <c r="Q86">
        <v>7.4</v>
      </c>
      <c r="R86">
        <v>3.3</v>
      </c>
      <c r="S86">
        <v>40.799999999999997</v>
      </c>
      <c r="T86">
        <v>0</v>
      </c>
    </row>
    <row r="87" spans="1:20" x14ac:dyDescent="0.3">
      <c r="A87">
        <v>86</v>
      </c>
      <c r="B87" s="2" t="s">
        <v>41</v>
      </c>
      <c r="C87" t="s">
        <v>41</v>
      </c>
      <c r="D87" s="2" t="s">
        <v>42</v>
      </c>
      <c r="E87">
        <v>26</v>
      </c>
      <c r="F87" s="2" t="s">
        <v>1157</v>
      </c>
      <c r="G87">
        <v>9</v>
      </c>
      <c r="H87">
        <v>9</v>
      </c>
      <c r="I87">
        <v>45</v>
      </c>
      <c r="J87">
        <v>33</v>
      </c>
      <c r="K87">
        <v>0.73299999999999998</v>
      </c>
      <c r="L87">
        <v>261</v>
      </c>
      <c r="M87">
        <v>7.9</v>
      </c>
      <c r="N87">
        <v>2</v>
      </c>
      <c r="O87">
        <v>12</v>
      </c>
      <c r="P87">
        <v>30</v>
      </c>
      <c r="Q87">
        <v>5.8</v>
      </c>
      <c r="R87">
        <v>3.7</v>
      </c>
      <c r="S87">
        <v>29</v>
      </c>
      <c r="T87">
        <v>2</v>
      </c>
    </row>
    <row r="88" spans="1:20" x14ac:dyDescent="0.3">
      <c r="A88">
        <v>87</v>
      </c>
      <c r="B88" s="2" t="s">
        <v>1946</v>
      </c>
      <c r="C88" t="s">
        <v>1946</v>
      </c>
      <c r="D88" s="2" t="s">
        <v>88</v>
      </c>
      <c r="E88">
        <v>22</v>
      </c>
      <c r="F88" s="2" t="s">
        <v>1172</v>
      </c>
      <c r="G88">
        <v>9</v>
      </c>
      <c r="H88">
        <v>8</v>
      </c>
      <c r="I88">
        <v>43</v>
      </c>
      <c r="J88">
        <v>33</v>
      </c>
      <c r="K88">
        <v>0.76700000000000002</v>
      </c>
      <c r="L88">
        <v>354</v>
      </c>
      <c r="M88">
        <v>10.7</v>
      </c>
      <c r="N88">
        <v>1</v>
      </c>
      <c r="O88">
        <v>21</v>
      </c>
      <c r="P88">
        <v>36</v>
      </c>
      <c r="Q88">
        <v>8.1999999999999993</v>
      </c>
      <c r="R88">
        <v>3.7</v>
      </c>
      <c r="S88">
        <v>39.299999999999997</v>
      </c>
      <c r="T88">
        <v>0</v>
      </c>
    </row>
    <row r="89" spans="1:20" x14ac:dyDescent="0.3">
      <c r="A89">
        <v>88</v>
      </c>
      <c r="B89" s="2" t="s">
        <v>244</v>
      </c>
      <c r="C89" t="s">
        <v>244</v>
      </c>
      <c r="D89" s="2" t="s">
        <v>65</v>
      </c>
      <c r="E89">
        <v>25</v>
      </c>
      <c r="F89" s="2" t="s">
        <v>1172</v>
      </c>
      <c r="G89">
        <v>10</v>
      </c>
      <c r="H89">
        <v>4</v>
      </c>
      <c r="I89">
        <v>50</v>
      </c>
      <c r="J89">
        <v>32</v>
      </c>
      <c r="K89">
        <v>0.64</v>
      </c>
      <c r="L89">
        <v>412</v>
      </c>
      <c r="M89">
        <v>12.9</v>
      </c>
      <c r="N89">
        <v>1</v>
      </c>
      <c r="O89">
        <v>23</v>
      </c>
      <c r="P89">
        <v>25</v>
      </c>
      <c r="Q89">
        <v>8.1999999999999993</v>
      </c>
      <c r="R89">
        <v>3.2</v>
      </c>
      <c r="S89">
        <v>41.2</v>
      </c>
      <c r="T89">
        <v>0</v>
      </c>
    </row>
    <row r="90" spans="1:20" x14ac:dyDescent="0.3">
      <c r="A90">
        <v>89</v>
      </c>
      <c r="B90" s="2" t="s">
        <v>1947</v>
      </c>
      <c r="C90" t="s">
        <v>1947</v>
      </c>
      <c r="D90" s="2" t="s">
        <v>135</v>
      </c>
      <c r="E90">
        <v>22</v>
      </c>
      <c r="F90" s="2" t="s">
        <v>1157</v>
      </c>
      <c r="G90">
        <v>11</v>
      </c>
      <c r="H90">
        <v>7</v>
      </c>
      <c r="I90">
        <v>39</v>
      </c>
      <c r="J90">
        <v>32</v>
      </c>
      <c r="K90">
        <v>0.82099999999999995</v>
      </c>
      <c r="L90">
        <v>233</v>
      </c>
      <c r="M90">
        <v>7.3</v>
      </c>
      <c r="N90">
        <v>0</v>
      </c>
      <c r="O90">
        <v>9</v>
      </c>
      <c r="P90">
        <v>40</v>
      </c>
      <c r="Q90">
        <v>6</v>
      </c>
      <c r="R90">
        <v>2.9</v>
      </c>
      <c r="S90">
        <v>21.2</v>
      </c>
      <c r="T90">
        <v>2</v>
      </c>
    </row>
    <row r="91" spans="1:20" x14ac:dyDescent="0.3">
      <c r="A91">
        <v>90</v>
      </c>
      <c r="B91" s="2" t="s">
        <v>202</v>
      </c>
      <c r="C91" t="s">
        <v>202</v>
      </c>
      <c r="D91" s="2" t="s">
        <v>104</v>
      </c>
      <c r="E91">
        <v>26</v>
      </c>
      <c r="F91" s="2" t="s">
        <v>49</v>
      </c>
      <c r="G91">
        <v>11</v>
      </c>
      <c r="H91">
        <v>11</v>
      </c>
      <c r="I91">
        <v>52</v>
      </c>
      <c r="J91">
        <v>32</v>
      </c>
      <c r="K91">
        <v>0.61499999999999999</v>
      </c>
      <c r="L91">
        <v>407</v>
      </c>
      <c r="M91">
        <v>12.7</v>
      </c>
      <c r="N91">
        <v>2</v>
      </c>
      <c r="O91">
        <v>18</v>
      </c>
      <c r="P91">
        <v>36</v>
      </c>
      <c r="Q91">
        <v>7.8</v>
      </c>
      <c r="R91">
        <v>2.9</v>
      </c>
      <c r="S91">
        <v>37</v>
      </c>
      <c r="T91">
        <v>0</v>
      </c>
    </row>
    <row r="92" spans="1:20" x14ac:dyDescent="0.3">
      <c r="A92">
        <v>91</v>
      </c>
      <c r="B92" s="2" t="s">
        <v>243</v>
      </c>
      <c r="C92" t="s">
        <v>243</v>
      </c>
      <c r="D92" s="2" t="s">
        <v>51</v>
      </c>
      <c r="E92">
        <v>26</v>
      </c>
      <c r="F92" s="2" t="s">
        <v>1172</v>
      </c>
      <c r="G92">
        <v>11</v>
      </c>
      <c r="H92">
        <v>7</v>
      </c>
      <c r="I92">
        <v>44</v>
      </c>
      <c r="J92">
        <v>32</v>
      </c>
      <c r="K92">
        <v>0.72699999999999998</v>
      </c>
      <c r="L92">
        <v>300</v>
      </c>
      <c r="M92">
        <v>9.4</v>
      </c>
      <c r="N92">
        <v>2</v>
      </c>
      <c r="O92">
        <v>18</v>
      </c>
      <c r="P92">
        <v>28</v>
      </c>
      <c r="Q92">
        <v>6.8</v>
      </c>
      <c r="R92">
        <v>2.9</v>
      </c>
      <c r="S92">
        <v>27.3</v>
      </c>
      <c r="T92">
        <v>1</v>
      </c>
    </row>
    <row r="93" spans="1:20" x14ac:dyDescent="0.3">
      <c r="A93">
        <v>92</v>
      </c>
      <c r="B93" s="2" t="s">
        <v>181</v>
      </c>
      <c r="C93" t="s">
        <v>181</v>
      </c>
      <c r="D93" s="2" t="s">
        <v>56</v>
      </c>
      <c r="E93">
        <v>26</v>
      </c>
      <c r="F93" s="2" t="s">
        <v>1172</v>
      </c>
      <c r="G93">
        <v>10</v>
      </c>
      <c r="H93">
        <v>7</v>
      </c>
      <c r="I93">
        <v>57</v>
      </c>
      <c r="J93">
        <v>32</v>
      </c>
      <c r="K93">
        <v>0.56100000000000005</v>
      </c>
      <c r="L93">
        <v>529</v>
      </c>
      <c r="M93">
        <v>16.5</v>
      </c>
      <c r="N93">
        <v>4</v>
      </c>
      <c r="O93">
        <v>23</v>
      </c>
      <c r="P93">
        <v>64</v>
      </c>
      <c r="Q93">
        <v>9.3000000000000007</v>
      </c>
      <c r="R93">
        <v>3.2</v>
      </c>
      <c r="S93">
        <v>52.9</v>
      </c>
      <c r="T93">
        <v>0</v>
      </c>
    </row>
    <row r="94" spans="1:20" x14ac:dyDescent="0.3">
      <c r="A94">
        <v>93</v>
      </c>
      <c r="B94" s="2" t="s">
        <v>1924</v>
      </c>
      <c r="C94" t="s">
        <v>1924</v>
      </c>
      <c r="D94" s="2" t="s">
        <v>72</v>
      </c>
      <c r="E94">
        <v>21</v>
      </c>
      <c r="F94" s="2" t="s">
        <v>1157</v>
      </c>
      <c r="G94">
        <v>9</v>
      </c>
      <c r="H94">
        <v>1</v>
      </c>
      <c r="I94">
        <v>39</v>
      </c>
      <c r="J94">
        <v>31</v>
      </c>
      <c r="K94">
        <v>0.79500000000000004</v>
      </c>
      <c r="L94">
        <v>275</v>
      </c>
      <c r="M94">
        <v>8.9</v>
      </c>
      <c r="N94">
        <v>2</v>
      </c>
      <c r="O94">
        <v>11</v>
      </c>
      <c r="P94">
        <v>26</v>
      </c>
      <c r="Q94">
        <v>7.1</v>
      </c>
      <c r="R94">
        <v>3.4</v>
      </c>
      <c r="S94">
        <v>30.6</v>
      </c>
      <c r="T94">
        <v>1</v>
      </c>
    </row>
    <row r="95" spans="1:20" x14ac:dyDescent="0.3">
      <c r="A95">
        <v>94</v>
      </c>
      <c r="B95" s="2" t="s">
        <v>2645</v>
      </c>
      <c r="C95" t="s">
        <v>2645</v>
      </c>
      <c r="D95" s="2" t="s">
        <v>51</v>
      </c>
      <c r="E95">
        <v>21</v>
      </c>
      <c r="F95" s="2" t="s">
        <v>34</v>
      </c>
      <c r="G95">
        <v>11</v>
      </c>
      <c r="H95">
        <v>11</v>
      </c>
      <c r="I95">
        <v>46</v>
      </c>
      <c r="J95">
        <v>30</v>
      </c>
      <c r="K95">
        <v>0.65200000000000002</v>
      </c>
      <c r="L95">
        <v>234</v>
      </c>
      <c r="M95">
        <v>7.8</v>
      </c>
      <c r="N95">
        <v>1</v>
      </c>
      <c r="O95">
        <v>9</v>
      </c>
      <c r="P95">
        <v>24</v>
      </c>
      <c r="Q95">
        <v>5.0999999999999996</v>
      </c>
      <c r="R95">
        <v>2.7</v>
      </c>
      <c r="S95">
        <v>21.3</v>
      </c>
      <c r="T95">
        <v>0</v>
      </c>
    </row>
    <row r="96" spans="1:20" x14ac:dyDescent="0.3">
      <c r="A96">
        <v>95</v>
      </c>
      <c r="B96" s="2" t="s">
        <v>379</v>
      </c>
      <c r="C96" t="s">
        <v>379</v>
      </c>
      <c r="D96" s="2" t="s">
        <v>86</v>
      </c>
      <c r="E96">
        <v>23</v>
      </c>
      <c r="F96" s="2" t="s">
        <v>1157</v>
      </c>
      <c r="G96">
        <v>7</v>
      </c>
      <c r="H96">
        <v>5</v>
      </c>
      <c r="I96">
        <v>35</v>
      </c>
      <c r="J96">
        <v>30</v>
      </c>
      <c r="K96">
        <v>0.85699999999999998</v>
      </c>
      <c r="L96">
        <v>198</v>
      </c>
      <c r="M96">
        <v>6.6</v>
      </c>
      <c r="N96">
        <v>0</v>
      </c>
      <c r="O96">
        <v>5</v>
      </c>
      <c r="P96">
        <v>16</v>
      </c>
      <c r="Q96">
        <v>5.7</v>
      </c>
      <c r="R96">
        <v>4.3</v>
      </c>
      <c r="S96">
        <v>28.3</v>
      </c>
      <c r="T96">
        <v>1</v>
      </c>
    </row>
    <row r="97" spans="1:20" x14ac:dyDescent="0.3">
      <c r="A97">
        <v>96</v>
      </c>
      <c r="B97" s="2" t="s">
        <v>131</v>
      </c>
      <c r="C97" t="s">
        <v>131</v>
      </c>
      <c r="D97" s="2" t="s">
        <v>86</v>
      </c>
      <c r="E97">
        <v>25</v>
      </c>
      <c r="F97" s="2" t="s">
        <v>1175</v>
      </c>
      <c r="G97">
        <v>11</v>
      </c>
      <c r="H97">
        <v>7</v>
      </c>
      <c r="I97">
        <v>51</v>
      </c>
      <c r="J97">
        <v>30</v>
      </c>
      <c r="K97">
        <v>0.58799999999999997</v>
      </c>
      <c r="L97">
        <v>449</v>
      </c>
      <c r="M97">
        <v>15</v>
      </c>
      <c r="N97">
        <v>3</v>
      </c>
      <c r="O97">
        <v>22</v>
      </c>
      <c r="P97">
        <v>70</v>
      </c>
      <c r="Q97">
        <v>8.8000000000000007</v>
      </c>
      <c r="R97">
        <v>2.7</v>
      </c>
      <c r="S97">
        <v>40.799999999999997</v>
      </c>
      <c r="T97">
        <v>0</v>
      </c>
    </row>
    <row r="98" spans="1:20" x14ac:dyDescent="0.3">
      <c r="A98">
        <v>97</v>
      </c>
      <c r="B98" s="2" t="s">
        <v>128</v>
      </c>
      <c r="C98" t="s">
        <v>128</v>
      </c>
      <c r="D98" s="2" t="s">
        <v>76</v>
      </c>
      <c r="E98">
        <v>25</v>
      </c>
      <c r="F98" s="2" t="s">
        <v>1175</v>
      </c>
      <c r="G98">
        <v>7</v>
      </c>
      <c r="H98">
        <v>5</v>
      </c>
      <c r="I98">
        <v>41</v>
      </c>
      <c r="J98">
        <v>30</v>
      </c>
      <c r="K98">
        <v>0.73199999999999998</v>
      </c>
      <c r="L98">
        <v>338</v>
      </c>
      <c r="M98">
        <v>11.3</v>
      </c>
      <c r="N98">
        <v>3</v>
      </c>
      <c r="O98">
        <v>18</v>
      </c>
      <c r="P98">
        <v>34</v>
      </c>
      <c r="Q98">
        <v>8.1999999999999993</v>
      </c>
      <c r="R98">
        <v>4.3</v>
      </c>
      <c r="S98">
        <v>48.3</v>
      </c>
      <c r="T98">
        <v>0</v>
      </c>
    </row>
    <row r="99" spans="1:20" x14ac:dyDescent="0.3">
      <c r="A99">
        <v>98</v>
      </c>
      <c r="B99" s="2" t="s">
        <v>241</v>
      </c>
      <c r="C99" t="s">
        <v>241</v>
      </c>
      <c r="D99" s="2" t="s">
        <v>40</v>
      </c>
      <c r="E99">
        <v>25</v>
      </c>
      <c r="F99" s="2" t="s">
        <v>52</v>
      </c>
      <c r="G99">
        <v>11</v>
      </c>
      <c r="H99">
        <v>10</v>
      </c>
      <c r="I99">
        <v>49</v>
      </c>
      <c r="J99">
        <v>30</v>
      </c>
      <c r="K99">
        <v>0.61199999999999999</v>
      </c>
      <c r="L99">
        <v>338</v>
      </c>
      <c r="M99">
        <v>11.3</v>
      </c>
      <c r="N99">
        <v>7</v>
      </c>
      <c r="O99">
        <v>18</v>
      </c>
      <c r="P99">
        <v>63</v>
      </c>
      <c r="Q99">
        <v>6.9</v>
      </c>
      <c r="R99">
        <v>2.7</v>
      </c>
      <c r="S99">
        <v>30.7</v>
      </c>
      <c r="T99">
        <v>0</v>
      </c>
    </row>
    <row r="100" spans="1:20" x14ac:dyDescent="0.3">
      <c r="A100">
        <v>99</v>
      </c>
      <c r="B100" s="2" t="s">
        <v>268</v>
      </c>
      <c r="C100" t="s">
        <v>268</v>
      </c>
      <c r="D100" s="2" t="s">
        <v>2648</v>
      </c>
      <c r="E100">
        <v>27</v>
      </c>
      <c r="F100" s="2" t="s">
        <v>1172</v>
      </c>
      <c r="G100">
        <v>11</v>
      </c>
      <c r="H100">
        <v>8</v>
      </c>
      <c r="I100">
        <v>44</v>
      </c>
      <c r="J100">
        <v>29</v>
      </c>
      <c r="K100">
        <v>0.65900000000000003</v>
      </c>
      <c r="L100">
        <v>497</v>
      </c>
      <c r="M100">
        <v>17.100000000000001</v>
      </c>
      <c r="N100">
        <v>6</v>
      </c>
      <c r="O100">
        <v>23</v>
      </c>
      <c r="P100">
        <v>59</v>
      </c>
      <c r="Q100">
        <v>11.3</v>
      </c>
      <c r="R100">
        <v>2.6</v>
      </c>
      <c r="S100">
        <v>45.2</v>
      </c>
      <c r="T100">
        <v>0</v>
      </c>
    </row>
    <row r="101" spans="1:20" x14ac:dyDescent="0.3">
      <c r="A101">
        <v>100</v>
      </c>
      <c r="B101" s="2" t="s">
        <v>119</v>
      </c>
      <c r="C101" t="s">
        <v>119</v>
      </c>
      <c r="D101" s="2" t="s">
        <v>107</v>
      </c>
      <c r="E101">
        <v>30</v>
      </c>
      <c r="F101" s="2" t="s">
        <v>1172</v>
      </c>
      <c r="G101">
        <v>8</v>
      </c>
      <c r="H101">
        <v>7</v>
      </c>
      <c r="I101">
        <v>48</v>
      </c>
      <c r="J101">
        <v>29</v>
      </c>
      <c r="K101">
        <v>0.60399999999999998</v>
      </c>
      <c r="L101">
        <v>386</v>
      </c>
      <c r="M101">
        <v>13.3</v>
      </c>
      <c r="N101">
        <v>2</v>
      </c>
      <c r="O101">
        <v>19</v>
      </c>
      <c r="P101">
        <v>46</v>
      </c>
      <c r="Q101">
        <v>8</v>
      </c>
      <c r="R101">
        <v>3.6</v>
      </c>
      <c r="S101">
        <v>48.3</v>
      </c>
      <c r="T101">
        <v>0</v>
      </c>
    </row>
    <row r="102" spans="1:20" x14ac:dyDescent="0.3">
      <c r="A102">
        <v>101</v>
      </c>
      <c r="B102" s="2" t="s">
        <v>45</v>
      </c>
      <c r="C102" t="s">
        <v>45</v>
      </c>
      <c r="D102" s="2" t="s">
        <v>46</v>
      </c>
      <c r="E102">
        <v>25</v>
      </c>
      <c r="F102" s="2" t="s">
        <v>34</v>
      </c>
      <c r="G102">
        <v>10</v>
      </c>
      <c r="H102">
        <v>10</v>
      </c>
      <c r="I102">
        <v>34</v>
      </c>
      <c r="J102">
        <v>29</v>
      </c>
      <c r="K102">
        <v>0.85299999999999998</v>
      </c>
      <c r="L102">
        <v>255</v>
      </c>
      <c r="M102">
        <v>8.8000000000000007</v>
      </c>
      <c r="N102">
        <v>1</v>
      </c>
      <c r="O102">
        <v>12</v>
      </c>
      <c r="P102">
        <v>50</v>
      </c>
      <c r="Q102">
        <v>7.5</v>
      </c>
      <c r="R102">
        <v>2.9</v>
      </c>
      <c r="S102">
        <v>25.5</v>
      </c>
      <c r="T102">
        <v>4</v>
      </c>
    </row>
    <row r="103" spans="1:20" x14ac:dyDescent="0.3">
      <c r="A103">
        <v>102</v>
      </c>
      <c r="B103" s="2" t="s">
        <v>363</v>
      </c>
      <c r="C103" t="s">
        <v>363</v>
      </c>
      <c r="D103" s="2" t="s">
        <v>40</v>
      </c>
      <c r="E103">
        <v>25</v>
      </c>
      <c r="F103" s="2" t="s">
        <v>1175</v>
      </c>
      <c r="G103">
        <v>11</v>
      </c>
      <c r="H103">
        <v>1</v>
      </c>
      <c r="I103">
        <v>40</v>
      </c>
      <c r="J103">
        <v>29</v>
      </c>
      <c r="K103">
        <v>0.72499999999999998</v>
      </c>
      <c r="L103">
        <v>282</v>
      </c>
      <c r="M103">
        <v>9.6999999999999993</v>
      </c>
      <c r="N103">
        <v>1</v>
      </c>
      <c r="O103">
        <v>19</v>
      </c>
      <c r="P103">
        <v>45</v>
      </c>
      <c r="Q103">
        <v>7.1</v>
      </c>
      <c r="R103">
        <v>2.6</v>
      </c>
      <c r="S103">
        <v>25.6</v>
      </c>
      <c r="T103">
        <v>0</v>
      </c>
    </row>
    <row r="104" spans="1:20" x14ac:dyDescent="0.3">
      <c r="A104">
        <v>103</v>
      </c>
      <c r="B104" s="2" t="s">
        <v>201</v>
      </c>
      <c r="C104" t="s">
        <v>201</v>
      </c>
      <c r="D104" s="2" t="s">
        <v>51</v>
      </c>
      <c r="E104">
        <v>22</v>
      </c>
      <c r="F104" s="2" t="s">
        <v>1172</v>
      </c>
      <c r="G104">
        <v>11</v>
      </c>
      <c r="H104">
        <v>6</v>
      </c>
      <c r="I104">
        <v>39</v>
      </c>
      <c r="J104">
        <v>29</v>
      </c>
      <c r="K104">
        <v>0.74399999999999999</v>
      </c>
      <c r="L104">
        <v>434</v>
      </c>
      <c r="M104">
        <v>15</v>
      </c>
      <c r="N104">
        <v>3</v>
      </c>
      <c r="O104">
        <v>17</v>
      </c>
      <c r="P104">
        <v>49</v>
      </c>
      <c r="Q104">
        <v>11.1</v>
      </c>
      <c r="R104">
        <v>2.6</v>
      </c>
      <c r="S104">
        <v>39.5</v>
      </c>
      <c r="T104">
        <v>0</v>
      </c>
    </row>
    <row r="105" spans="1:20" x14ac:dyDescent="0.3">
      <c r="A105">
        <v>104</v>
      </c>
      <c r="B105" s="2" t="s">
        <v>222</v>
      </c>
      <c r="C105" t="s">
        <v>222</v>
      </c>
      <c r="D105" s="2" t="s">
        <v>72</v>
      </c>
      <c r="E105">
        <v>35</v>
      </c>
      <c r="F105" s="2" t="s">
        <v>1172</v>
      </c>
      <c r="G105">
        <v>9</v>
      </c>
      <c r="H105">
        <v>3</v>
      </c>
      <c r="I105">
        <v>44</v>
      </c>
      <c r="J105">
        <v>28</v>
      </c>
      <c r="K105">
        <v>0.63600000000000001</v>
      </c>
      <c r="L105">
        <v>411</v>
      </c>
      <c r="M105">
        <v>14.7</v>
      </c>
      <c r="N105">
        <v>0</v>
      </c>
      <c r="O105">
        <v>20</v>
      </c>
      <c r="P105">
        <v>50</v>
      </c>
      <c r="Q105">
        <v>9.3000000000000007</v>
      </c>
      <c r="R105">
        <v>3.1</v>
      </c>
      <c r="S105">
        <v>45.7</v>
      </c>
      <c r="T105">
        <v>0</v>
      </c>
    </row>
    <row r="106" spans="1:20" x14ac:dyDescent="0.3">
      <c r="A106">
        <v>105</v>
      </c>
      <c r="B106" s="2" t="s">
        <v>55</v>
      </c>
      <c r="C106" t="s">
        <v>55</v>
      </c>
      <c r="D106" s="2" t="s">
        <v>56</v>
      </c>
      <c r="E106">
        <v>25</v>
      </c>
      <c r="F106" s="2" t="s">
        <v>1157</v>
      </c>
      <c r="G106">
        <v>5</v>
      </c>
      <c r="H106">
        <v>5</v>
      </c>
      <c r="I106">
        <v>33</v>
      </c>
      <c r="J106">
        <v>28</v>
      </c>
      <c r="K106">
        <v>0.84799999999999998</v>
      </c>
      <c r="L106">
        <v>229</v>
      </c>
      <c r="M106">
        <v>8.1999999999999993</v>
      </c>
      <c r="N106">
        <v>0</v>
      </c>
      <c r="O106">
        <v>10</v>
      </c>
      <c r="P106">
        <v>28</v>
      </c>
      <c r="Q106">
        <v>6.9</v>
      </c>
      <c r="R106">
        <v>5.6</v>
      </c>
      <c r="S106">
        <v>45.8</v>
      </c>
      <c r="T106">
        <v>0</v>
      </c>
    </row>
    <row r="107" spans="1:20" x14ac:dyDescent="0.3">
      <c r="A107">
        <v>106</v>
      </c>
      <c r="B107" s="2" t="s">
        <v>277</v>
      </c>
      <c r="C107" t="s">
        <v>277</v>
      </c>
      <c r="D107" s="2" t="s">
        <v>80</v>
      </c>
      <c r="E107">
        <v>26</v>
      </c>
      <c r="F107" s="2" t="s">
        <v>1175</v>
      </c>
      <c r="G107">
        <v>11</v>
      </c>
      <c r="H107">
        <v>3</v>
      </c>
      <c r="I107">
        <v>37</v>
      </c>
      <c r="J107">
        <v>28</v>
      </c>
      <c r="K107">
        <v>0.75700000000000001</v>
      </c>
      <c r="L107">
        <v>298</v>
      </c>
      <c r="M107">
        <v>10.6</v>
      </c>
      <c r="N107">
        <v>1</v>
      </c>
      <c r="O107">
        <v>17</v>
      </c>
      <c r="P107">
        <v>40</v>
      </c>
      <c r="Q107">
        <v>8.1</v>
      </c>
      <c r="R107">
        <v>2.5</v>
      </c>
      <c r="S107">
        <v>27.1</v>
      </c>
      <c r="T107">
        <v>1</v>
      </c>
    </row>
    <row r="108" spans="1:20" x14ac:dyDescent="0.3">
      <c r="A108">
        <v>107</v>
      </c>
      <c r="B108" s="2" t="s">
        <v>87</v>
      </c>
      <c r="C108" t="s">
        <v>87</v>
      </c>
      <c r="D108" s="2" t="s">
        <v>63</v>
      </c>
      <c r="E108">
        <v>25</v>
      </c>
      <c r="F108" s="2"/>
      <c r="G108">
        <v>10</v>
      </c>
      <c r="H108">
        <v>0</v>
      </c>
      <c r="I108">
        <v>37</v>
      </c>
      <c r="J108">
        <v>28</v>
      </c>
      <c r="K108">
        <v>0.75700000000000001</v>
      </c>
      <c r="L108">
        <v>171</v>
      </c>
      <c r="M108">
        <v>6.1</v>
      </c>
      <c r="N108">
        <v>0</v>
      </c>
      <c r="O108">
        <v>6</v>
      </c>
      <c r="P108">
        <v>20</v>
      </c>
      <c r="Q108">
        <v>4.5999999999999996</v>
      </c>
      <c r="R108">
        <v>2.8</v>
      </c>
      <c r="S108">
        <v>17.100000000000001</v>
      </c>
      <c r="T108">
        <v>0</v>
      </c>
    </row>
    <row r="109" spans="1:20" x14ac:dyDescent="0.3">
      <c r="A109">
        <v>108</v>
      </c>
      <c r="B109" s="2" t="s">
        <v>123</v>
      </c>
      <c r="C109" t="s">
        <v>123</v>
      </c>
      <c r="D109" s="2" t="s">
        <v>80</v>
      </c>
      <c r="E109">
        <v>27</v>
      </c>
      <c r="F109" s="2" t="s">
        <v>52</v>
      </c>
      <c r="G109">
        <v>10</v>
      </c>
      <c r="H109">
        <v>10</v>
      </c>
      <c r="I109">
        <v>37</v>
      </c>
      <c r="J109">
        <v>28</v>
      </c>
      <c r="K109">
        <v>0.75700000000000001</v>
      </c>
      <c r="L109">
        <v>321</v>
      </c>
      <c r="M109">
        <v>11.5</v>
      </c>
      <c r="N109">
        <v>3</v>
      </c>
      <c r="O109">
        <v>14</v>
      </c>
      <c r="P109">
        <v>39</v>
      </c>
      <c r="Q109">
        <v>8.6999999999999993</v>
      </c>
      <c r="R109">
        <v>2.8</v>
      </c>
      <c r="S109">
        <v>32.1</v>
      </c>
      <c r="T109">
        <v>0</v>
      </c>
    </row>
    <row r="110" spans="1:20" x14ac:dyDescent="0.3">
      <c r="A110">
        <v>109</v>
      </c>
      <c r="B110" s="2" t="s">
        <v>90</v>
      </c>
      <c r="C110" t="s">
        <v>90</v>
      </c>
      <c r="D110" s="2" t="s">
        <v>54</v>
      </c>
      <c r="E110">
        <v>26</v>
      </c>
      <c r="F110" s="2" t="s">
        <v>1175</v>
      </c>
      <c r="G110">
        <v>9</v>
      </c>
      <c r="H110">
        <v>9</v>
      </c>
      <c r="I110">
        <v>42</v>
      </c>
      <c r="J110">
        <v>28</v>
      </c>
      <c r="K110">
        <v>0.66700000000000004</v>
      </c>
      <c r="L110">
        <v>262</v>
      </c>
      <c r="M110">
        <v>9.4</v>
      </c>
      <c r="N110">
        <v>2</v>
      </c>
      <c r="O110">
        <v>15</v>
      </c>
      <c r="P110">
        <v>36</v>
      </c>
      <c r="Q110">
        <v>6.2</v>
      </c>
      <c r="R110">
        <v>3.1</v>
      </c>
      <c r="S110">
        <v>29.1</v>
      </c>
      <c r="T110">
        <v>0</v>
      </c>
    </row>
    <row r="111" spans="1:20" x14ac:dyDescent="0.3">
      <c r="A111">
        <v>110</v>
      </c>
      <c r="B111" s="2" t="s">
        <v>230</v>
      </c>
      <c r="C111" t="s">
        <v>230</v>
      </c>
      <c r="D111" s="2" t="s">
        <v>46</v>
      </c>
      <c r="E111">
        <v>31</v>
      </c>
      <c r="F111" s="2" t="s">
        <v>52</v>
      </c>
      <c r="G111">
        <v>11</v>
      </c>
      <c r="H111">
        <v>11</v>
      </c>
      <c r="I111">
        <v>35</v>
      </c>
      <c r="J111">
        <v>28</v>
      </c>
      <c r="K111">
        <v>0.8</v>
      </c>
      <c r="L111">
        <v>334</v>
      </c>
      <c r="M111">
        <v>11.9</v>
      </c>
      <c r="N111">
        <v>1</v>
      </c>
      <c r="O111">
        <v>16</v>
      </c>
      <c r="P111">
        <v>25</v>
      </c>
      <c r="Q111">
        <v>9.5</v>
      </c>
      <c r="R111">
        <v>2.5</v>
      </c>
      <c r="S111">
        <v>30.4</v>
      </c>
      <c r="T111">
        <v>1</v>
      </c>
    </row>
    <row r="112" spans="1:20" x14ac:dyDescent="0.3">
      <c r="A112">
        <v>111</v>
      </c>
      <c r="B112" s="2" t="s">
        <v>175</v>
      </c>
      <c r="C112" t="s">
        <v>175</v>
      </c>
      <c r="D112" s="2" t="s">
        <v>107</v>
      </c>
      <c r="E112">
        <v>23</v>
      </c>
      <c r="F112" s="2" t="s">
        <v>34</v>
      </c>
      <c r="G112">
        <v>11</v>
      </c>
      <c r="H112">
        <v>11</v>
      </c>
      <c r="I112">
        <v>39</v>
      </c>
      <c r="J112">
        <v>28</v>
      </c>
      <c r="K112">
        <v>0.71799999999999997</v>
      </c>
      <c r="L112">
        <v>207</v>
      </c>
      <c r="M112">
        <v>7.4</v>
      </c>
      <c r="N112">
        <v>0</v>
      </c>
      <c r="O112">
        <v>6</v>
      </c>
      <c r="P112">
        <v>34</v>
      </c>
      <c r="Q112">
        <v>5.3</v>
      </c>
      <c r="R112">
        <v>2.5</v>
      </c>
      <c r="S112">
        <v>18.8</v>
      </c>
      <c r="T112">
        <v>1</v>
      </c>
    </row>
    <row r="113" spans="1:20" x14ac:dyDescent="0.3">
      <c r="A113">
        <v>112</v>
      </c>
      <c r="B113" s="2" t="s">
        <v>254</v>
      </c>
      <c r="C113" t="s">
        <v>254</v>
      </c>
      <c r="D113" s="2" t="s">
        <v>37</v>
      </c>
      <c r="E113">
        <v>28</v>
      </c>
      <c r="F113" s="2" t="s">
        <v>1172</v>
      </c>
      <c r="G113">
        <v>10</v>
      </c>
      <c r="H113">
        <v>7</v>
      </c>
      <c r="I113">
        <v>40</v>
      </c>
      <c r="J113">
        <v>28</v>
      </c>
      <c r="K113">
        <v>0.7</v>
      </c>
      <c r="L113">
        <v>379</v>
      </c>
      <c r="M113">
        <v>13.5</v>
      </c>
      <c r="N113">
        <v>3</v>
      </c>
      <c r="O113">
        <v>19</v>
      </c>
      <c r="P113">
        <v>34</v>
      </c>
      <c r="Q113">
        <v>9.5</v>
      </c>
      <c r="R113">
        <v>2.8</v>
      </c>
      <c r="S113">
        <v>37.9</v>
      </c>
      <c r="T113">
        <v>1</v>
      </c>
    </row>
    <row r="114" spans="1:20" x14ac:dyDescent="0.3">
      <c r="A114">
        <v>113</v>
      </c>
      <c r="B114" s="2" t="s">
        <v>191</v>
      </c>
      <c r="C114" t="s">
        <v>191</v>
      </c>
      <c r="D114" s="2" t="s">
        <v>74</v>
      </c>
      <c r="E114">
        <v>32</v>
      </c>
      <c r="F114" s="2" t="s">
        <v>1172</v>
      </c>
      <c r="G114">
        <v>9</v>
      </c>
      <c r="H114">
        <v>3</v>
      </c>
      <c r="I114">
        <v>43</v>
      </c>
      <c r="J114">
        <v>28</v>
      </c>
      <c r="K114">
        <v>0.65100000000000002</v>
      </c>
      <c r="L114">
        <v>306</v>
      </c>
      <c r="M114">
        <v>10.9</v>
      </c>
      <c r="N114">
        <v>2</v>
      </c>
      <c r="O114">
        <v>16</v>
      </c>
      <c r="P114">
        <v>39</v>
      </c>
      <c r="Q114">
        <v>7.1</v>
      </c>
      <c r="R114">
        <v>3.1</v>
      </c>
      <c r="S114">
        <v>34</v>
      </c>
      <c r="T114">
        <v>0</v>
      </c>
    </row>
    <row r="115" spans="1:20" x14ac:dyDescent="0.3">
      <c r="A115">
        <v>114</v>
      </c>
      <c r="B115" s="2" t="s">
        <v>184</v>
      </c>
      <c r="C115" t="s">
        <v>184</v>
      </c>
      <c r="D115" s="2" t="s">
        <v>88</v>
      </c>
      <c r="E115">
        <v>28</v>
      </c>
      <c r="F115" s="2" t="s">
        <v>1172</v>
      </c>
      <c r="G115">
        <v>10</v>
      </c>
      <c r="H115">
        <v>2</v>
      </c>
      <c r="I115">
        <v>46</v>
      </c>
      <c r="J115">
        <v>27</v>
      </c>
      <c r="K115">
        <v>0.58699999999999997</v>
      </c>
      <c r="L115">
        <v>332</v>
      </c>
      <c r="M115">
        <v>12.3</v>
      </c>
      <c r="N115">
        <v>1</v>
      </c>
      <c r="O115">
        <v>17</v>
      </c>
      <c r="P115">
        <v>51</v>
      </c>
      <c r="Q115">
        <v>7.2</v>
      </c>
      <c r="R115">
        <v>2.7</v>
      </c>
      <c r="S115">
        <v>33.200000000000003</v>
      </c>
      <c r="T115">
        <v>0</v>
      </c>
    </row>
    <row r="116" spans="1:20" x14ac:dyDescent="0.3">
      <c r="A116">
        <v>115</v>
      </c>
      <c r="B116" s="2" t="s">
        <v>95</v>
      </c>
      <c r="C116" t="s">
        <v>95</v>
      </c>
      <c r="D116" s="2" t="s">
        <v>2648</v>
      </c>
      <c r="E116">
        <v>22</v>
      </c>
      <c r="F116" s="2" t="s">
        <v>34</v>
      </c>
      <c r="G116">
        <v>11</v>
      </c>
      <c r="H116">
        <v>11</v>
      </c>
      <c r="I116">
        <v>34</v>
      </c>
      <c r="J116">
        <v>27</v>
      </c>
      <c r="K116">
        <v>0.79400000000000004</v>
      </c>
      <c r="L116">
        <v>175</v>
      </c>
      <c r="M116">
        <v>6.5</v>
      </c>
      <c r="N116">
        <v>0</v>
      </c>
      <c r="O116">
        <v>5</v>
      </c>
      <c r="P116">
        <v>29</v>
      </c>
      <c r="Q116">
        <v>5.0999999999999996</v>
      </c>
      <c r="R116">
        <v>2.5</v>
      </c>
      <c r="S116">
        <v>15.9</v>
      </c>
      <c r="T116">
        <v>2</v>
      </c>
    </row>
    <row r="117" spans="1:20" x14ac:dyDescent="0.3">
      <c r="A117">
        <v>116</v>
      </c>
      <c r="B117" s="2" t="s">
        <v>166</v>
      </c>
      <c r="C117" t="s">
        <v>166</v>
      </c>
      <c r="D117" s="2" t="s">
        <v>63</v>
      </c>
      <c r="E117">
        <v>23</v>
      </c>
      <c r="F117" s="2" t="s">
        <v>34</v>
      </c>
      <c r="G117">
        <v>12</v>
      </c>
      <c r="H117">
        <v>12</v>
      </c>
      <c r="I117">
        <v>40</v>
      </c>
      <c r="J117">
        <v>27</v>
      </c>
      <c r="K117">
        <v>0.67500000000000004</v>
      </c>
      <c r="L117">
        <v>161</v>
      </c>
      <c r="M117">
        <v>6</v>
      </c>
      <c r="N117">
        <v>1</v>
      </c>
      <c r="O117">
        <v>2</v>
      </c>
      <c r="P117">
        <v>37</v>
      </c>
      <c r="Q117">
        <v>4</v>
      </c>
      <c r="R117">
        <v>2.2999999999999998</v>
      </c>
      <c r="S117">
        <v>13.4</v>
      </c>
      <c r="T117">
        <v>2</v>
      </c>
    </row>
    <row r="118" spans="1:20" x14ac:dyDescent="0.3">
      <c r="A118">
        <v>117</v>
      </c>
      <c r="B118" s="2" t="s">
        <v>862</v>
      </c>
      <c r="C118" t="s">
        <v>862</v>
      </c>
      <c r="D118" s="2" t="s">
        <v>65</v>
      </c>
      <c r="E118">
        <v>28</v>
      </c>
      <c r="F118" s="2" t="s">
        <v>1157</v>
      </c>
      <c r="G118">
        <v>11</v>
      </c>
      <c r="H118">
        <v>4</v>
      </c>
      <c r="I118">
        <v>39</v>
      </c>
      <c r="J118">
        <v>27</v>
      </c>
      <c r="K118">
        <v>0.69199999999999995</v>
      </c>
      <c r="L118">
        <v>197</v>
      </c>
      <c r="M118">
        <v>7.3</v>
      </c>
      <c r="N118">
        <v>1</v>
      </c>
      <c r="O118">
        <v>9</v>
      </c>
      <c r="P118">
        <v>26</v>
      </c>
      <c r="Q118">
        <v>5.0999999999999996</v>
      </c>
      <c r="R118">
        <v>2.5</v>
      </c>
      <c r="S118">
        <v>17.899999999999999</v>
      </c>
      <c r="T118">
        <v>0</v>
      </c>
    </row>
    <row r="119" spans="1:20" x14ac:dyDescent="0.3">
      <c r="A119">
        <v>118</v>
      </c>
      <c r="B119" s="2" t="s">
        <v>356</v>
      </c>
      <c r="C119" t="s">
        <v>356</v>
      </c>
      <c r="D119" s="2" t="s">
        <v>63</v>
      </c>
      <c r="E119">
        <v>23</v>
      </c>
      <c r="F119" s="2" t="s">
        <v>1172</v>
      </c>
      <c r="G119">
        <v>12</v>
      </c>
      <c r="H119">
        <v>5</v>
      </c>
      <c r="I119">
        <v>43</v>
      </c>
      <c r="J119">
        <v>27</v>
      </c>
      <c r="K119">
        <v>0.628</v>
      </c>
      <c r="L119">
        <v>414</v>
      </c>
      <c r="M119">
        <v>15.3</v>
      </c>
      <c r="N119">
        <v>2</v>
      </c>
      <c r="O119">
        <v>17</v>
      </c>
      <c r="P119">
        <v>47</v>
      </c>
      <c r="Q119">
        <v>9.6</v>
      </c>
      <c r="R119">
        <v>2.2999999999999998</v>
      </c>
      <c r="S119">
        <v>34.5</v>
      </c>
      <c r="T119">
        <v>0</v>
      </c>
    </row>
    <row r="120" spans="1:20" x14ac:dyDescent="0.3">
      <c r="A120">
        <v>119</v>
      </c>
      <c r="B120" s="2" t="s">
        <v>307</v>
      </c>
      <c r="C120" t="s">
        <v>307</v>
      </c>
      <c r="D120" s="2" t="s">
        <v>61</v>
      </c>
      <c r="E120">
        <v>25</v>
      </c>
      <c r="F120" s="2" t="s">
        <v>1172</v>
      </c>
      <c r="G120">
        <v>11</v>
      </c>
      <c r="H120">
        <v>4</v>
      </c>
      <c r="I120">
        <v>34</v>
      </c>
      <c r="J120">
        <v>27</v>
      </c>
      <c r="K120">
        <v>0.79400000000000004</v>
      </c>
      <c r="L120">
        <v>331</v>
      </c>
      <c r="M120">
        <v>12.3</v>
      </c>
      <c r="N120">
        <v>5</v>
      </c>
      <c r="O120">
        <v>14</v>
      </c>
      <c r="P120">
        <v>57</v>
      </c>
      <c r="Q120">
        <v>9.6999999999999993</v>
      </c>
      <c r="R120">
        <v>2.5</v>
      </c>
      <c r="S120">
        <v>30.1</v>
      </c>
      <c r="T120">
        <v>1</v>
      </c>
    </row>
    <row r="121" spans="1:20" x14ac:dyDescent="0.3">
      <c r="A121">
        <v>120</v>
      </c>
      <c r="B121" s="2" t="s">
        <v>138</v>
      </c>
      <c r="C121" t="s">
        <v>138</v>
      </c>
      <c r="D121" s="2" t="s">
        <v>65</v>
      </c>
      <c r="E121">
        <v>24</v>
      </c>
      <c r="F121" s="2" t="s">
        <v>1172</v>
      </c>
      <c r="G121">
        <v>5</v>
      </c>
      <c r="H121">
        <v>4</v>
      </c>
      <c r="I121">
        <v>35</v>
      </c>
      <c r="J121">
        <v>27</v>
      </c>
      <c r="K121">
        <v>0.77100000000000002</v>
      </c>
      <c r="L121">
        <v>318</v>
      </c>
      <c r="M121">
        <v>11.8</v>
      </c>
      <c r="N121">
        <v>1</v>
      </c>
      <c r="O121">
        <v>16</v>
      </c>
      <c r="P121">
        <v>35</v>
      </c>
      <c r="Q121">
        <v>9.1</v>
      </c>
      <c r="R121">
        <v>5.4</v>
      </c>
      <c r="S121">
        <v>63.6</v>
      </c>
      <c r="T121">
        <v>0</v>
      </c>
    </row>
    <row r="122" spans="1:20" x14ac:dyDescent="0.3">
      <c r="A122">
        <v>121</v>
      </c>
      <c r="B122" s="2" t="s">
        <v>279</v>
      </c>
      <c r="C122" t="s">
        <v>279</v>
      </c>
      <c r="D122" s="2" t="s">
        <v>48</v>
      </c>
      <c r="E122">
        <v>24</v>
      </c>
      <c r="F122" s="2" t="s">
        <v>1172</v>
      </c>
      <c r="G122">
        <v>11</v>
      </c>
      <c r="H122">
        <v>7</v>
      </c>
      <c r="I122">
        <v>36</v>
      </c>
      <c r="J122">
        <v>27</v>
      </c>
      <c r="K122">
        <v>0.75</v>
      </c>
      <c r="L122">
        <v>321</v>
      </c>
      <c r="M122">
        <v>11.9</v>
      </c>
      <c r="N122">
        <v>3</v>
      </c>
      <c r="O122">
        <v>17</v>
      </c>
      <c r="P122">
        <v>29</v>
      </c>
      <c r="Q122">
        <v>8.9</v>
      </c>
      <c r="R122">
        <v>2.5</v>
      </c>
      <c r="S122">
        <v>29.2</v>
      </c>
      <c r="T122">
        <v>1</v>
      </c>
    </row>
    <row r="123" spans="1:20" x14ac:dyDescent="0.3">
      <c r="A123">
        <v>122</v>
      </c>
      <c r="B123" s="2" t="s">
        <v>187</v>
      </c>
      <c r="C123" t="s">
        <v>187</v>
      </c>
      <c r="D123" s="2" t="s">
        <v>42</v>
      </c>
      <c r="E123">
        <v>25</v>
      </c>
      <c r="F123" s="2" t="s">
        <v>1157</v>
      </c>
      <c r="G123">
        <v>10</v>
      </c>
      <c r="H123">
        <v>3</v>
      </c>
      <c r="I123">
        <v>31</v>
      </c>
      <c r="J123">
        <v>27</v>
      </c>
      <c r="K123">
        <v>0.871</v>
      </c>
      <c r="L123">
        <v>212</v>
      </c>
      <c r="M123">
        <v>7.9</v>
      </c>
      <c r="N123">
        <v>1</v>
      </c>
      <c r="O123">
        <v>10</v>
      </c>
      <c r="P123">
        <v>29</v>
      </c>
      <c r="Q123">
        <v>6.8</v>
      </c>
      <c r="R123">
        <v>2.7</v>
      </c>
      <c r="S123">
        <v>21.2</v>
      </c>
      <c r="T123">
        <v>0</v>
      </c>
    </row>
    <row r="124" spans="1:20" x14ac:dyDescent="0.3">
      <c r="A124">
        <v>123</v>
      </c>
      <c r="B124" s="2" t="s">
        <v>358</v>
      </c>
      <c r="C124" t="s">
        <v>358</v>
      </c>
      <c r="D124" s="2" t="s">
        <v>86</v>
      </c>
      <c r="E124">
        <v>28</v>
      </c>
      <c r="F124" s="2" t="s">
        <v>1172</v>
      </c>
      <c r="G124">
        <v>11</v>
      </c>
      <c r="H124">
        <v>2</v>
      </c>
      <c r="I124">
        <v>37</v>
      </c>
      <c r="J124">
        <v>26</v>
      </c>
      <c r="K124">
        <v>0.70299999999999996</v>
      </c>
      <c r="L124">
        <v>256</v>
      </c>
      <c r="M124">
        <v>9.8000000000000007</v>
      </c>
      <c r="N124">
        <v>1</v>
      </c>
      <c r="O124">
        <v>16</v>
      </c>
      <c r="P124">
        <v>30</v>
      </c>
      <c r="Q124">
        <v>6.9</v>
      </c>
      <c r="R124">
        <v>2.4</v>
      </c>
      <c r="S124">
        <v>23.3</v>
      </c>
      <c r="T124">
        <v>1</v>
      </c>
    </row>
    <row r="125" spans="1:20" x14ac:dyDescent="0.3">
      <c r="A125">
        <v>124</v>
      </c>
      <c r="B125" s="2" t="s">
        <v>1919</v>
      </c>
      <c r="C125" t="s">
        <v>1919</v>
      </c>
      <c r="D125" s="2" t="s">
        <v>104</v>
      </c>
      <c r="E125">
        <v>23</v>
      </c>
      <c r="F125" s="2" t="s">
        <v>1172</v>
      </c>
      <c r="G125">
        <v>8</v>
      </c>
      <c r="H125">
        <v>5</v>
      </c>
      <c r="I125">
        <v>40</v>
      </c>
      <c r="J125">
        <v>26</v>
      </c>
      <c r="K125">
        <v>0.65</v>
      </c>
      <c r="L125">
        <v>330</v>
      </c>
      <c r="M125">
        <v>12.7</v>
      </c>
      <c r="N125">
        <v>1</v>
      </c>
      <c r="O125">
        <v>14</v>
      </c>
      <c r="P125">
        <v>45</v>
      </c>
      <c r="Q125">
        <v>8.3000000000000007</v>
      </c>
      <c r="R125">
        <v>3.3</v>
      </c>
      <c r="S125">
        <v>41.3</v>
      </c>
      <c r="T125">
        <v>0</v>
      </c>
    </row>
    <row r="126" spans="1:20" x14ac:dyDescent="0.3">
      <c r="A126">
        <v>125</v>
      </c>
      <c r="B126" s="2" t="s">
        <v>540</v>
      </c>
      <c r="C126" t="s">
        <v>540</v>
      </c>
      <c r="D126" s="2" t="s">
        <v>78</v>
      </c>
      <c r="E126">
        <v>24</v>
      </c>
      <c r="F126" s="2" t="s">
        <v>1175</v>
      </c>
      <c r="G126">
        <v>11</v>
      </c>
      <c r="H126">
        <v>8</v>
      </c>
      <c r="I126">
        <v>37</v>
      </c>
      <c r="J126">
        <v>26</v>
      </c>
      <c r="K126">
        <v>0.70299999999999996</v>
      </c>
      <c r="L126">
        <v>252</v>
      </c>
      <c r="M126">
        <v>9.6999999999999993</v>
      </c>
      <c r="N126">
        <v>0</v>
      </c>
      <c r="O126">
        <v>12</v>
      </c>
      <c r="P126">
        <v>23</v>
      </c>
      <c r="Q126">
        <v>6.8</v>
      </c>
      <c r="R126">
        <v>2.4</v>
      </c>
      <c r="S126">
        <v>22.9</v>
      </c>
      <c r="T126">
        <v>1</v>
      </c>
    </row>
    <row r="127" spans="1:20" x14ac:dyDescent="0.3">
      <c r="A127">
        <v>126</v>
      </c>
      <c r="B127" s="2" t="s">
        <v>1915</v>
      </c>
      <c r="C127" t="s">
        <v>1915</v>
      </c>
      <c r="D127" s="2" t="s">
        <v>104</v>
      </c>
      <c r="E127">
        <v>21</v>
      </c>
      <c r="F127" s="2" t="s">
        <v>1157</v>
      </c>
      <c r="G127">
        <v>10</v>
      </c>
      <c r="H127">
        <v>8</v>
      </c>
      <c r="I127">
        <v>27</v>
      </c>
      <c r="J127">
        <v>26</v>
      </c>
      <c r="K127">
        <v>0.96299999999999997</v>
      </c>
      <c r="L127">
        <v>227</v>
      </c>
      <c r="M127">
        <v>8.6999999999999993</v>
      </c>
      <c r="N127">
        <v>0</v>
      </c>
      <c r="O127">
        <v>10</v>
      </c>
      <c r="P127">
        <v>35</v>
      </c>
      <c r="Q127">
        <v>8.4</v>
      </c>
      <c r="R127">
        <v>2.6</v>
      </c>
      <c r="S127">
        <v>22.7</v>
      </c>
      <c r="T127">
        <v>1</v>
      </c>
    </row>
    <row r="128" spans="1:20" x14ac:dyDescent="0.3">
      <c r="A128">
        <v>127</v>
      </c>
      <c r="B128" s="2" t="s">
        <v>231</v>
      </c>
      <c r="C128" t="s">
        <v>231</v>
      </c>
      <c r="D128" s="2" t="s">
        <v>101</v>
      </c>
      <c r="E128">
        <v>30</v>
      </c>
      <c r="F128" s="2"/>
      <c r="G128">
        <v>10</v>
      </c>
      <c r="H128">
        <v>0</v>
      </c>
      <c r="I128">
        <v>33</v>
      </c>
      <c r="J128">
        <v>25</v>
      </c>
      <c r="K128">
        <v>0.75800000000000001</v>
      </c>
      <c r="L128">
        <v>192</v>
      </c>
      <c r="M128">
        <v>7.7</v>
      </c>
      <c r="N128">
        <v>3</v>
      </c>
      <c r="O128">
        <v>11</v>
      </c>
      <c r="P128">
        <v>24</v>
      </c>
      <c r="Q128">
        <v>5.8</v>
      </c>
      <c r="R128">
        <v>2.5</v>
      </c>
      <c r="S128">
        <v>19.2</v>
      </c>
      <c r="T128">
        <v>0</v>
      </c>
    </row>
    <row r="129" spans="1:20" x14ac:dyDescent="0.3">
      <c r="A129">
        <v>128</v>
      </c>
      <c r="B129" s="2" t="s">
        <v>179</v>
      </c>
      <c r="C129" t="s">
        <v>179</v>
      </c>
      <c r="D129" s="2" t="s">
        <v>180</v>
      </c>
      <c r="E129">
        <v>25</v>
      </c>
      <c r="F129" s="2" t="s">
        <v>1157</v>
      </c>
      <c r="G129">
        <v>10</v>
      </c>
      <c r="H129">
        <v>9</v>
      </c>
      <c r="I129">
        <v>30</v>
      </c>
      <c r="J129">
        <v>25</v>
      </c>
      <c r="K129">
        <v>0.83299999999999996</v>
      </c>
      <c r="L129">
        <v>145</v>
      </c>
      <c r="M129">
        <v>5.8</v>
      </c>
      <c r="N129">
        <v>0</v>
      </c>
      <c r="O129">
        <v>7</v>
      </c>
      <c r="P129">
        <v>18</v>
      </c>
      <c r="Q129">
        <v>4.8</v>
      </c>
      <c r="R129">
        <v>2.5</v>
      </c>
      <c r="S129">
        <v>14.5</v>
      </c>
      <c r="T129">
        <v>1</v>
      </c>
    </row>
    <row r="130" spans="1:20" x14ac:dyDescent="0.3">
      <c r="A130">
        <v>129</v>
      </c>
      <c r="B130" s="2" t="s">
        <v>2719</v>
      </c>
      <c r="C130" t="s">
        <v>2719</v>
      </c>
      <c r="D130" s="2" t="s">
        <v>114</v>
      </c>
      <c r="E130">
        <v>21</v>
      </c>
      <c r="F130" s="2" t="s">
        <v>1172</v>
      </c>
      <c r="G130">
        <v>9</v>
      </c>
      <c r="H130">
        <v>3</v>
      </c>
      <c r="I130">
        <v>44</v>
      </c>
      <c r="J130">
        <v>25</v>
      </c>
      <c r="K130">
        <v>0.56799999999999995</v>
      </c>
      <c r="L130">
        <v>275</v>
      </c>
      <c r="M130">
        <v>11</v>
      </c>
      <c r="N130">
        <v>1</v>
      </c>
      <c r="O130">
        <v>13</v>
      </c>
      <c r="P130">
        <v>36</v>
      </c>
      <c r="Q130">
        <v>6.3</v>
      </c>
      <c r="R130">
        <v>2.8</v>
      </c>
      <c r="S130">
        <v>30.6</v>
      </c>
      <c r="T130">
        <v>2</v>
      </c>
    </row>
    <row r="131" spans="1:20" x14ac:dyDescent="0.3">
      <c r="A131">
        <v>130</v>
      </c>
      <c r="B131" s="2" t="s">
        <v>260</v>
      </c>
      <c r="C131" t="s">
        <v>260</v>
      </c>
      <c r="D131" s="2" t="s">
        <v>42</v>
      </c>
      <c r="E131">
        <v>26</v>
      </c>
      <c r="F131" s="2" t="s">
        <v>1172</v>
      </c>
      <c r="G131">
        <v>11</v>
      </c>
      <c r="H131">
        <v>9</v>
      </c>
      <c r="I131">
        <v>51</v>
      </c>
      <c r="J131">
        <v>25</v>
      </c>
      <c r="K131">
        <v>0.49</v>
      </c>
      <c r="L131">
        <v>518</v>
      </c>
      <c r="M131">
        <v>20.7</v>
      </c>
      <c r="N131">
        <v>4</v>
      </c>
      <c r="O131">
        <v>19</v>
      </c>
      <c r="P131">
        <v>78</v>
      </c>
      <c r="Q131">
        <v>10.199999999999999</v>
      </c>
      <c r="R131">
        <v>2.2999999999999998</v>
      </c>
      <c r="S131">
        <v>47.1</v>
      </c>
      <c r="T131">
        <v>1</v>
      </c>
    </row>
    <row r="132" spans="1:20" x14ac:dyDescent="0.3">
      <c r="A132">
        <v>131</v>
      </c>
      <c r="B132" s="2" t="s">
        <v>207</v>
      </c>
      <c r="C132" t="s">
        <v>207</v>
      </c>
      <c r="D132" s="2" t="s">
        <v>51</v>
      </c>
      <c r="E132">
        <v>27</v>
      </c>
      <c r="F132" s="2" t="s">
        <v>1172</v>
      </c>
      <c r="G132">
        <v>6</v>
      </c>
      <c r="H132">
        <v>5</v>
      </c>
      <c r="I132">
        <v>36</v>
      </c>
      <c r="J132">
        <v>25</v>
      </c>
      <c r="K132">
        <v>0.69399999999999995</v>
      </c>
      <c r="L132">
        <v>260</v>
      </c>
      <c r="M132">
        <v>10.4</v>
      </c>
      <c r="N132">
        <v>2</v>
      </c>
      <c r="O132">
        <v>18</v>
      </c>
      <c r="P132">
        <v>21</v>
      </c>
      <c r="Q132">
        <v>7.2</v>
      </c>
      <c r="R132">
        <v>4.2</v>
      </c>
      <c r="S132">
        <v>43.3</v>
      </c>
      <c r="T132">
        <v>1</v>
      </c>
    </row>
    <row r="133" spans="1:20" x14ac:dyDescent="0.3">
      <c r="A133">
        <v>132</v>
      </c>
      <c r="B133" s="2" t="s">
        <v>465</v>
      </c>
      <c r="C133" t="s">
        <v>465</v>
      </c>
      <c r="D133" s="2" t="s">
        <v>104</v>
      </c>
      <c r="E133">
        <v>27</v>
      </c>
      <c r="F133" s="2" t="s">
        <v>1175</v>
      </c>
      <c r="G133">
        <v>10</v>
      </c>
      <c r="H133">
        <v>3</v>
      </c>
      <c r="I133">
        <v>30</v>
      </c>
      <c r="J133">
        <v>24</v>
      </c>
      <c r="K133">
        <v>0.8</v>
      </c>
      <c r="L133">
        <v>328</v>
      </c>
      <c r="M133">
        <v>13.7</v>
      </c>
      <c r="N133">
        <v>2</v>
      </c>
      <c r="O133">
        <v>16</v>
      </c>
      <c r="P133">
        <v>45</v>
      </c>
      <c r="Q133">
        <v>10.9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456</v>
      </c>
      <c r="C134" t="s">
        <v>456</v>
      </c>
      <c r="D134" s="2" t="s">
        <v>130</v>
      </c>
      <c r="E134">
        <v>25</v>
      </c>
      <c r="F134" s="2" t="s">
        <v>1172</v>
      </c>
      <c r="G134">
        <v>11</v>
      </c>
      <c r="H134">
        <v>2</v>
      </c>
      <c r="I134">
        <v>39</v>
      </c>
      <c r="J134">
        <v>24</v>
      </c>
      <c r="K134">
        <v>0.61499999999999999</v>
      </c>
      <c r="L134">
        <v>223</v>
      </c>
      <c r="M134">
        <v>9.3000000000000007</v>
      </c>
      <c r="N134">
        <v>2</v>
      </c>
      <c r="O134">
        <v>12</v>
      </c>
      <c r="P134">
        <v>30</v>
      </c>
      <c r="Q134">
        <v>5.7</v>
      </c>
      <c r="R134">
        <v>2.2000000000000002</v>
      </c>
      <c r="S134">
        <v>20.3</v>
      </c>
      <c r="T134">
        <v>0</v>
      </c>
    </row>
    <row r="135" spans="1:20" x14ac:dyDescent="0.3">
      <c r="A135">
        <v>134</v>
      </c>
      <c r="B135" s="2" t="s">
        <v>68</v>
      </c>
      <c r="C135" t="s">
        <v>68</v>
      </c>
      <c r="D135" s="2" t="s">
        <v>61</v>
      </c>
      <c r="E135">
        <v>26</v>
      </c>
      <c r="F135" s="2" t="s">
        <v>1157</v>
      </c>
      <c r="G135">
        <v>7</v>
      </c>
      <c r="H135">
        <v>7</v>
      </c>
      <c r="I135">
        <v>27</v>
      </c>
      <c r="J135">
        <v>24</v>
      </c>
      <c r="K135">
        <v>0.88900000000000001</v>
      </c>
      <c r="L135">
        <v>165</v>
      </c>
      <c r="M135">
        <v>6.9</v>
      </c>
      <c r="N135">
        <v>3</v>
      </c>
      <c r="O135">
        <v>9</v>
      </c>
      <c r="P135">
        <v>19</v>
      </c>
      <c r="Q135">
        <v>6.1</v>
      </c>
      <c r="R135">
        <v>3.4</v>
      </c>
      <c r="S135">
        <v>23.6</v>
      </c>
      <c r="T135">
        <v>1</v>
      </c>
    </row>
    <row r="136" spans="1:20" x14ac:dyDescent="0.3">
      <c r="A136">
        <v>135</v>
      </c>
      <c r="B136" s="2" t="s">
        <v>75</v>
      </c>
      <c r="C136" t="s">
        <v>75</v>
      </c>
      <c r="D136" s="2" t="s">
        <v>76</v>
      </c>
      <c r="E136">
        <v>30</v>
      </c>
      <c r="F136" s="2" t="s">
        <v>1175</v>
      </c>
      <c r="G136">
        <v>6</v>
      </c>
      <c r="H136">
        <v>6</v>
      </c>
      <c r="I136">
        <v>45</v>
      </c>
      <c r="J136">
        <v>24</v>
      </c>
      <c r="K136">
        <v>0.53300000000000003</v>
      </c>
      <c r="L136">
        <v>178</v>
      </c>
      <c r="M136">
        <v>7.4</v>
      </c>
      <c r="N136">
        <v>1</v>
      </c>
      <c r="O136">
        <v>10</v>
      </c>
      <c r="P136">
        <v>30</v>
      </c>
      <c r="Q136">
        <v>4</v>
      </c>
      <c r="R136">
        <v>4</v>
      </c>
      <c r="S136">
        <v>29.7</v>
      </c>
      <c r="T136">
        <v>0</v>
      </c>
    </row>
    <row r="137" spans="1:20" x14ac:dyDescent="0.3">
      <c r="A137">
        <v>136</v>
      </c>
      <c r="B137" s="2" t="s">
        <v>359</v>
      </c>
      <c r="C137" t="s">
        <v>359</v>
      </c>
      <c r="D137" s="2" t="s">
        <v>101</v>
      </c>
      <c r="E137">
        <v>23</v>
      </c>
      <c r="F137" s="2" t="s">
        <v>1172</v>
      </c>
      <c r="G137">
        <v>9</v>
      </c>
      <c r="H137">
        <v>7</v>
      </c>
      <c r="I137">
        <v>42</v>
      </c>
      <c r="J137">
        <v>24</v>
      </c>
      <c r="K137">
        <v>0.57099999999999995</v>
      </c>
      <c r="L137">
        <v>213</v>
      </c>
      <c r="M137">
        <v>8.9</v>
      </c>
      <c r="N137">
        <v>1</v>
      </c>
      <c r="O137">
        <v>11</v>
      </c>
      <c r="P137">
        <v>27</v>
      </c>
      <c r="Q137">
        <v>5.0999999999999996</v>
      </c>
      <c r="R137">
        <v>2.7</v>
      </c>
      <c r="S137">
        <v>23.7</v>
      </c>
      <c r="T137">
        <v>1</v>
      </c>
    </row>
    <row r="138" spans="1:20" x14ac:dyDescent="0.3">
      <c r="A138">
        <v>137</v>
      </c>
      <c r="B138" s="2" t="s">
        <v>659</v>
      </c>
      <c r="C138" t="s">
        <v>659</v>
      </c>
      <c r="D138" s="2" t="s">
        <v>76</v>
      </c>
      <c r="E138">
        <v>28</v>
      </c>
      <c r="F138" s="2" t="s">
        <v>1175</v>
      </c>
      <c r="G138">
        <v>11</v>
      </c>
      <c r="H138">
        <v>4</v>
      </c>
      <c r="I138">
        <v>31</v>
      </c>
      <c r="J138">
        <v>24</v>
      </c>
      <c r="K138">
        <v>0.77400000000000002</v>
      </c>
      <c r="L138">
        <v>345</v>
      </c>
      <c r="M138">
        <v>14.4</v>
      </c>
      <c r="N138">
        <v>2</v>
      </c>
      <c r="O138">
        <v>16</v>
      </c>
      <c r="P138">
        <v>33</v>
      </c>
      <c r="Q138">
        <v>11.1</v>
      </c>
      <c r="R138">
        <v>2.2000000000000002</v>
      </c>
      <c r="S138">
        <v>31.4</v>
      </c>
      <c r="T138">
        <v>0</v>
      </c>
    </row>
    <row r="139" spans="1:20" x14ac:dyDescent="0.3">
      <c r="A139">
        <v>138</v>
      </c>
      <c r="B139" s="2" t="s">
        <v>322</v>
      </c>
      <c r="C139" t="s">
        <v>322</v>
      </c>
      <c r="D139" s="2" t="s">
        <v>111</v>
      </c>
      <c r="E139">
        <v>25</v>
      </c>
      <c r="F139" s="2"/>
      <c r="G139">
        <v>6</v>
      </c>
      <c r="H139">
        <v>2</v>
      </c>
      <c r="I139">
        <v>28</v>
      </c>
      <c r="J139">
        <v>23</v>
      </c>
      <c r="K139">
        <v>0.82099999999999995</v>
      </c>
      <c r="L139">
        <v>143</v>
      </c>
      <c r="M139">
        <v>6.2</v>
      </c>
      <c r="N139">
        <v>0</v>
      </c>
      <c r="O139">
        <v>5</v>
      </c>
      <c r="P139">
        <v>21</v>
      </c>
      <c r="Q139">
        <v>5.0999999999999996</v>
      </c>
      <c r="R139">
        <v>3.8</v>
      </c>
      <c r="S139">
        <v>23.8</v>
      </c>
      <c r="T139">
        <v>0</v>
      </c>
    </row>
    <row r="140" spans="1:20" x14ac:dyDescent="0.3">
      <c r="A140">
        <v>139</v>
      </c>
      <c r="B140" s="2" t="s">
        <v>170</v>
      </c>
      <c r="C140" t="s">
        <v>170</v>
      </c>
      <c r="D140" s="2" t="s">
        <v>54</v>
      </c>
      <c r="E140">
        <v>28</v>
      </c>
      <c r="F140" s="2" t="s">
        <v>1172</v>
      </c>
      <c r="G140">
        <v>7</v>
      </c>
      <c r="H140">
        <v>7</v>
      </c>
      <c r="I140">
        <v>43</v>
      </c>
      <c r="J140">
        <v>23</v>
      </c>
      <c r="K140">
        <v>0.53500000000000003</v>
      </c>
      <c r="L140">
        <v>319</v>
      </c>
      <c r="M140">
        <v>13.9</v>
      </c>
      <c r="N140">
        <v>3</v>
      </c>
      <c r="O140">
        <v>17</v>
      </c>
      <c r="P140">
        <v>43</v>
      </c>
      <c r="Q140">
        <v>7.4</v>
      </c>
      <c r="R140">
        <v>3.3</v>
      </c>
      <c r="S140">
        <v>45.6</v>
      </c>
      <c r="T140">
        <v>0</v>
      </c>
    </row>
    <row r="141" spans="1:20" x14ac:dyDescent="0.3">
      <c r="A141">
        <v>140</v>
      </c>
      <c r="B141" s="2" t="s">
        <v>478</v>
      </c>
      <c r="C141" t="s">
        <v>478</v>
      </c>
      <c r="D141" s="2" t="s">
        <v>104</v>
      </c>
      <c r="E141">
        <v>29</v>
      </c>
      <c r="F141" s="2" t="s">
        <v>1175</v>
      </c>
      <c r="G141">
        <v>8</v>
      </c>
      <c r="H141">
        <v>2</v>
      </c>
      <c r="I141">
        <v>38</v>
      </c>
      <c r="J141">
        <v>23</v>
      </c>
      <c r="K141">
        <v>0.60499999999999998</v>
      </c>
      <c r="L141">
        <v>213</v>
      </c>
      <c r="M141">
        <v>9.3000000000000007</v>
      </c>
      <c r="N141">
        <v>3</v>
      </c>
      <c r="O141">
        <v>12</v>
      </c>
      <c r="P141">
        <v>20</v>
      </c>
      <c r="Q141">
        <v>5.6</v>
      </c>
      <c r="R141">
        <v>2.9</v>
      </c>
      <c r="S141">
        <v>26.6</v>
      </c>
      <c r="T141">
        <v>0</v>
      </c>
    </row>
    <row r="142" spans="1:20" x14ac:dyDescent="0.3">
      <c r="A142">
        <v>141</v>
      </c>
      <c r="B142" s="2" t="s">
        <v>237</v>
      </c>
      <c r="C142" t="s">
        <v>237</v>
      </c>
      <c r="D142" s="2" t="s">
        <v>61</v>
      </c>
      <c r="E142">
        <v>35</v>
      </c>
      <c r="F142" s="2" t="s">
        <v>1175</v>
      </c>
      <c r="G142">
        <v>10</v>
      </c>
      <c r="H142">
        <v>8</v>
      </c>
      <c r="I142">
        <v>35</v>
      </c>
      <c r="J142">
        <v>23</v>
      </c>
      <c r="K142">
        <v>0.65700000000000003</v>
      </c>
      <c r="L142">
        <v>224</v>
      </c>
      <c r="M142">
        <v>9.6999999999999993</v>
      </c>
      <c r="N142">
        <v>1</v>
      </c>
      <c r="O142">
        <v>15</v>
      </c>
      <c r="P142">
        <v>22</v>
      </c>
      <c r="Q142">
        <v>6.4</v>
      </c>
      <c r="R142">
        <v>2.2999999999999998</v>
      </c>
      <c r="S142">
        <v>22.4</v>
      </c>
      <c r="T142">
        <v>0</v>
      </c>
    </row>
    <row r="143" spans="1:20" x14ac:dyDescent="0.3">
      <c r="A143">
        <v>142</v>
      </c>
      <c r="B143" s="2" t="s">
        <v>47</v>
      </c>
      <c r="C143" t="s">
        <v>47</v>
      </c>
      <c r="D143" s="2" t="s">
        <v>48</v>
      </c>
      <c r="E143">
        <v>27</v>
      </c>
      <c r="F143" s="2" t="s">
        <v>1172</v>
      </c>
      <c r="G143">
        <v>5</v>
      </c>
      <c r="H143">
        <v>5</v>
      </c>
      <c r="I143">
        <v>36</v>
      </c>
      <c r="J143">
        <v>23</v>
      </c>
      <c r="K143">
        <v>0.63900000000000001</v>
      </c>
      <c r="L143">
        <v>249</v>
      </c>
      <c r="M143">
        <v>10.8</v>
      </c>
      <c r="N143">
        <v>0</v>
      </c>
      <c r="O143">
        <v>12</v>
      </c>
      <c r="P143">
        <v>24</v>
      </c>
      <c r="Q143">
        <v>6.9</v>
      </c>
      <c r="R143">
        <v>4.5999999999999996</v>
      </c>
      <c r="S143">
        <v>49.8</v>
      </c>
      <c r="T143">
        <v>0</v>
      </c>
    </row>
    <row r="144" spans="1:20" x14ac:dyDescent="0.3">
      <c r="A144">
        <v>143</v>
      </c>
      <c r="B144" s="2" t="s">
        <v>206</v>
      </c>
      <c r="C144" t="s">
        <v>206</v>
      </c>
      <c r="D144" s="2" t="s">
        <v>180</v>
      </c>
      <c r="E144">
        <v>24</v>
      </c>
      <c r="F144" s="2" t="s">
        <v>1172</v>
      </c>
      <c r="G144">
        <v>11</v>
      </c>
      <c r="H144">
        <v>4</v>
      </c>
      <c r="I144">
        <v>38</v>
      </c>
      <c r="J144">
        <v>23</v>
      </c>
      <c r="K144">
        <v>0.60499999999999998</v>
      </c>
      <c r="L144">
        <v>263</v>
      </c>
      <c r="M144">
        <v>11.4</v>
      </c>
      <c r="N144">
        <v>3</v>
      </c>
      <c r="O144">
        <v>14</v>
      </c>
      <c r="P144">
        <v>28</v>
      </c>
      <c r="Q144">
        <v>6.9</v>
      </c>
      <c r="R144">
        <v>2.1</v>
      </c>
      <c r="S144">
        <v>23.9</v>
      </c>
      <c r="T144">
        <v>0</v>
      </c>
    </row>
    <row r="145" spans="1:20" x14ac:dyDescent="0.3">
      <c r="A145">
        <v>144</v>
      </c>
      <c r="B145" s="2" t="s">
        <v>2010</v>
      </c>
      <c r="C145" t="s">
        <v>2010</v>
      </c>
      <c r="D145" s="2" t="s">
        <v>135</v>
      </c>
      <c r="E145">
        <v>23</v>
      </c>
      <c r="F145" s="2" t="s">
        <v>1172</v>
      </c>
      <c r="G145">
        <v>9</v>
      </c>
      <c r="H145">
        <v>4</v>
      </c>
      <c r="I145">
        <v>27</v>
      </c>
      <c r="J145">
        <v>23</v>
      </c>
      <c r="K145">
        <v>0.85199999999999998</v>
      </c>
      <c r="L145">
        <v>168</v>
      </c>
      <c r="M145">
        <v>7.3</v>
      </c>
      <c r="N145">
        <v>0</v>
      </c>
      <c r="O145">
        <v>9</v>
      </c>
      <c r="P145">
        <v>22</v>
      </c>
      <c r="Q145">
        <v>6.2</v>
      </c>
      <c r="R145">
        <v>2.6</v>
      </c>
      <c r="S145">
        <v>18.7</v>
      </c>
      <c r="T145">
        <v>3</v>
      </c>
    </row>
    <row r="146" spans="1:20" x14ac:dyDescent="0.3">
      <c r="A146">
        <v>145</v>
      </c>
      <c r="B146" s="2" t="s">
        <v>273</v>
      </c>
      <c r="C146" t="s">
        <v>273</v>
      </c>
      <c r="D146" s="2" t="s">
        <v>67</v>
      </c>
      <c r="E146">
        <v>28</v>
      </c>
      <c r="F146" s="2" t="s">
        <v>1175</v>
      </c>
      <c r="G146">
        <v>8</v>
      </c>
      <c r="H146">
        <v>3</v>
      </c>
      <c r="I146">
        <v>28</v>
      </c>
      <c r="J146">
        <v>22</v>
      </c>
      <c r="K146">
        <v>0.78600000000000003</v>
      </c>
      <c r="L146">
        <v>275</v>
      </c>
      <c r="M146">
        <v>12.5</v>
      </c>
      <c r="N146">
        <v>1</v>
      </c>
      <c r="O146">
        <v>14</v>
      </c>
      <c r="P146">
        <v>26</v>
      </c>
      <c r="Q146">
        <v>9.8000000000000007</v>
      </c>
      <c r="R146">
        <v>2.8</v>
      </c>
      <c r="S146">
        <v>34.4</v>
      </c>
      <c r="T146">
        <v>0</v>
      </c>
    </row>
    <row r="147" spans="1:20" x14ac:dyDescent="0.3">
      <c r="A147">
        <v>146</v>
      </c>
      <c r="B147" s="2" t="s">
        <v>81</v>
      </c>
      <c r="C147" t="s">
        <v>81</v>
      </c>
      <c r="D147" s="2" t="s">
        <v>48</v>
      </c>
      <c r="E147">
        <v>33</v>
      </c>
      <c r="F147" s="2" t="s">
        <v>1175</v>
      </c>
      <c r="G147">
        <v>10</v>
      </c>
      <c r="H147">
        <v>3</v>
      </c>
      <c r="I147">
        <v>37</v>
      </c>
      <c r="J147">
        <v>22</v>
      </c>
      <c r="K147">
        <v>0.59499999999999997</v>
      </c>
      <c r="L147">
        <v>285</v>
      </c>
      <c r="M147">
        <v>13</v>
      </c>
      <c r="N147">
        <v>4</v>
      </c>
      <c r="O147">
        <v>15</v>
      </c>
      <c r="P147">
        <v>46</v>
      </c>
      <c r="Q147">
        <v>7.7</v>
      </c>
      <c r="R147">
        <v>2.2000000000000002</v>
      </c>
      <c r="S147">
        <v>28.5</v>
      </c>
      <c r="T147">
        <v>1</v>
      </c>
    </row>
    <row r="148" spans="1:20" x14ac:dyDescent="0.3">
      <c r="A148">
        <v>147</v>
      </c>
      <c r="B148" s="2" t="s">
        <v>1976</v>
      </c>
      <c r="C148" t="s">
        <v>1976</v>
      </c>
      <c r="D148" s="2" t="s">
        <v>107</v>
      </c>
      <c r="E148">
        <v>21</v>
      </c>
      <c r="F148" s="2" t="s">
        <v>1172</v>
      </c>
      <c r="G148">
        <v>11</v>
      </c>
      <c r="H148">
        <v>6</v>
      </c>
      <c r="I148">
        <v>35</v>
      </c>
      <c r="J148">
        <v>22</v>
      </c>
      <c r="K148">
        <v>0.629</v>
      </c>
      <c r="L148">
        <v>354</v>
      </c>
      <c r="M148">
        <v>16.100000000000001</v>
      </c>
      <c r="N148">
        <v>4</v>
      </c>
      <c r="O148">
        <v>16</v>
      </c>
      <c r="P148">
        <v>44</v>
      </c>
      <c r="Q148">
        <v>10.1</v>
      </c>
      <c r="R148">
        <v>2</v>
      </c>
      <c r="S148">
        <v>32.200000000000003</v>
      </c>
      <c r="T148">
        <v>0</v>
      </c>
    </row>
    <row r="149" spans="1:20" x14ac:dyDescent="0.3">
      <c r="A149">
        <v>148</v>
      </c>
      <c r="B149" s="2" t="s">
        <v>251</v>
      </c>
      <c r="C149" t="s">
        <v>251</v>
      </c>
      <c r="D149" s="2" t="s">
        <v>88</v>
      </c>
      <c r="E149">
        <v>30</v>
      </c>
      <c r="F149" s="2" t="s">
        <v>1175</v>
      </c>
      <c r="G149">
        <v>10</v>
      </c>
      <c r="H149">
        <v>2</v>
      </c>
      <c r="I149">
        <v>41</v>
      </c>
      <c r="J149">
        <v>22</v>
      </c>
      <c r="K149">
        <v>0.53700000000000003</v>
      </c>
      <c r="L149">
        <v>204</v>
      </c>
      <c r="M149">
        <v>9.3000000000000007</v>
      </c>
      <c r="N149">
        <v>2</v>
      </c>
      <c r="O149">
        <v>12</v>
      </c>
      <c r="P149">
        <v>19</v>
      </c>
      <c r="Q149">
        <v>5</v>
      </c>
      <c r="R149">
        <v>2.2000000000000002</v>
      </c>
      <c r="S149">
        <v>20.399999999999999</v>
      </c>
      <c r="T149">
        <v>0</v>
      </c>
    </row>
    <row r="150" spans="1:20" x14ac:dyDescent="0.3">
      <c r="A150">
        <v>149</v>
      </c>
      <c r="B150" s="2" t="s">
        <v>289</v>
      </c>
      <c r="C150" t="s">
        <v>289</v>
      </c>
      <c r="D150" s="2" t="s">
        <v>40</v>
      </c>
      <c r="E150">
        <v>27</v>
      </c>
      <c r="F150" s="2" t="s">
        <v>1172</v>
      </c>
      <c r="G150">
        <v>6</v>
      </c>
      <c r="H150">
        <v>1</v>
      </c>
      <c r="I150">
        <v>31</v>
      </c>
      <c r="J150">
        <v>22</v>
      </c>
      <c r="K150">
        <v>0.71</v>
      </c>
      <c r="L150">
        <v>219</v>
      </c>
      <c r="M150">
        <v>10</v>
      </c>
      <c r="N150">
        <v>2</v>
      </c>
      <c r="O150">
        <v>11</v>
      </c>
      <c r="P150">
        <v>23</v>
      </c>
      <c r="Q150">
        <v>7.1</v>
      </c>
      <c r="R150">
        <v>3.7</v>
      </c>
      <c r="S150">
        <v>36.5</v>
      </c>
      <c r="T150">
        <v>0</v>
      </c>
    </row>
    <row r="151" spans="1:20" x14ac:dyDescent="0.3">
      <c r="A151">
        <v>150</v>
      </c>
      <c r="B151" s="2" t="s">
        <v>253</v>
      </c>
      <c r="C151" t="s">
        <v>253</v>
      </c>
      <c r="D151" s="2" t="s">
        <v>54</v>
      </c>
      <c r="E151">
        <v>25</v>
      </c>
      <c r="F151" s="2" t="s">
        <v>1157</v>
      </c>
      <c r="G151">
        <v>11</v>
      </c>
      <c r="H151">
        <v>4</v>
      </c>
      <c r="I151">
        <v>32</v>
      </c>
      <c r="J151">
        <v>22</v>
      </c>
      <c r="K151">
        <v>0.68799999999999994</v>
      </c>
      <c r="L151">
        <v>151</v>
      </c>
      <c r="M151">
        <v>6.9</v>
      </c>
      <c r="N151">
        <v>4</v>
      </c>
      <c r="O151">
        <v>11</v>
      </c>
      <c r="P151">
        <v>13</v>
      </c>
      <c r="Q151">
        <v>4.7</v>
      </c>
      <c r="R151">
        <v>2</v>
      </c>
      <c r="S151">
        <v>13.7</v>
      </c>
      <c r="T151">
        <v>1</v>
      </c>
    </row>
    <row r="152" spans="1:20" x14ac:dyDescent="0.3">
      <c r="A152">
        <v>151</v>
      </c>
      <c r="B152" s="2" t="s">
        <v>193</v>
      </c>
      <c r="C152" t="s">
        <v>193</v>
      </c>
      <c r="D152" s="2" t="s">
        <v>130</v>
      </c>
      <c r="E152">
        <v>27</v>
      </c>
      <c r="F152" s="2" t="s">
        <v>1172</v>
      </c>
      <c r="G152">
        <v>7</v>
      </c>
      <c r="H152">
        <v>7</v>
      </c>
      <c r="I152">
        <v>36</v>
      </c>
      <c r="J152">
        <v>22</v>
      </c>
      <c r="K152">
        <v>0.61099999999999999</v>
      </c>
      <c r="L152">
        <v>352</v>
      </c>
      <c r="M152">
        <v>16</v>
      </c>
      <c r="N152">
        <v>3</v>
      </c>
      <c r="O152">
        <v>15</v>
      </c>
      <c r="P152">
        <v>50</v>
      </c>
      <c r="Q152">
        <v>9.8000000000000007</v>
      </c>
      <c r="R152">
        <v>3.1</v>
      </c>
      <c r="S152">
        <v>50.3</v>
      </c>
      <c r="T152">
        <v>0</v>
      </c>
    </row>
    <row r="153" spans="1:20" x14ac:dyDescent="0.3">
      <c r="A153">
        <v>152</v>
      </c>
      <c r="B153" s="2" t="s">
        <v>100</v>
      </c>
      <c r="C153" t="s">
        <v>100</v>
      </c>
      <c r="D153" s="2" t="s">
        <v>101</v>
      </c>
      <c r="E153">
        <v>34</v>
      </c>
      <c r="F153" s="2" t="s">
        <v>1172</v>
      </c>
      <c r="G153">
        <v>6</v>
      </c>
      <c r="H153">
        <v>1</v>
      </c>
      <c r="I153">
        <v>39</v>
      </c>
      <c r="J153">
        <v>21</v>
      </c>
      <c r="K153">
        <v>0.53800000000000003</v>
      </c>
      <c r="L153">
        <v>315</v>
      </c>
      <c r="M153">
        <v>15</v>
      </c>
      <c r="N153">
        <v>0</v>
      </c>
      <c r="O153">
        <v>18</v>
      </c>
      <c r="P153">
        <v>49</v>
      </c>
      <c r="Q153">
        <v>8.1</v>
      </c>
      <c r="R153">
        <v>3.5</v>
      </c>
      <c r="S153">
        <v>52.5</v>
      </c>
      <c r="T153">
        <v>0</v>
      </c>
    </row>
    <row r="154" spans="1:20" x14ac:dyDescent="0.3">
      <c r="A154">
        <v>153</v>
      </c>
      <c r="B154" s="2" t="s">
        <v>1996</v>
      </c>
      <c r="C154" t="s">
        <v>1996</v>
      </c>
      <c r="D154" s="2" t="s">
        <v>56</v>
      </c>
      <c r="E154">
        <v>23</v>
      </c>
      <c r="F154" s="2"/>
      <c r="G154">
        <v>11</v>
      </c>
      <c r="H154">
        <v>0</v>
      </c>
      <c r="I154">
        <v>21</v>
      </c>
      <c r="J154">
        <v>21</v>
      </c>
      <c r="K154">
        <v>1</v>
      </c>
      <c r="L154">
        <v>145</v>
      </c>
      <c r="M154">
        <v>6.9</v>
      </c>
      <c r="N154">
        <v>0</v>
      </c>
      <c r="O154">
        <v>9</v>
      </c>
      <c r="P154">
        <v>35</v>
      </c>
      <c r="Q154">
        <v>6.9</v>
      </c>
      <c r="R154">
        <v>1.9</v>
      </c>
      <c r="S154">
        <v>13.2</v>
      </c>
      <c r="T154">
        <v>2</v>
      </c>
    </row>
    <row r="155" spans="1:20" x14ac:dyDescent="0.3">
      <c r="A155">
        <v>154</v>
      </c>
      <c r="B155" s="2" t="s">
        <v>77</v>
      </c>
      <c r="C155" t="s">
        <v>77</v>
      </c>
      <c r="D155" s="2" t="s">
        <v>78</v>
      </c>
      <c r="E155">
        <v>24</v>
      </c>
      <c r="F155" s="2" t="s">
        <v>1157</v>
      </c>
      <c r="G155">
        <v>6</v>
      </c>
      <c r="H155">
        <v>6</v>
      </c>
      <c r="I155">
        <v>26</v>
      </c>
      <c r="J155">
        <v>21</v>
      </c>
      <c r="K155">
        <v>0.80800000000000005</v>
      </c>
      <c r="L155">
        <v>138</v>
      </c>
      <c r="M155">
        <v>6.6</v>
      </c>
      <c r="N155">
        <v>1</v>
      </c>
      <c r="O155">
        <v>5</v>
      </c>
      <c r="P155">
        <v>19</v>
      </c>
      <c r="Q155">
        <v>5.3</v>
      </c>
      <c r="R155">
        <v>3.5</v>
      </c>
      <c r="S155">
        <v>23</v>
      </c>
      <c r="T155">
        <v>1</v>
      </c>
    </row>
    <row r="156" spans="1:20" x14ac:dyDescent="0.3">
      <c r="A156">
        <v>155</v>
      </c>
      <c r="B156" s="2" t="s">
        <v>234</v>
      </c>
      <c r="C156" t="s">
        <v>234</v>
      </c>
      <c r="D156" s="2" t="s">
        <v>76</v>
      </c>
      <c r="E156">
        <v>25</v>
      </c>
      <c r="F156" s="2" t="s">
        <v>1157</v>
      </c>
      <c r="G156">
        <v>11</v>
      </c>
      <c r="H156">
        <v>3</v>
      </c>
      <c r="I156">
        <v>27</v>
      </c>
      <c r="J156">
        <v>21</v>
      </c>
      <c r="K156">
        <v>0.77800000000000002</v>
      </c>
      <c r="L156">
        <v>180</v>
      </c>
      <c r="M156">
        <v>8.6</v>
      </c>
      <c r="N156">
        <v>1</v>
      </c>
      <c r="O156">
        <v>7</v>
      </c>
      <c r="P156">
        <v>18</v>
      </c>
      <c r="Q156">
        <v>6.7</v>
      </c>
      <c r="R156">
        <v>1.9</v>
      </c>
      <c r="S156">
        <v>16.399999999999999</v>
      </c>
      <c r="T156">
        <v>1</v>
      </c>
    </row>
    <row r="157" spans="1:20" x14ac:dyDescent="0.3">
      <c r="A157">
        <v>156</v>
      </c>
      <c r="B157" s="2" t="s">
        <v>269</v>
      </c>
      <c r="C157" t="s">
        <v>269</v>
      </c>
      <c r="D157" s="2" t="s">
        <v>63</v>
      </c>
      <c r="E157">
        <v>29</v>
      </c>
      <c r="F157" s="2" t="s">
        <v>1175</v>
      </c>
      <c r="G157">
        <v>12</v>
      </c>
      <c r="H157">
        <v>1</v>
      </c>
      <c r="I157">
        <v>25</v>
      </c>
      <c r="J157">
        <v>20</v>
      </c>
      <c r="K157">
        <v>0.8</v>
      </c>
      <c r="L157">
        <v>181</v>
      </c>
      <c r="M157">
        <v>9.1</v>
      </c>
      <c r="N157">
        <v>2</v>
      </c>
      <c r="O157">
        <v>12</v>
      </c>
      <c r="P157">
        <v>25</v>
      </c>
      <c r="Q157">
        <v>7.2</v>
      </c>
      <c r="R157">
        <v>1.7</v>
      </c>
      <c r="S157">
        <v>15.1</v>
      </c>
      <c r="T157">
        <v>0</v>
      </c>
    </row>
    <row r="158" spans="1:20" x14ac:dyDescent="0.3">
      <c r="A158">
        <v>157</v>
      </c>
      <c r="B158" s="2" t="s">
        <v>446</v>
      </c>
      <c r="C158" t="s">
        <v>446</v>
      </c>
      <c r="D158" s="2" t="s">
        <v>63</v>
      </c>
      <c r="E158">
        <v>32</v>
      </c>
      <c r="F158" s="2" t="s">
        <v>1172</v>
      </c>
      <c r="G158">
        <v>4</v>
      </c>
      <c r="H158">
        <v>1</v>
      </c>
      <c r="I158">
        <v>29</v>
      </c>
      <c r="J158">
        <v>20</v>
      </c>
      <c r="K158">
        <v>0.69</v>
      </c>
      <c r="L158">
        <v>168</v>
      </c>
      <c r="M158">
        <v>8.4</v>
      </c>
      <c r="N158">
        <v>0</v>
      </c>
      <c r="O158">
        <v>11</v>
      </c>
      <c r="P158">
        <v>25</v>
      </c>
      <c r="Q158">
        <v>5.8</v>
      </c>
      <c r="R158">
        <v>5</v>
      </c>
      <c r="S158">
        <v>42</v>
      </c>
      <c r="T158">
        <v>0</v>
      </c>
    </row>
    <row r="159" spans="1:20" x14ac:dyDescent="0.3">
      <c r="A159">
        <v>158</v>
      </c>
      <c r="B159" s="2" t="s">
        <v>71</v>
      </c>
      <c r="C159" t="s">
        <v>71</v>
      </c>
      <c r="D159" s="2" t="s">
        <v>72</v>
      </c>
      <c r="E159">
        <v>27</v>
      </c>
      <c r="F159" s="2" t="s">
        <v>1172</v>
      </c>
      <c r="G159">
        <v>5</v>
      </c>
      <c r="H159">
        <v>5</v>
      </c>
      <c r="I159">
        <v>32</v>
      </c>
      <c r="J159">
        <v>20</v>
      </c>
      <c r="K159">
        <v>0.625</v>
      </c>
      <c r="L159">
        <v>338</v>
      </c>
      <c r="M159">
        <v>16.899999999999999</v>
      </c>
      <c r="N159">
        <v>2</v>
      </c>
      <c r="O159">
        <v>16</v>
      </c>
      <c r="P159">
        <v>48</v>
      </c>
      <c r="Q159">
        <v>10.6</v>
      </c>
      <c r="R159">
        <v>4</v>
      </c>
      <c r="S159">
        <v>67.599999999999994</v>
      </c>
      <c r="T159">
        <v>0</v>
      </c>
    </row>
    <row r="160" spans="1:20" x14ac:dyDescent="0.3">
      <c r="A160">
        <v>159</v>
      </c>
      <c r="B160" s="2" t="s">
        <v>165</v>
      </c>
      <c r="C160" t="s">
        <v>165</v>
      </c>
      <c r="D160" s="2" t="s">
        <v>114</v>
      </c>
      <c r="E160">
        <v>27</v>
      </c>
      <c r="F160" s="2" t="s">
        <v>1157</v>
      </c>
      <c r="G160">
        <v>10</v>
      </c>
      <c r="H160">
        <v>7</v>
      </c>
      <c r="I160">
        <v>29</v>
      </c>
      <c r="J160">
        <v>20</v>
      </c>
      <c r="K160">
        <v>0.69</v>
      </c>
      <c r="L160">
        <v>87</v>
      </c>
      <c r="M160">
        <v>4.4000000000000004</v>
      </c>
      <c r="N160">
        <v>1</v>
      </c>
      <c r="O160">
        <v>3</v>
      </c>
      <c r="P160">
        <v>16</v>
      </c>
      <c r="Q160">
        <v>3</v>
      </c>
      <c r="R160">
        <v>2</v>
      </c>
      <c r="S160">
        <v>8.6999999999999993</v>
      </c>
      <c r="T160">
        <v>4</v>
      </c>
    </row>
    <row r="161" spans="1:20" x14ac:dyDescent="0.3">
      <c r="A161">
        <v>160</v>
      </c>
      <c r="B161" s="2" t="s">
        <v>458</v>
      </c>
      <c r="C161" t="s">
        <v>458</v>
      </c>
      <c r="D161" s="2" t="s">
        <v>48</v>
      </c>
      <c r="E161">
        <v>23</v>
      </c>
      <c r="F161" s="2" t="s">
        <v>1172</v>
      </c>
      <c r="G161">
        <v>9</v>
      </c>
      <c r="H161">
        <v>2</v>
      </c>
      <c r="I161">
        <v>25</v>
      </c>
      <c r="J161">
        <v>20</v>
      </c>
      <c r="K161">
        <v>0.8</v>
      </c>
      <c r="L161">
        <v>186</v>
      </c>
      <c r="M161">
        <v>9.3000000000000007</v>
      </c>
      <c r="N161">
        <v>1</v>
      </c>
      <c r="O161">
        <v>10</v>
      </c>
      <c r="P161">
        <v>40</v>
      </c>
      <c r="Q161">
        <v>7.4</v>
      </c>
      <c r="R161">
        <v>2.2000000000000002</v>
      </c>
      <c r="S161">
        <v>20.7</v>
      </c>
      <c r="T161">
        <v>3</v>
      </c>
    </row>
    <row r="162" spans="1:20" x14ac:dyDescent="0.3">
      <c r="A162">
        <v>161</v>
      </c>
      <c r="B162" s="2" t="s">
        <v>185</v>
      </c>
      <c r="C162" t="s">
        <v>185</v>
      </c>
      <c r="D162" s="2" t="s">
        <v>67</v>
      </c>
      <c r="E162">
        <v>27</v>
      </c>
      <c r="F162" s="2" t="s">
        <v>1157</v>
      </c>
      <c r="G162">
        <v>9</v>
      </c>
      <c r="H162">
        <v>3</v>
      </c>
      <c r="I162">
        <v>27</v>
      </c>
      <c r="J162">
        <v>20</v>
      </c>
      <c r="K162">
        <v>0.74099999999999999</v>
      </c>
      <c r="L162">
        <v>172</v>
      </c>
      <c r="M162">
        <v>8.6</v>
      </c>
      <c r="N162">
        <v>1</v>
      </c>
      <c r="O162">
        <v>6</v>
      </c>
      <c r="P162">
        <v>33</v>
      </c>
      <c r="Q162">
        <v>6.4</v>
      </c>
      <c r="R162">
        <v>2.2000000000000002</v>
      </c>
      <c r="S162">
        <v>19.100000000000001</v>
      </c>
      <c r="T162">
        <v>2</v>
      </c>
    </row>
    <row r="163" spans="1:20" x14ac:dyDescent="0.3">
      <c r="A163">
        <v>162</v>
      </c>
      <c r="B163" s="2" t="s">
        <v>283</v>
      </c>
      <c r="C163" t="s">
        <v>283</v>
      </c>
      <c r="D163" s="2" t="s">
        <v>88</v>
      </c>
      <c r="E163">
        <v>30</v>
      </c>
      <c r="F163" s="2"/>
      <c r="G163">
        <v>8</v>
      </c>
      <c r="H163">
        <v>0</v>
      </c>
      <c r="I163">
        <v>23</v>
      </c>
      <c r="J163">
        <v>20</v>
      </c>
      <c r="K163">
        <v>0.87</v>
      </c>
      <c r="L163">
        <v>146</v>
      </c>
      <c r="M163">
        <v>7.3</v>
      </c>
      <c r="N163">
        <v>1</v>
      </c>
      <c r="O163">
        <v>5</v>
      </c>
      <c r="P163">
        <v>15</v>
      </c>
      <c r="Q163">
        <v>6.3</v>
      </c>
      <c r="R163">
        <v>2.5</v>
      </c>
      <c r="S163">
        <v>18.3</v>
      </c>
      <c r="T163">
        <v>0</v>
      </c>
    </row>
    <row r="164" spans="1:20" x14ac:dyDescent="0.3">
      <c r="A164">
        <v>163</v>
      </c>
      <c r="B164" s="2" t="s">
        <v>382</v>
      </c>
      <c r="C164" t="s">
        <v>382</v>
      </c>
      <c r="D164" s="2" t="s">
        <v>84</v>
      </c>
      <c r="E164">
        <v>23</v>
      </c>
      <c r="F164" s="2" t="s">
        <v>1172</v>
      </c>
      <c r="G164">
        <v>11</v>
      </c>
      <c r="H164">
        <v>2</v>
      </c>
      <c r="I164">
        <v>32</v>
      </c>
      <c r="J164">
        <v>20</v>
      </c>
      <c r="K164">
        <v>0.625</v>
      </c>
      <c r="L164">
        <v>274</v>
      </c>
      <c r="M164">
        <v>13.7</v>
      </c>
      <c r="N164">
        <v>1</v>
      </c>
      <c r="O164">
        <v>16</v>
      </c>
      <c r="P164">
        <v>51</v>
      </c>
      <c r="Q164">
        <v>8.6</v>
      </c>
      <c r="R164">
        <v>1.8</v>
      </c>
      <c r="S164">
        <v>24.9</v>
      </c>
      <c r="T164">
        <v>0</v>
      </c>
    </row>
    <row r="165" spans="1:20" x14ac:dyDescent="0.3">
      <c r="A165">
        <v>164</v>
      </c>
      <c r="B165" s="2" t="s">
        <v>261</v>
      </c>
      <c r="C165" t="s">
        <v>261</v>
      </c>
      <c r="D165" s="2" t="s">
        <v>80</v>
      </c>
      <c r="E165">
        <v>27</v>
      </c>
      <c r="F165" s="2"/>
      <c r="G165">
        <v>11</v>
      </c>
      <c r="H165">
        <v>0</v>
      </c>
      <c r="I165">
        <v>26</v>
      </c>
      <c r="J165">
        <v>19</v>
      </c>
      <c r="K165">
        <v>0.73099999999999998</v>
      </c>
      <c r="L165">
        <v>120</v>
      </c>
      <c r="M165">
        <v>6.3</v>
      </c>
      <c r="N165">
        <v>0</v>
      </c>
      <c r="O165">
        <v>8</v>
      </c>
      <c r="P165">
        <v>18</v>
      </c>
      <c r="Q165">
        <v>4.5999999999999996</v>
      </c>
      <c r="R165">
        <v>1.7</v>
      </c>
      <c r="S165">
        <v>10.9</v>
      </c>
      <c r="T165">
        <v>1</v>
      </c>
    </row>
    <row r="166" spans="1:20" x14ac:dyDescent="0.3">
      <c r="A166">
        <v>165</v>
      </c>
      <c r="B166" s="2" t="s">
        <v>226</v>
      </c>
      <c r="C166" t="s">
        <v>226</v>
      </c>
      <c r="D166" s="2" t="s">
        <v>67</v>
      </c>
      <c r="E166">
        <v>34</v>
      </c>
      <c r="F166" s="2" t="s">
        <v>52</v>
      </c>
      <c r="G166">
        <v>11</v>
      </c>
      <c r="H166">
        <v>11</v>
      </c>
      <c r="I166">
        <v>24</v>
      </c>
      <c r="J166">
        <v>19</v>
      </c>
      <c r="K166">
        <v>0.79200000000000004</v>
      </c>
      <c r="L166">
        <v>275</v>
      </c>
      <c r="M166">
        <v>14.5</v>
      </c>
      <c r="N166">
        <v>3</v>
      </c>
      <c r="O166">
        <v>14</v>
      </c>
      <c r="P166">
        <v>44</v>
      </c>
      <c r="Q166">
        <v>11.5</v>
      </c>
      <c r="R166">
        <v>1.7</v>
      </c>
      <c r="S166">
        <v>25</v>
      </c>
      <c r="T166">
        <v>0</v>
      </c>
    </row>
    <row r="167" spans="1:20" x14ac:dyDescent="0.3">
      <c r="A167">
        <v>166</v>
      </c>
      <c r="B167" s="2" t="s">
        <v>448</v>
      </c>
      <c r="C167" t="s">
        <v>448</v>
      </c>
      <c r="D167" s="2" t="s">
        <v>54</v>
      </c>
      <c r="E167">
        <v>26</v>
      </c>
      <c r="F167" s="2" t="s">
        <v>1172</v>
      </c>
      <c r="G167">
        <v>9</v>
      </c>
      <c r="H167">
        <v>2</v>
      </c>
      <c r="I167">
        <v>25</v>
      </c>
      <c r="J167">
        <v>19</v>
      </c>
      <c r="K167">
        <v>0.76</v>
      </c>
      <c r="L167">
        <v>305</v>
      </c>
      <c r="M167">
        <v>16.100000000000001</v>
      </c>
      <c r="N167">
        <v>2</v>
      </c>
      <c r="O167">
        <v>12</v>
      </c>
      <c r="P167">
        <v>43</v>
      </c>
      <c r="Q167">
        <v>12.2</v>
      </c>
      <c r="R167">
        <v>2.1</v>
      </c>
      <c r="S167">
        <v>33.9</v>
      </c>
      <c r="T167">
        <v>0</v>
      </c>
    </row>
    <row r="168" spans="1:20" x14ac:dyDescent="0.3">
      <c r="A168">
        <v>167</v>
      </c>
      <c r="B168" s="2" t="s">
        <v>367</v>
      </c>
      <c r="C168" t="s">
        <v>367</v>
      </c>
      <c r="D168" s="2" t="s">
        <v>116</v>
      </c>
      <c r="E168">
        <v>24</v>
      </c>
      <c r="F168" s="2" t="s">
        <v>1172</v>
      </c>
      <c r="G168">
        <v>11</v>
      </c>
      <c r="H168">
        <v>1</v>
      </c>
      <c r="I168">
        <v>30</v>
      </c>
      <c r="J168">
        <v>19</v>
      </c>
      <c r="K168">
        <v>0.63300000000000001</v>
      </c>
      <c r="L168">
        <v>217</v>
      </c>
      <c r="M168">
        <v>11.4</v>
      </c>
      <c r="N168">
        <v>2</v>
      </c>
      <c r="O168">
        <v>9</v>
      </c>
      <c r="P168">
        <v>54</v>
      </c>
      <c r="Q168">
        <v>7.2</v>
      </c>
      <c r="R168">
        <v>1.7</v>
      </c>
      <c r="S168">
        <v>19.7</v>
      </c>
      <c r="T168">
        <v>1</v>
      </c>
    </row>
    <row r="169" spans="1:20" x14ac:dyDescent="0.3">
      <c r="A169">
        <v>168</v>
      </c>
      <c r="B169" s="2" t="s">
        <v>245</v>
      </c>
      <c r="C169" t="s">
        <v>245</v>
      </c>
      <c r="D169" s="2" t="s">
        <v>42</v>
      </c>
      <c r="E169">
        <v>25</v>
      </c>
      <c r="F169" s="2" t="s">
        <v>1172</v>
      </c>
      <c r="G169">
        <v>5</v>
      </c>
      <c r="H169">
        <v>4</v>
      </c>
      <c r="I169">
        <v>27</v>
      </c>
      <c r="J169">
        <v>19</v>
      </c>
      <c r="K169">
        <v>0.70399999999999996</v>
      </c>
      <c r="L169">
        <v>295</v>
      </c>
      <c r="M169">
        <v>15.5</v>
      </c>
      <c r="N169">
        <v>3</v>
      </c>
      <c r="O169">
        <v>14</v>
      </c>
      <c r="P169">
        <v>72</v>
      </c>
      <c r="Q169">
        <v>10.9</v>
      </c>
      <c r="R169">
        <v>3.8</v>
      </c>
      <c r="S169">
        <v>59</v>
      </c>
      <c r="T169">
        <v>0</v>
      </c>
    </row>
    <row r="170" spans="1:20" x14ac:dyDescent="0.3">
      <c r="A170">
        <v>169</v>
      </c>
      <c r="B170" s="2" t="s">
        <v>375</v>
      </c>
      <c r="C170" t="s">
        <v>375</v>
      </c>
      <c r="D170" s="2" t="s">
        <v>99</v>
      </c>
      <c r="E170">
        <v>29</v>
      </c>
      <c r="F170" s="2" t="s">
        <v>1172</v>
      </c>
      <c r="G170">
        <v>11</v>
      </c>
      <c r="H170">
        <v>3</v>
      </c>
      <c r="I170">
        <v>21</v>
      </c>
      <c r="J170">
        <v>19</v>
      </c>
      <c r="K170">
        <v>0.90500000000000003</v>
      </c>
      <c r="L170">
        <v>124</v>
      </c>
      <c r="M170">
        <v>6.5</v>
      </c>
      <c r="N170">
        <v>0</v>
      </c>
      <c r="O170">
        <v>6</v>
      </c>
      <c r="P170">
        <v>25</v>
      </c>
      <c r="Q170">
        <v>5.9</v>
      </c>
      <c r="R170">
        <v>1.7</v>
      </c>
      <c r="S170">
        <v>11.3</v>
      </c>
      <c r="T170">
        <v>0</v>
      </c>
    </row>
    <row r="171" spans="1:20" x14ac:dyDescent="0.3">
      <c r="A171">
        <v>170</v>
      </c>
      <c r="B171" s="2" t="s">
        <v>1918</v>
      </c>
      <c r="C171" t="s">
        <v>1918</v>
      </c>
      <c r="D171" s="2" t="s">
        <v>76</v>
      </c>
      <c r="E171">
        <v>21</v>
      </c>
      <c r="F171" s="2" t="s">
        <v>1172</v>
      </c>
      <c r="G171">
        <v>6</v>
      </c>
      <c r="H171">
        <v>6</v>
      </c>
      <c r="I171">
        <v>33</v>
      </c>
      <c r="J171">
        <v>19</v>
      </c>
      <c r="K171">
        <v>0.57599999999999996</v>
      </c>
      <c r="L171">
        <v>222</v>
      </c>
      <c r="M171">
        <v>11.7</v>
      </c>
      <c r="N171">
        <v>1</v>
      </c>
      <c r="O171">
        <v>11</v>
      </c>
      <c r="P171">
        <v>55</v>
      </c>
      <c r="Q171">
        <v>6.7</v>
      </c>
      <c r="R171">
        <v>3.2</v>
      </c>
      <c r="S171">
        <v>37</v>
      </c>
      <c r="T171">
        <v>1</v>
      </c>
    </row>
    <row r="172" spans="1:20" x14ac:dyDescent="0.3">
      <c r="A172">
        <v>171</v>
      </c>
      <c r="B172" s="2" t="s">
        <v>704</v>
      </c>
      <c r="C172" t="s">
        <v>704</v>
      </c>
      <c r="D172" s="2" t="s">
        <v>65</v>
      </c>
      <c r="E172">
        <v>30</v>
      </c>
      <c r="F172" s="2"/>
      <c r="G172">
        <v>6</v>
      </c>
      <c r="H172">
        <v>0</v>
      </c>
      <c r="I172">
        <v>30</v>
      </c>
      <c r="J172">
        <v>19</v>
      </c>
      <c r="K172">
        <v>0.63300000000000001</v>
      </c>
      <c r="L172">
        <v>168</v>
      </c>
      <c r="M172">
        <v>8.8000000000000007</v>
      </c>
      <c r="N172">
        <v>2</v>
      </c>
      <c r="O172">
        <v>11</v>
      </c>
      <c r="P172">
        <v>26</v>
      </c>
      <c r="Q172">
        <v>5.6</v>
      </c>
      <c r="R172">
        <v>3.2</v>
      </c>
      <c r="S172">
        <v>28</v>
      </c>
      <c r="T172">
        <v>0</v>
      </c>
    </row>
    <row r="173" spans="1:20" x14ac:dyDescent="0.3">
      <c r="A173">
        <v>172</v>
      </c>
      <c r="B173" s="2" t="s">
        <v>97</v>
      </c>
      <c r="C173" t="s">
        <v>97</v>
      </c>
      <c r="D173" s="2" t="s">
        <v>76</v>
      </c>
      <c r="E173">
        <v>23</v>
      </c>
      <c r="F173" s="2" t="s">
        <v>1157</v>
      </c>
      <c r="G173">
        <v>8</v>
      </c>
      <c r="H173">
        <v>8</v>
      </c>
      <c r="I173">
        <v>38</v>
      </c>
      <c r="J173">
        <v>19</v>
      </c>
      <c r="K173">
        <v>0.5</v>
      </c>
      <c r="L173">
        <v>123</v>
      </c>
      <c r="M173">
        <v>6.5</v>
      </c>
      <c r="N173">
        <v>0</v>
      </c>
      <c r="O173">
        <v>6</v>
      </c>
      <c r="P173">
        <v>28</v>
      </c>
      <c r="Q173">
        <v>3.2</v>
      </c>
      <c r="R173">
        <v>2.4</v>
      </c>
      <c r="S173">
        <v>15.4</v>
      </c>
      <c r="T173">
        <v>3</v>
      </c>
    </row>
    <row r="174" spans="1:20" x14ac:dyDescent="0.3">
      <c r="A174">
        <v>173</v>
      </c>
      <c r="B174" s="2" t="s">
        <v>372</v>
      </c>
      <c r="C174" t="s">
        <v>372</v>
      </c>
      <c r="D174" s="2" t="s">
        <v>116</v>
      </c>
      <c r="E174">
        <v>25</v>
      </c>
      <c r="F174" s="2" t="s">
        <v>1175</v>
      </c>
      <c r="G174">
        <v>11</v>
      </c>
      <c r="H174">
        <v>4</v>
      </c>
      <c r="I174">
        <v>25</v>
      </c>
      <c r="J174">
        <v>18</v>
      </c>
      <c r="K174">
        <v>0.72</v>
      </c>
      <c r="L174">
        <v>225</v>
      </c>
      <c r="M174">
        <v>12.5</v>
      </c>
      <c r="N174">
        <v>1</v>
      </c>
      <c r="O174">
        <v>13</v>
      </c>
      <c r="P174">
        <v>41</v>
      </c>
      <c r="Q174">
        <v>9</v>
      </c>
      <c r="R174">
        <v>1.6</v>
      </c>
      <c r="S174">
        <v>20.5</v>
      </c>
      <c r="T174">
        <v>1</v>
      </c>
    </row>
    <row r="175" spans="1:20" x14ac:dyDescent="0.3">
      <c r="A175">
        <v>174</v>
      </c>
      <c r="B175" s="2" t="s">
        <v>1935</v>
      </c>
      <c r="C175" t="s">
        <v>1935</v>
      </c>
      <c r="D175" s="2" t="s">
        <v>37</v>
      </c>
      <c r="E175">
        <v>23</v>
      </c>
      <c r="F175" s="2" t="s">
        <v>1172</v>
      </c>
      <c r="G175">
        <v>11</v>
      </c>
      <c r="H175">
        <v>1</v>
      </c>
      <c r="I175">
        <v>23</v>
      </c>
      <c r="J175">
        <v>18</v>
      </c>
      <c r="K175">
        <v>0.78300000000000003</v>
      </c>
      <c r="L175">
        <v>199</v>
      </c>
      <c r="M175">
        <v>11.1</v>
      </c>
      <c r="N175">
        <v>0</v>
      </c>
      <c r="O175">
        <v>8</v>
      </c>
      <c r="P175">
        <v>39</v>
      </c>
      <c r="Q175">
        <v>8.6999999999999993</v>
      </c>
      <c r="R175">
        <v>1.6</v>
      </c>
      <c r="S175">
        <v>18.100000000000001</v>
      </c>
      <c r="T175">
        <v>0</v>
      </c>
    </row>
    <row r="176" spans="1:20" x14ac:dyDescent="0.3">
      <c r="A176">
        <v>175</v>
      </c>
      <c r="B176" s="2" t="s">
        <v>364</v>
      </c>
      <c r="C176" t="s">
        <v>364</v>
      </c>
      <c r="D176" s="2" t="s">
        <v>86</v>
      </c>
      <c r="E176">
        <v>24</v>
      </c>
      <c r="F176" s="2"/>
      <c r="G176">
        <v>7</v>
      </c>
      <c r="H176">
        <v>0</v>
      </c>
      <c r="I176">
        <v>29</v>
      </c>
      <c r="J176">
        <v>18</v>
      </c>
      <c r="K176">
        <v>0.621</v>
      </c>
      <c r="L176">
        <v>184</v>
      </c>
      <c r="M176">
        <v>10.199999999999999</v>
      </c>
      <c r="N176">
        <v>0</v>
      </c>
      <c r="O176">
        <v>13</v>
      </c>
      <c r="P176">
        <v>17</v>
      </c>
      <c r="Q176">
        <v>6.3</v>
      </c>
      <c r="R176">
        <v>2.6</v>
      </c>
      <c r="S176">
        <v>26.3</v>
      </c>
      <c r="T176">
        <v>0</v>
      </c>
    </row>
    <row r="177" spans="1:20" x14ac:dyDescent="0.3">
      <c r="A177">
        <v>176</v>
      </c>
      <c r="B177" s="2" t="s">
        <v>635</v>
      </c>
      <c r="C177" t="s">
        <v>635</v>
      </c>
      <c r="D177" s="2" t="s">
        <v>56</v>
      </c>
      <c r="E177">
        <v>23</v>
      </c>
      <c r="F177" s="2" t="s">
        <v>1172</v>
      </c>
      <c r="G177">
        <v>11</v>
      </c>
      <c r="H177">
        <v>6</v>
      </c>
      <c r="I177">
        <v>30</v>
      </c>
      <c r="J177">
        <v>18</v>
      </c>
      <c r="K177">
        <v>0.6</v>
      </c>
      <c r="L177">
        <v>331</v>
      </c>
      <c r="M177">
        <v>18.399999999999999</v>
      </c>
      <c r="N177">
        <v>3</v>
      </c>
      <c r="O177">
        <v>10</v>
      </c>
      <c r="P177">
        <v>72</v>
      </c>
      <c r="Q177">
        <v>11</v>
      </c>
      <c r="R177">
        <v>1.6</v>
      </c>
      <c r="S177">
        <v>30.1</v>
      </c>
      <c r="T177">
        <v>0</v>
      </c>
    </row>
    <row r="178" spans="1:20" x14ac:dyDescent="0.3">
      <c r="A178">
        <v>177</v>
      </c>
      <c r="B178" s="2" t="s">
        <v>412</v>
      </c>
      <c r="C178" t="s">
        <v>412</v>
      </c>
      <c r="D178" s="2" t="s">
        <v>135</v>
      </c>
      <c r="E178">
        <v>31</v>
      </c>
      <c r="F178" s="2" t="s">
        <v>1172</v>
      </c>
      <c r="G178">
        <v>8</v>
      </c>
      <c r="H178">
        <v>2</v>
      </c>
      <c r="I178">
        <v>28</v>
      </c>
      <c r="J178">
        <v>18</v>
      </c>
      <c r="K178">
        <v>0.64300000000000002</v>
      </c>
      <c r="L178">
        <v>163</v>
      </c>
      <c r="M178">
        <v>9.1</v>
      </c>
      <c r="N178">
        <v>2</v>
      </c>
      <c r="O178">
        <v>11</v>
      </c>
      <c r="P178">
        <v>17</v>
      </c>
      <c r="Q178">
        <v>5.8</v>
      </c>
      <c r="R178">
        <v>2.2999999999999998</v>
      </c>
      <c r="S178">
        <v>20.399999999999999</v>
      </c>
      <c r="T178">
        <v>1</v>
      </c>
    </row>
    <row r="179" spans="1:20" x14ac:dyDescent="0.3">
      <c r="A179">
        <v>178</v>
      </c>
      <c r="B179" s="2" t="s">
        <v>360</v>
      </c>
      <c r="C179" t="s">
        <v>360</v>
      </c>
      <c r="D179" s="2" t="s">
        <v>88</v>
      </c>
      <c r="E179">
        <v>28</v>
      </c>
      <c r="F179" s="2" t="s">
        <v>1175</v>
      </c>
      <c r="G179">
        <v>10</v>
      </c>
      <c r="H179">
        <v>9</v>
      </c>
      <c r="I179">
        <v>25</v>
      </c>
      <c r="J179">
        <v>18</v>
      </c>
      <c r="K179">
        <v>0.72</v>
      </c>
      <c r="L179">
        <v>173</v>
      </c>
      <c r="M179">
        <v>9.6</v>
      </c>
      <c r="N179">
        <v>0</v>
      </c>
      <c r="O179">
        <v>7</v>
      </c>
      <c r="P179">
        <v>26</v>
      </c>
      <c r="Q179">
        <v>6.9</v>
      </c>
      <c r="R179">
        <v>1.8</v>
      </c>
      <c r="S179">
        <v>17.3</v>
      </c>
      <c r="T179">
        <v>0</v>
      </c>
    </row>
    <row r="180" spans="1:20" x14ac:dyDescent="0.3">
      <c r="A180">
        <v>179</v>
      </c>
      <c r="B180" s="2" t="s">
        <v>258</v>
      </c>
      <c r="C180" t="s">
        <v>258</v>
      </c>
      <c r="D180" s="2" t="s">
        <v>86</v>
      </c>
      <c r="E180">
        <v>23</v>
      </c>
      <c r="F180" s="2" t="s">
        <v>1172</v>
      </c>
      <c r="G180">
        <v>8</v>
      </c>
      <c r="H180">
        <v>7</v>
      </c>
      <c r="I180">
        <v>35</v>
      </c>
      <c r="J180">
        <v>18</v>
      </c>
      <c r="K180">
        <v>0.51400000000000001</v>
      </c>
      <c r="L180">
        <v>288</v>
      </c>
      <c r="M180">
        <v>16</v>
      </c>
      <c r="N180">
        <v>4</v>
      </c>
      <c r="O180">
        <v>14</v>
      </c>
      <c r="P180">
        <v>47</v>
      </c>
      <c r="Q180">
        <v>8.1999999999999993</v>
      </c>
      <c r="R180">
        <v>2.2999999999999998</v>
      </c>
      <c r="S180">
        <v>36</v>
      </c>
      <c r="T180">
        <v>0</v>
      </c>
    </row>
    <row r="181" spans="1:20" x14ac:dyDescent="0.3">
      <c r="A181">
        <v>180</v>
      </c>
      <c r="B181" s="2" t="s">
        <v>1920</v>
      </c>
      <c r="C181" t="s">
        <v>1920</v>
      </c>
      <c r="D181" s="2" t="s">
        <v>37</v>
      </c>
      <c r="E181">
        <v>22</v>
      </c>
      <c r="F181" s="2"/>
      <c r="G181">
        <v>10</v>
      </c>
      <c r="H181">
        <v>0</v>
      </c>
      <c r="I181">
        <v>22</v>
      </c>
      <c r="J181">
        <v>17</v>
      </c>
      <c r="K181">
        <v>0.77300000000000002</v>
      </c>
      <c r="L181">
        <v>103</v>
      </c>
      <c r="M181">
        <v>6.1</v>
      </c>
      <c r="N181">
        <v>0</v>
      </c>
      <c r="O181">
        <v>3</v>
      </c>
      <c r="P181">
        <v>19</v>
      </c>
      <c r="Q181">
        <v>4.7</v>
      </c>
      <c r="R181">
        <v>1.7</v>
      </c>
      <c r="S181">
        <v>10.3</v>
      </c>
      <c r="T181">
        <v>0</v>
      </c>
    </row>
    <row r="182" spans="1:20" x14ac:dyDescent="0.3">
      <c r="A182">
        <v>181</v>
      </c>
      <c r="B182" s="2" t="s">
        <v>340</v>
      </c>
      <c r="C182" t="s">
        <v>340</v>
      </c>
      <c r="D182" s="2" t="s">
        <v>72</v>
      </c>
      <c r="E182">
        <v>27</v>
      </c>
      <c r="F182" s="2" t="s">
        <v>1172</v>
      </c>
      <c r="G182">
        <v>11</v>
      </c>
      <c r="H182">
        <v>5</v>
      </c>
      <c r="I182">
        <v>30</v>
      </c>
      <c r="J182">
        <v>17</v>
      </c>
      <c r="K182">
        <v>0.56699999999999995</v>
      </c>
      <c r="L182">
        <v>290</v>
      </c>
      <c r="M182">
        <v>17.100000000000001</v>
      </c>
      <c r="N182">
        <v>2</v>
      </c>
      <c r="O182">
        <v>10</v>
      </c>
      <c r="P182">
        <v>73</v>
      </c>
      <c r="Q182">
        <v>9.6999999999999993</v>
      </c>
      <c r="R182">
        <v>1.5</v>
      </c>
      <c r="S182">
        <v>26.4</v>
      </c>
      <c r="T182">
        <v>0</v>
      </c>
    </row>
    <row r="183" spans="1:20" x14ac:dyDescent="0.3">
      <c r="A183">
        <v>182</v>
      </c>
      <c r="B183" s="2" t="s">
        <v>316</v>
      </c>
      <c r="C183" t="s">
        <v>316</v>
      </c>
      <c r="D183" s="2" t="s">
        <v>74</v>
      </c>
      <c r="E183">
        <v>30</v>
      </c>
      <c r="F183" s="2"/>
      <c r="G183">
        <v>11</v>
      </c>
      <c r="H183">
        <v>0</v>
      </c>
      <c r="I183">
        <v>27</v>
      </c>
      <c r="J183">
        <v>17</v>
      </c>
      <c r="K183">
        <v>0.63</v>
      </c>
      <c r="L183">
        <v>113</v>
      </c>
      <c r="M183">
        <v>6.6</v>
      </c>
      <c r="N183">
        <v>1</v>
      </c>
      <c r="O183">
        <v>8</v>
      </c>
      <c r="P183">
        <v>17</v>
      </c>
      <c r="Q183">
        <v>4.2</v>
      </c>
      <c r="R183">
        <v>1.5</v>
      </c>
      <c r="S183">
        <v>10.3</v>
      </c>
      <c r="T183">
        <v>1</v>
      </c>
    </row>
    <row r="184" spans="1:20" x14ac:dyDescent="0.3">
      <c r="A184">
        <v>183</v>
      </c>
      <c r="B184" s="2" t="s">
        <v>32</v>
      </c>
      <c r="C184" t="s">
        <v>32</v>
      </c>
      <c r="D184" s="2" t="s">
        <v>33</v>
      </c>
      <c r="E184">
        <v>24</v>
      </c>
      <c r="F184" s="2" t="s">
        <v>1157</v>
      </c>
      <c r="G184">
        <v>3</v>
      </c>
      <c r="H184">
        <v>3</v>
      </c>
      <c r="I184">
        <v>19</v>
      </c>
      <c r="J184">
        <v>17</v>
      </c>
      <c r="K184">
        <v>0.89500000000000002</v>
      </c>
      <c r="L184">
        <v>149</v>
      </c>
      <c r="M184">
        <v>8.8000000000000007</v>
      </c>
      <c r="N184">
        <v>1</v>
      </c>
      <c r="O184">
        <v>8</v>
      </c>
      <c r="P184">
        <v>24</v>
      </c>
      <c r="Q184">
        <v>7.8</v>
      </c>
      <c r="R184">
        <v>5.7</v>
      </c>
      <c r="S184">
        <v>49.7</v>
      </c>
      <c r="T184">
        <v>0</v>
      </c>
    </row>
    <row r="185" spans="1:20" x14ac:dyDescent="0.3">
      <c r="A185">
        <v>184</v>
      </c>
      <c r="B185" s="2" t="s">
        <v>2800</v>
      </c>
      <c r="C185" t="s">
        <v>2800</v>
      </c>
      <c r="D185" s="2" t="s">
        <v>130</v>
      </c>
      <c r="E185">
        <v>23</v>
      </c>
      <c r="F185" s="2" t="s">
        <v>1172</v>
      </c>
      <c r="G185">
        <v>5</v>
      </c>
      <c r="H185">
        <v>5</v>
      </c>
      <c r="I185">
        <v>33</v>
      </c>
      <c r="J185">
        <v>17</v>
      </c>
      <c r="K185">
        <v>0.51500000000000001</v>
      </c>
      <c r="L185">
        <v>284</v>
      </c>
      <c r="M185">
        <v>16.7</v>
      </c>
      <c r="N185">
        <v>0</v>
      </c>
      <c r="O185">
        <v>12</v>
      </c>
      <c r="P185">
        <v>30</v>
      </c>
      <c r="Q185">
        <v>8.6</v>
      </c>
      <c r="R185">
        <v>3.4</v>
      </c>
      <c r="S185">
        <v>56.8</v>
      </c>
      <c r="T185">
        <v>0</v>
      </c>
    </row>
    <row r="186" spans="1:20" x14ac:dyDescent="0.3">
      <c r="A186">
        <v>185</v>
      </c>
      <c r="B186" s="2" t="s">
        <v>1923</v>
      </c>
      <c r="C186" t="s">
        <v>1923</v>
      </c>
      <c r="D186" s="2" t="s">
        <v>2648</v>
      </c>
      <c r="E186">
        <v>21</v>
      </c>
      <c r="F186" s="2" t="s">
        <v>1172</v>
      </c>
      <c r="G186">
        <v>9</v>
      </c>
      <c r="H186">
        <v>9</v>
      </c>
      <c r="I186">
        <v>31</v>
      </c>
      <c r="J186">
        <v>17</v>
      </c>
      <c r="K186">
        <v>0.54800000000000004</v>
      </c>
      <c r="L186">
        <v>312</v>
      </c>
      <c r="M186">
        <v>18.399999999999999</v>
      </c>
      <c r="N186">
        <v>1</v>
      </c>
      <c r="O186">
        <v>8</v>
      </c>
      <c r="P186">
        <v>72</v>
      </c>
      <c r="Q186">
        <v>10.1</v>
      </c>
      <c r="R186">
        <v>1.9</v>
      </c>
      <c r="S186">
        <v>34.700000000000003</v>
      </c>
      <c r="T186">
        <v>0</v>
      </c>
    </row>
    <row r="187" spans="1:20" x14ac:dyDescent="0.3">
      <c r="A187">
        <v>186</v>
      </c>
      <c r="B187" s="2" t="s">
        <v>2027</v>
      </c>
      <c r="C187" t="s">
        <v>2027</v>
      </c>
      <c r="D187" s="2" t="s">
        <v>54</v>
      </c>
      <c r="E187">
        <v>22</v>
      </c>
      <c r="F187" s="2" t="s">
        <v>1175</v>
      </c>
      <c r="G187">
        <v>11</v>
      </c>
      <c r="H187">
        <v>7</v>
      </c>
      <c r="I187">
        <v>23</v>
      </c>
      <c r="J187">
        <v>16</v>
      </c>
      <c r="K187">
        <v>0.69599999999999995</v>
      </c>
      <c r="L187">
        <v>164</v>
      </c>
      <c r="M187">
        <v>10.3</v>
      </c>
      <c r="N187">
        <v>3</v>
      </c>
      <c r="O187">
        <v>10</v>
      </c>
      <c r="P187">
        <v>35</v>
      </c>
      <c r="Q187">
        <v>7.1</v>
      </c>
      <c r="R187">
        <v>1.5</v>
      </c>
      <c r="S187">
        <v>14.9</v>
      </c>
      <c r="T187">
        <v>2</v>
      </c>
    </row>
    <row r="188" spans="1:20" x14ac:dyDescent="0.3">
      <c r="A188">
        <v>187</v>
      </c>
      <c r="B188" s="2" t="s">
        <v>327</v>
      </c>
      <c r="C188" t="s">
        <v>327</v>
      </c>
      <c r="D188" s="2" t="s">
        <v>74</v>
      </c>
      <c r="E188">
        <v>26</v>
      </c>
      <c r="F188" s="2" t="s">
        <v>1157</v>
      </c>
      <c r="G188">
        <v>10</v>
      </c>
      <c r="H188">
        <v>5</v>
      </c>
      <c r="I188">
        <v>21</v>
      </c>
      <c r="J188">
        <v>16</v>
      </c>
      <c r="K188">
        <v>0.76200000000000001</v>
      </c>
      <c r="L188">
        <v>72</v>
      </c>
      <c r="M188">
        <v>4.5</v>
      </c>
      <c r="N188">
        <v>0</v>
      </c>
      <c r="O188">
        <v>3</v>
      </c>
      <c r="P188">
        <v>18</v>
      </c>
      <c r="Q188">
        <v>3.4</v>
      </c>
      <c r="R188">
        <v>1.6</v>
      </c>
      <c r="S188">
        <v>7.2</v>
      </c>
      <c r="T188">
        <v>0</v>
      </c>
    </row>
    <row r="189" spans="1:20" x14ac:dyDescent="0.3">
      <c r="A189">
        <v>188</v>
      </c>
      <c r="B189" s="2" t="s">
        <v>79</v>
      </c>
      <c r="C189" t="s">
        <v>79</v>
      </c>
      <c r="D189" s="2" t="s">
        <v>84</v>
      </c>
      <c r="E189">
        <v>26</v>
      </c>
      <c r="F189" s="2" t="s">
        <v>34</v>
      </c>
      <c r="G189">
        <v>10</v>
      </c>
      <c r="H189">
        <v>10</v>
      </c>
      <c r="I189">
        <v>24</v>
      </c>
      <c r="J189">
        <v>16</v>
      </c>
      <c r="K189">
        <v>0.66700000000000004</v>
      </c>
      <c r="L189">
        <v>82</v>
      </c>
      <c r="M189">
        <v>5.0999999999999996</v>
      </c>
      <c r="N189">
        <v>0</v>
      </c>
      <c r="O189">
        <v>3</v>
      </c>
      <c r="P189">
        <v>14</v>
      </c>
      <c r="Q189">
        <v>3.4</v>
      </c>
      <c r="R189">
        <v>1.6</v>
      </c>
      <c r="S189">
        <v>8.1999999999999993</v>
      </c>
      <c r="T189">
        <v>2</v>
      </c>
    </row>
    <row r="190" spans="1:20" x14ac:dyDescent="0.3">
      <c r="A190">
        <v>189</v>
      </c>
      <c r="B190" s="2" t="s">
        <v>579</v>
      </c>
      <c r="C190" t="s">
        <v>579</v>
      </c>
      <c r="D190" s="2" t="s">
        <v>130</v>
      </c>
      <c r="E190">
        <v>24</v>
      </c>
      <c r="F190" s="2" t="s">
        <v>1175</v>
      </c>
      <c r="G190">
        <v>11</v>
      </c>
      <c r="H190">
        <v>9</v>
      </c>
      <c r="I190">
        <v>27</v>
      </c>
      <c r="J190">
        <v>16</v>
      </c>
      <c r="K190">
        <v>0.59299999999999997</v>
      </c>
      <c r="L190">
        <v>133</v>
      </c>
      <c r="M190">
        <v>8.3000000000000007</v>
      </c>
      <c r="N190">
        <v>1</v>
      </c>
      <c r="O190">
        <v>7</v>
      </c>
      <c r="P190">
        <v>26</v>
      </c>
      <c r="Q190">
        <v>4.9000000000000004</v>
      </c>
      <c r="R190">
        <v>1.5</v>
      </c>
      <c r="S190">
        <v>12.1</v>
      </c>
      <c r="T190">
        <v>2</v>
      </c>
    </row>
    <row r="191" spans="1:20" x14ac:dyDescent="0.3">
      <c r="A191">
        <v>190</v>
      </c>
      <c r="B191" s="2" t="s">
        <v>263</v>
      </c>
      <c r="C191" t="s">
        <v>263</v>
      </c>
      <c r="D191" s="2" t="s">
        <v>84</v>
      </c>
      <c r="E191">
        <v>25</v>
      </c>
      <c r="F191" s="2" t="s">
        <v>1157</v>
      </c>
      <c r="G191">
        <v>11</v>
      </c>
      <c r="H191">
        <v>1</v>
      </c>
      <c r="I191">
        <v>21</v>
      </c>
      <c r="J191">
        <v>16</v>
      </c>
      <c r="K191">
        <v>0.76200000000000001</v>
      </c>
      <c r="L191">
        <v>111</v>
      </c>
      <c r="M191">
        <v>6.9</v>
      </c>
      <c r="N191">
        <v>0</v>
      </c>
      <c r="O191">
        <v>3</v>
      </c>
      <c r="P191">
        <v>22</v>
      </c>
      <c r="Q191">
        <v>5.3</v>
      </c>
      <c r="R191">
        <v>1.5</v>
      </c>
      <c r="S191">
        <v>10.1</v>
      </c>
      <c r="T191">
        <v>1</v>
      </c>
    </row>
    <row r="192" spans="1:20" x14ac:dyDescent="0.3">
      <c r="A192">
        <v>191</v>
      </c>
      <c r="B192" s="2" t="s">
        <v>278</v>
      </c>
      <c r="C192" t="s">
        <v>278</v>
      </c>
      <c r="D192" s="2" t="s">
        <v>61</v>
      </c>
      <c r="E192">
        <v>27</v>
      </c>
      <c r="F192" s="2" t="s">
        <v>1175</v>
      </c>
      <c r="G192">
        <v>11</v>
      </c>
      <c r="H192">
        <v>2</v>
      </c>
      <c r="I192">
        <v>24</v>
      </c>
      <c r="J192">
        <v>16</v>
      </c>
      <c r="K192">
        <v>0.66700000000000004</v>
      </c>
      <c r="L192">
        <v>129</v>
      </c>
      <c r="M192">
        <v>8.1</v>
      </c>
      <c r="N192">
        <v>1</v>
      </c>
      <c r="O192">
        <v>9</v>
      </c>
      <c r="P192">
        <v>19</v>
      </c>
      <c r="Q192">
        <v>5.4</v>
      </c>
      <c r="R192">
        <v>1.5</v>
      </c>
      <c r="S192">
        <v>11.7</v>
      </c>
      <c r="T192">
        <v>0</v>
      </c>
    </row>
    <row r="193" spans="1:20" x14ac:dyDescent="0.3">
      <c r="A193">
        <v>192</v>
      </c>
      <c r="B193" s="2" t="s">
        <v>188</v>
      </c>
      <c r="C193" t="s">
        <v>188</v>
      </c>
      <c r="D193" s="2" t="s">
        <v>67</v>
      </c>
      <c r="E193">
        <v>29</v>
      </c>
      <c r="F193" s="2" t="s">
        <v>1157</v>
      </c>
      <c r="G193">
        <v>8</v>
      </c>
      <c r="H193">
        <v>8</v>
      </c>
      <c r="I193">
        <v>25</v>
      </c>
      <c r="J193">
        <v>16</v>
      </c>
      <c r="K193">
        <v>0.64</v>
      </c>
      <c r="L193">
        <v>161</v>
      </c>
      <c r="M193">
        <v>10.1</v>
      </c>
      <c r="N193">
        <v>1</v>
      </c>
      <c r="O193">
        <v>10</v>
      </c>
      <c r="P193">
        <v>20</v>
      </c>
      <c r="Q193">
        <v>6.4</v>
      </c>
      <c r="R193">
        <v>2</v>
      </c>
      <c r="S193">
        <v>20.100000000000001</v>
      </c>
      <c r="T193">
        <v>1</v>
      </c>
    </row>
    <row r="194" spans="1:20" x14ac:dyDescent="0.3">
      <c r="A194">
        <v>193</v>
      </c>
      <c r="B194" s="2" t="s">
        <v>332</v>
      </c>
      <c r="C194" t="s">
        <v>332</v>
      </c>
      <c r="D194" s="2" t="s">
        <v>107</v>
      </c>
      <c r="E194">
        <v>25</v>
      </c>
      <c r="F194" s="2" t="s">
        <v>1172</v>
      </c>
      <c r="G194">
        <v>11</v>
      </c>
      <c r="H194">
        <v>4</v>
      </c>
      <c r="I194">
        <v>17</v>
      </c>
      <c r="J194">
        <v>16</v>
      </c>
      <c r="K194">
        <v>0.94099999999999995</v>
      </c>
      <c r="L194">
        <v>140</v>
      </c>
      <c r="M194">
        <v>8.8000000000000007</v>
      </c>
      <c r="N194">
        <v>2</v>
      </c>
      <c r="O194">
        <v>8</v>
      </c>
      <c r="P194">
        <v>46</v>
      </c>
      <c r="Q194">
        <v>8.1999999999999993</v>
      </c>
      <c r="R194">
        <v>1.5</v>
      </c>
      <c r="S194">
        <v>12.7</v>
      </c>
      <c r="T194">
        <v>0</v>
      </c>
    </row>
    <row r="195" spans="1:20" x14ac:dyDescent="0.3">
      <c r="A195">
        <v>194</v>
      </c>
      <c r="B195" s="2" t="s">
        <v>228</v>
      </c>
      <c r="C195" t="s">
        <v>228</v>
      </c>
      <c r="D195" s="2" t="s">
        <v>135</v>
      </c>
      <c r="E195">
        <v>23</v>
      </c>
      <c r="F195" s="2" t="s">
        <v>1172</v>
      </c>
      <c r="G195">
        <v>7</v>
      </c>
      <c r="H195">
        <v>2</v>
      </c>
      <c r="I195">
        <v>19</v>
      </c>
      <c r="J195">
        <v>16</v>
      </c>
      <c r="K195">
        <v>0.84199999999999997</v>
      </c>
      <c r="L195">
        <v>174</v>
      </c>
      <c r="M195">
        <v>10.9</v>
      </c>
      <c r="N195">
        <v>1</v>
      </c>
      <c r="O195">
        <v>9</v>
      </c>
      <c r="P195">
        <v>30</v>
      </c>
      <c r="Q195">
        <v>9.1999999999999993</v>
      </c>
      <c r="R195">
        <v>2.2999999999999998</v>
      </c>
      <c r="S195">
        <v>24.9</v>
      </c>
      <c r="T195">
        <v>3</v>
      </c>
    </row>
    <row r="196" spans="1:20" x14ac:dyDescent="0.3">
      <c r="A196">
        <v>195</v>
      </c>
      <c r="B196" s="2" t="s">
        <v>596</v>
      </c>
      <c r="C196" t="s">
        <v>596</v>
      </c>
      <c r="D196" s="2" t="s">
        <v>130</v>
      </c>
      <c r="E196">
        <v>23</v>
      </c>
      <c r="F196" s="2" t="s">
        <v>1172</v>
      </c>
      <c r="G196">
        <v>8</v>
      </c>
      <c r="H196">
        <v>4</v>
      </c>
      <c r="I196">
        <v>35</v>
      </c>
      <c r="J196">
        <v>16</v>
      </c>
      <c r="K196">
        <v>0.45700000000000002</v>
      </c>
      <c r="L196">
        <v>153</v>
      </c>
      <c r="M196">
        <v>9.6</v>
      </c>
      <c r="N196">
        <v>0</v>
      </c>
      <c r="O196">
        <v>8</v>
      </c>
      <c r="P196">
        <v>21</v>
      </c>
      <c r="Q196">
        <v>4.4000000000000004</v>
      </c>
      <c r="R196">
        <v>2</v>
      </c>
      <c r="S196">
        <v>19.100000000000001</v>
      </c>
      <c r="T196">
        <v>0</v>
      </c>
    </row>
    <row r="197" spans="1:20" x14ac:dyDescent="0.3">
      <c r="A197">
        <v>196</v>
      </c>
      <c r="B197" s="2" t="s">
        <v>3194</v>
      </c>
      <c r="C197" t="s">
        <v>3194</v>
      </c>
      <c r="D197" s="2" t="s">
        <v>44</v>
      </c>
      <c r="E197">
        <v>25</v>
      </c>
      <c r="F197" s="2"/>
      <c r="G197">
        <v>11</v>
      </c>
      <c r="H197">
        <v>0</v>
      </c>
      <c r="I197">
        <v>27</v>
      </c>
      <c r="J197">
        <v>16</v>
      </c>
      <c r="K197">
        <v>0.59299999999999997</v>
      </c>
      <c r="L197">
        <v>186</v>
      </c>
      <c r="M197">
        <v>11.6</v>
      </c>
      <c r="N197">
        <v>2</v>
      </c>
      <c r="O197">
        <v>10</v>
      </c>
      <c r="P197">
        <v>42</v>
      </c>
      <c r="Q197">
        <v>6.9</v>
      </c>
      <c r="R197">
        <v>1.5</v>
      </c>
      <c r="S197">
        <v>16.899999999999999</v>
      </c>
      <c r="T197">
        <v>0</v>
      </c>
    </row>
    <row r="198" spans="1:20" x14ac:dyDescent="0.3">
      <c r="A198">
        <v>197</v>
      </c>
      <c r="B198" s="2" t="s">
        <v>2773</v>
      </c>
      <c r="C198" t="s">
        <v>2773</v>
      </c>
      <c r="D198" s="2" t="s">
        <v>48</v>
      </c>
      <c r="E198">
        <v>22</v>
      </c>
      <c r="F198" s="2" t="s">
        <v>1172</v>
      </c>
      <c r="G198">
        <v>9</v>
      </c>
      <c r="H198">
        <v>1</v>
      </c>
      <c r="I198">
        <v>19</v>
      </c>
      <c r="J198">
        <v>15</v>
      </c>
      <c r="K198">
        <v>0.78900000000000003</v>
      </c>
      <c r="L198">
        <v>136</v>
      </c>
      <c r="M198">
        <v>9.1</v>
      </c>
      <c r="N198">
        <v>0</v>
      </c>
      <c r="O198">
        <v>7</v>
      </c>
      <c r="P198">
        <v>16</v>
      </c>
      <c r="Q198">
        <v>7.2</v>
      </c>
      <c r="R198">
        <v>1.7</v>
      </c>
      <c r="S198">
        <v>15.1</v>
      </c>
      <c r="T198">
        <v>0</v>
      </c>
    </row>
    <row r="199" spans="1:20" x14ac:dyDescent="0.3">
      <c r="A199">
        <v>198</v>
      </c>
      <c r="B199" s="2" t="s">
        <v>2758</v>
      </c>
      <c r="C199" t="s">
        <v>2758</v>
      </c>
      <c r="D199" s="2" t="s">
        <v>61</v>
      </c>
      <c r="E199">
        <v>22</v>
      </c>
      <c r="F199" s="2" t="s">
        <v>1157</v>
      </c>
      <c r="G199">
        <v>9</v>
      </c>
      <c r="H199">
        <v>2</v>
      </c>
      <c r="I199">
        <v>17</v>
      </c>
      <c r="J199">
        <v>15</v>
      </c>
      <c r="K199">
        <v>0.88200000000000001</v>
      </c>
      <c r="L199">
        <v>100</v>
      </c>
      <c r="M199">
        <v>6.7</v>
      </c>
      <c r="N199">
        <v>1</v>
      </c>
      <c r="O199">
        <v>5</v>
      </c>
      <c r="P199">
        <v>13</v>
      </c>
      <c r="Q199">
        <v>5.9</v>
      </c>
      <c r="R199">
        <v>1.7</v>
      </c>
      <c r="S199">
        <v>11.1</v>
      </c>
      <c r="T199">
        <v>0</v>
      </c>
    </row>
    <row r="200" spans="1:20" x14ac:dyDescent="0.3">
      <c r="A200">
        <v>199</v>
      </c>
      <c r="B200" s="2" t="s">
        <v>110</v>
      </c>
      <c r="C200" t="s">
        <v>110</v>
      </c>
      <c r="D200" s="2" t="s">
        <v>116</v>
      </c>
      <c r="E200">
        <v>26</v>
      </c>
      <c r="F200" s="2" t="s">
        <v>1157</v>
      </c>
      <c r="G200">
        <v>10</v>
      </c>
      <c r="H200">
        <v>8</v>
      </c>
      <c r="I200">
        <v>20</v>
      </c>
      <c r="J200">
        <v>15</v>
      </c>
      <c r="K200">
        <v>0.75</v>
      </c>
      <c r="L200">
        <v>84</v>
      </c>
      <c r="M200">
        <v>5.6</v>
      </c>
      <c r="N200">
        <v>0</v>
      </c>
      <c r="O200">
        <v>3</v>
      </c>
      <c r="P200">
        <v>18</v>
      </c>
      <c r="Q200">
        <v>4.2</v>
      </c>
      <c r="R200">
        <v>1.5</v>
      </c>
      <c r="S200">
        <v>8.4</v>
      </c>
      <c r="T200">
        <v>1</v>
      </c>
    </row>
    <row r="201" spans="1:20" x14ac:dyDescent="0.3">
      <c r="A201">
        <v>200</v>
      </c>
      <c r="B201" s="2" t="s">
        <v>330</v>
      </c>
      <c r="C201" t="s">
        <v>330</v>
      </c>
      <c r="D201" s="2" t="s">
        <v>114</v>
      </c>
      <c r="E201">
        <v>25</v>
      </c>
      <c r="F201" s="2" t="s">
        <v>1172</v>
      </c>
      <c r="G201">
        <v>11</v>
      </c>
      <c r="H201">
        <v>2</v>
      </c>
      <c r="I201">
        <v>28</v>
      </c>
      <c r="J201">
        <v>15</v>
      </c>
      <c r="K201">
        <v>0.53600000000000003</v>
      </c>
      <c r="L201">
        <v>185</v>
      </c>
      <c r="M201">
        <v>12.3</v>
      </c>
      <c r="N201">
        <v>2</v>
      </c>
      <c r="O201">
        <v>10</v>
      </c>
      <c r="P201">
        <v>40</v>
      </c>
      <c r="Q201">
        <v>6.6</v>
      </c>
      <c r="R201">
        <v>1.4</v>
      </c>
      <c r="S201">
        <v>16.8</v>
      </c>
      <c r="T201">
        <v>1</v>
      </c>
    </row>
    <row r="202" spans="1:20" x14ac:dyDescent="0.3">
      <c r="A202">
        <v>201</v>
      </c>
      <c r="B202" s="2" t="s">
        <v>391</v>
      </c>
      <c r="C202" t="s">
        <v>391</v>
      </c>
      <c r="D202" s="2" t="s">
        <v>56</v>
      </c>
      <c r="E202">
        <v>24</v>
      </c>
      <c r="F202" s="2" t="s">
        <v>1157</v>
      </c>
      <c r="G202">
        <v>6</v>
      </c>
      <c r="H202">
        <v>4</v>
      </c>
      <c r="I202">
        <v>19</v>
      </c>
      <c r="J202">
        <v>15</v>
      </c>
      <c r="K202">
        <v>0.78900000000000003</v>
      </c>
      <c r="L202">
        <v>131</v>
      </c>
      <c r="M202">
        <v>8.6999999999999993</v>
      </c>
      <c r="N202">
        <v>0</v>
      </c>
      <c r="O202">
        <v>6</v>
      </c>
      <c r="P202">
        <v>34</v>
      </c>
      <c r="Q202">
        <v>6.9</v>
      </c>
      <c r="R202">
        <v>2.5</v>
      </c>
      <c r="S202">
        <v>21.8</v>
      </c>
      <c r="T202">
        <v>0</v>
      </c>
    </row>
    <row r="203" spans="1:20" x14ac:dyDescent="0.3">
      <c r="A203">
        <v>202</v>
      </c>
      <c r="B203" s="2" t="s">
        <v>683</v>
      </c>
      <c r="C203" t="s">
        <v>683</v>
      </c>
      <c r="D203" s="2" t="s">
        <v>180</v>
      </c>
      <c r="E203">
        <v>24</v>
      </c>
      <c r="F203" s="2" t="s">
        <v>1172</v>
      </c>
      <c r="G203">
        <v>11</v>
      </c>
      <c r="H203">
        <v>2</v>
      </c>
      <c r="I203">
        <v>16</v>
      </c>
      <c r="J203">
        <v>15</v>
      </c>
      <c r="K203">
        <v>0.93799999999999994</v>
      </c>
      <c r="L203">
        <v>78</v>
      </c>
      <c r="M203">
        <v>5.2</v>
      </c>
      <c r="N203">
        <v>0</v>
      </c>
      <c r="O203">
        <v>3</v>
      </c>
      <c r="P203">
        <v>13</v>
      </c>
      <c r="Q203">
        <v>4.9000000000000004</v>
      </c>
      <c r="R203">
        <v>1.4</v>
      </c>
      <c r="S203">
        <v>7.1</v>
      </c>
      <c r="T203">
        <v>1</v>
      </c>
    </row>
    <row r="204" spans="1:20" x14ac:dyDescent="0.3">
      <c r="A204">
        <v>203</v>
      </c>
      <c r="B204" s="2" t="s">
        <v>172</v>
      </c>
      <c r="C204" t="s">
        <v>172</v>
      </c>
      <c r="D204" s="2" t="s">
        <v>48</v>
      </c>
      <c r="E204">
        <v>30</v>
      </c>
      <c r="F204" s="2" t="s">
        <v>1157</v>
      </c>
      <c r="G204">
        <v>11</v>
      </c>
      <c r="H204">
        <v>6</v>
      </c>
      <c r="I204">
        <v>17</v>
      </c>
      <c r="J204">
        <v>15</v>
      </c>
      <c r="K204">
        <v>0.88200000000000001</v>
      </c>
      <c r="L204">
        <v>132</v>
      </c>
      <c r="M204">
        <v>8.8000000000000007</v>
      </c>
      <c r="N204">
        <v>0</v>
      </c>
      <c r="O204">
        <v>5</v>
      </c>
      <c r="P204">
        <v>25</v>
      </c>
      <c r="Q204">
        <v>7.8</v>
      </c>
      <c r="R204">
        <v>1.4</v>
      </c>
      <c r="S204">
        <v>12</v>
      </c>
      <c r="T204">
        <v>1</v>
      </c>
    </row>
    <row r="205" spans="1:20" x14ac:dyDescent="0.3">
      <c r="A205">
        <v>204</v>
      </c>
      <c r="B205" s="2" t="s">
        <v>233</v>
      </c>
      <c r="C205" t="s">
        <v>233</v>
      </c>
      <c r="D205" s="2" t="s">
        <v>44</v>
      </c>
      <c r="E205">
        <v>23</v>
      </c>
      <c r="F205" s="2" t="s">
        <v>1157</v>
      </c>
      <c r="G205">
        <v>11</v>
      </c>
      <c r="H205">
        <v>1</v>
      </c>
      <c r="I205">
        <v>21</v>
      </c>
      <c r="J205">
        <v>15</v>
      </c>
      <c r="K205">
        <v>0.71399999999999997</v>
      </c>
      <c r="L205">
        <v>88</v>
      </c>
      <c r="M205">
        <v>5.9</v>
      </c>
      <c r="N205">
        <v>0</v>
      </c>
      <c r="O205">
        <v>5</v>
      </c>
      <c r="P205">
        <v>18</v>
      </c>
      <c r="Q205">
        <v>4.2</v>
      </c>
      <c r="R205">
        <v>1.4</v>
      </c>
      <c r="S205">
        <v>8</v>
      </c>
      <c r="T205">
        <v>0</v>
      </c>
    </row>
    <row r="206" spans="1:20" x14ac:dyDescent="0.3">
      <c r="A206">
        <v>205</v>
      </c>
      <c r="B206" s="2" t="s">
        <v>308</v>
      </c>
      <c r="C206" t="s">
        <v>308</v>
      </c>
      <c r="D206" s="2" t="s">
        <v>46</v>
      </c>
      <c r="E206">
        <v>22</v>
      </c>
      <c r="F206" s="2" t="s">
        <v>1175</v>
      </c>
      <c r="G206">
        <v>9</v>
      </c>
      <c r="H206">
        <v>4</v>
      </c>
      <c r="I206">
        <v>23</v>
      </c>
      <c r="J206">
        <v>15</v>
      </c>
      <c r="K206">
        <v>0.65200000000000002</v>
      </c>
      <c r="L206">
        <v>182</v>
      </c>
      <c r="M206">
        <v>12.1</v>
      </c>
      <c r="N206">
        <v>2</v>
      </c>
      <c r="O206">
        <v>10</v>
      </c>
      <c r="P206">
        <v>36</v>
      </c>
      <c r="Q206">
        <v>7.9</v>
      </c>
      <c r="R206">
        <v>1.7</v>
      </c>
      <c r="S206">
        <v>20.2</v>
      </c>
      <c r="T206">
        <v>0</v>
      </c>
    </row>
    <row r="207" spans="1:20" x14ac:dyDescent="0.3">
      <c r="A207">
        <v>206</v>
      </c>
      <c r="B207" s="2" t="s">
        <v>483</v>
      </c>
      <c r="C207" t="s">
        <v>483</v>
      </c>
      <c r="D207" s="2" t="s">
        <v>46</v>
      </c>
      <c r="E207">
        <v>26</v>
      </c>
      <c r="F207" s="2"/>
      <c r="G207">
        <v>9</v>
      </c>
      <c r="H207">
        <v>0</v>
      </c>
      <c r="I207">
        <v>19</v>
      </c>
      <c r="J207">
        <v>14</v>
      </c>
      <c r="K207">
        <v>0.73699999999999999</v>
      </c>
      <c r="L207">
        <v>126</v>
      </c>
      <c r="M207">
        <v>9</v>
      </c>
      <c r="N207">
        <v>1</v>
      </c>
      <c r="O207">
        <v>8</v>
      </c>
      <c r="P207">
        <v>16</v>
      </c>
      <c r="Q207">
        <v>6.6</v>
      </c>
      <c r="R207">
        <v>1.6</v>
      </c>
      <c r="S207">
        <v>14</v>
      </c>
      <c r="T207">
        <v>2</v>
      </c>
    </row>
    <row r="208" spans="1:20" x14ac:dyDescent="0.3">
      <c r="A208">
        <v>207</v>
      </c>
      <c r="B208" s="2" t="s">
        <v>324</v>
      </c>
      <c r="C208" t="s">
        <v>324</v>
      </c>
      <c r="D208" s="2" t="s">
        <v>37</v>
      </c>
      <c r="E208">
        <v>24</v>
      </c>
      <c r="F208" s="2" t="s">
        <v>1172</v>
      </c>
      <c r="G208">
        <v>11</v>
      </c>
      <c r="H208">
        <v>8</v>
      </c>
      <c r="I208">
        <v>23</v>
      </c>
      <c r="J208">
        <v>14</v>
      </c>
      <c r="K208">
        <v>0.60899999999999999</v>
      </c>
      <c r="L208">
        <v>153</v>
      </c>
      <c r="M208">
        <v>10.9</v>
      </c>
      <c r="N208">
        <v>1</v>
      </c>
      <c r="O208">
        <v>9</v>
      </c>
      <c r="P208">
        <v>25</v>
      </c>
      <c r="Q208">
        <v>6.7</v>
      </c>
      <c r="R208">
        <v>1.3</v>
      </c>
      <c r="S208">
        <v>13.9</v>
      </c>
      <c r="T208">
        <v>0</v>
      </c>
    </row>
    <row r="209" spans="1:20" x14ac:dyDescent="0.3">
      <c r="A209">
        <v>208</v>
      </c>
      <c r="B209" s="2" t="s">
        <v>305</v>
      </c>
      <c r="C209" t="s">
        <v>305</v>
      </c>
      <c r="D209" s="2" t="s">
        <v>37</v>
      </c>
      <c r="E209">
        <v>27</v>
      </c>
      <c r="F209" s="2" t="s">
        <v>1175</v>
      </c>
      <c r="G209">
        <v>9</v>
      </c>
      <c r="H209">
        <v>9</v>
      </c>
      <c r="I209">
        <v>17</v>
      </c>
      <c r="J209">
        <v>14</v>
      </c>
      <c r="K209">
        <v>0.82399999999999995</v>
      </c>
      <c r="L209">
        <v>113</v>
      </c>
      <c r="M209">
        <v>8.1</v>
      </c>
      <c r="N209">
        <v>2</v>
      </c>
      <c r="O209">
        <v>8</v>
      </c>
      <c r="P209">
        <v>21</v>
      </c>
      <c r="Q209">
        <v>6.6</v>
      </c>
      <c r="R209">
        <v>1.6</v>
      </c>
      <c r="S209">
        <v>12.6</v>
      </c>
      <c r="T209">
        <v>0</v>
      </c>
    </row>
    <row r="210" spans="1:20" x14ac:dyDescent="0.3">
      <c r="A210">
        <v>209</v>
      </c>
      <c r="B210" s="2" t="s">
        <v>284</v>
      </c>
      <c r="C210" t="s">
        <v>284</v>
      </c>
      <c r="D210" s="2" t="s">
        <v>61</v>
      </c>
      <c r="E210">
        <v>24</v>
      </c>
      <c r="F210" s="2" t="s">
        <v>1175</v>
      </c>
      <c r="G210">
        <v>11</v>
      </c>
      <c r="H210">
        <v>7</v>
      </c>
      <c r="I210">
        <v>17</v>
      </c>
      <c r="J210">
        <v>14</v>
      </c>
      <c r="K210">
        <v>0.82399999999999995</v>
      </c>
      <c r="L210">
        <v>163</v>
      </c>
      <c r="M210">
        <v>11.6</v>
      </c>
      <c r="N210">
        <v>1</v>
      </c>
      <c r="O210">
        <v>8</v>
      </c>
      <c r="P210">
        <v>28</v>
      </c>
      <c r="Q210">
        <v>9.6</v>
      </c>
      <c r="R210">
        <v>1.3</v>
      </c>
      <c r="S210">
        <v>14.8</v>
      </c>
      <c r="T210">
        <v>0</v>
      </c>
    </row>
    <row r="211" spans="1:20" x14ac:dyDescent="0.3">
      <c r="A211">
        <v>210</v>
      </c>
      <c r="B211" s="2" t="s">
        <v>39</v>
      </c>
      <c r="C211" t="s">
        <v>39</v>
      </c>
      <c r="D211" s="2" t="s">
        <v>40</v>
      </c>
      <c r="E211">
        <v>26</v>
      </c>
      <c r="F211" s="2" t="s">
        <v>34</v>
      </c>
      <c r="G211">
        <v>11</v>
      </c>
      <c r="H211">
        <v>11</v>
      </c>
      <c r="I211">
        <v>26</v>
      </c>
      <c r="J211">
        <v>14</v>
      </c>
      <c r="K211">
        <v>0.53800000000000003</v>
      </c>
      <c r="L211">
        <v>93</v>
      </c>
      <c r="M211">
        <v>6.6</v>
      </c>
      <c r="N211">
        <v>0</v>
      </c>
      <c r="O211">
        <v>4</v>
      </c>
      <c r="P211">
        <v>53</v>
      </c>
      <c r="Q211">
        <v>3.6</v>
      </c>
      <c r="R211">
        <v>1.3</v>
      </c>
      <c r="S211">
        <v>8.5</v>
      </c>
      <c r="T211">
        <v>0</v>
      </c>
    </row>
    <row r="212" spans="1:20" x14ac:dyDescent="0.3">
      <c r="A212">
        <v>211</v>
      </c>
      <c r="B212" s="2" t="s">
        <v>488</v>
      </c>
      <c r="C212" t="s">
        <v>488</v>
      </c>
      <c r="D212" s="2" t="s">
        <v>130</v>
      </c>
      <c r="E212">
        <v>33</v>
      </c>
      <c r="F212" s="2" t="s">
        <v>1172</v>
      </c>
      <c r="G212">
        <v>5</v>
      </c>
      <c r="H212">
        <v>4</v>
      </c>
      <c r="I212">
        <v>26</v>
      </c>
      <c r="J212">
        <v>14</v>
      </c>
      <c r="K212">
        <v>0.53800000000000003</v>
      </c>
      <c r="L212">
        <v>118</v>
      </c>
      <c r="M212">
        <v>8.4</v>
      </c>
      <c r="N212">
        <v>0</v>
      </c>
      <c r="O212">
        <v>6</v>
      </c>
      <c r="P212">
        <v>27</v>
      </c>
      <c r="Q212">
        <v>4.5</v>
      </c>
      <c r="R212">
        <v>2.8</v>
      </c>
      <c r="S212">
        <v>23.6</v>
      </c>
      <c r="T212">
        <v>0</v>
      </c>
    </row>
    <row r="213" spans="1:20" x14ac:dyDescent="0.3">
      <c r="A213">
        <v>212</v>
      </c>
      <c r="B213" s="2" t="s">
        <v>229</v>
      </c>
      <c r="C213" t="s">
        <v>229</v>
      </c>
      <c r="D213" s="2" t="s">
        <v>72</v>
      </c>
      <c r="E213">
        <v>23</v>
      </c>
      <c r="F213" s="2" t="s">
        <v>1157</v>
      </c>
      <c r="G213">
        <v>11</v>
      </c>
      <c r="H213">
        <v>2</v>
      </c>
      <c r="I213">
        <v>19</v>
      </c>
      <c r="J213">
        <v>14</v>
      </c>
      <c r="K213">
        <v>0.73699999999999999</v>
      </c>
      <c r="L213">
        <v>152</v>
      </c>
      <c r="M213">
        <v>10.9</v>
      </c>
      <c r="N213">
        <v>1</v>
      </c>
      <c r="O213">
        <v>10</v>
      </c>
      <c r="P213">
        <v>20</v>
      </c>
      <c r="Q213">
        <v>8</v>
      </c>
      <c r="R213">
        <v>1.3</v>
      </c>
      <c r="S213">
        <v>13.8</v>
      </c>
      <c r="T213">
        <v>1</v>
      </c>
    </row>
    <row r="214" spans="1:20" x14ac:dyDescent="0.3">
      <c r="A214">
        <v>213</v>
      </c>
      <c r="B214" s="2" t="s">
        <v>319</v>
      </c>
      <c r="C214" t="s">
        <v>319</v>
      </c>
      <c r="D214" s="2" t="s">
        <v>104</v>
      </c>
      <c r="E214">
        <v>26</v>
      </c>
      <c r="F214" s="2" t="s">
        <v>1172</v>
      </c>
      <c r="G214">
        <v>8</v>
      </c>
      <c r="H214">
        <v>3</v>
      </c>
      <c r="I214">
        <v>27</v>
      </c>
      <c r="J214">
        <v>14</v>
      </c>
      <c r="K214">
        <v>0.51900000000000002</v>
      </c>
      <c r="L214">
        <v>255</v>
      </c>
      <c r="M214">
        <v>18.2</v>
      </c>
      <c r="N214">
        <v>0</v>
      </c>
      <c r="O214">
        <v>11</v>
      </c>
      <c r="P214">
        <v>55</v>
      </c>
      <c r="Q214">
        <v>9.4</v>
      </c>
      <c r="R214">
        <v>1.8</v>
      </c>
      <c r="S214">
        <v>31.9</v>
      </c>
      <c r="T214">
        <v>0</v>
      </c>
    </row>
    <row r="215" spans="1:20" x14ac:dyDescent="0.3">
      <c r="A215">
        <v>214</v>
      </c>
      <c r="B215" s="2" t="s">
        <v>304</v>
      </c>
      <c r="C215" t="s">
        <v>304</v>
      </c>
      <c r="D215" s="2" t="s">
        <v>74</v>
      </c>
      <c r="E215">
        <v>23</v>
      </c>
      <c r="F215" s="2" t="s">
        <v>1175</v>
      </c>
      <c r="G215">
        <v>10</v>
      </c>
      <c r="H215">
        <v>9</v>
      </c>
      <c r="I215">
        <v>17</v>
      </c>
      <c r="J215">
        <v>14</v>
      </c>
      <c r="K215">
        <v>0.82399999999999995</v>
      </c>
      <c r="L215">
        <v>87</v>
      </c>
      <c r="M215">
        <v>6.2</v>
      </c>
      <c r="N215">
        <v>0</v>
      </c>
      <c r="O215">
        <v>7</v>
      </c>
      <c r="P215">
        <v>13</v>
      </c>
      <c r="Q215">
        <v>5.0999999999999996</v>
      </c>
      <c r="R215">
        <v>1.4</v>
      </c>
      <c r="S215">
        <v>8.6999999999999993</v>
      </c>
      <c r="T215">
        <v>1</v>
      </c>
    </row>
    <row r="216" spans="1:20" x14ac:dyDescent="0.3">
      <c r="A216">
        <v>215</v>
      </c>
      <c r="B216" s="2" t="s">
        <v>256</v>
      </c>
      <c r="C216" t="s">
        <v>256</v>
      </c>
      <c r="D216" s="2" t="s">
        <v>78</v>
      </c>
      <c r="E216">
        <v>23</v>
      </c>
      <c r="F216" s="2" t="s">
        <v>1172</v>
      </c>
      <c r="G216">
        <v>9</v>
      </c>
      <c r="H216">
        <v>2</v>
      </c>
      <c r="I216">
        <v>22</v>
      </c>
      <c r="J216">
        <v>14</v>
      </c>
      <c r="K216">
        <v>0.63600000000000001</v>
      </c>
      <c r="L216">
        <v>150</v>
      </c>
      <c r="M216">
        <v>10.7</v>
      </c>
      <c r="N216">
        <v>0</v>
      </c>
      <c r="O216">
        <v>9</v>
      </c>
      <c r="P216">
        <v>19</v>
      </c>
      <c r="Q216">
        <v>6.8</v>
      </c>
      <c r="R216">
        <v>1.6</v>
      </c>
      <c r="S216">
        <v>16.7</v>
      </c>
      <c r="T216">
        <v>0</v>
      </c>
    </row>
    <row r="217" spans="1:20" x14ac:dyDescent="0.3">
      <c r="A217">
        <v>216</v>
      </c>
      <c r="B217" s="2" t="s">
        <v>219</v>
      </c>
      <c r="C217" t="s">
        <v>219</v>
      </c>
      <c r="D217" s="2" t="s">
        <v>130</v>
      </c>
      <c r="E217">
        <v>37</v>
      </c>
      <c r="F217" s="2" t="s">
        <v>34</v>
      </c>
      <c r="G217">
        <v>11</v>
      </c>
      <c r="H217">
        <v>10</v>
      </c>
      <c r="I217">
        <v>16</v>
      </c>
      <c r="J217">
        <v>13</v>
      </c>
      <c r="K217">
        <v>0.81299999999999994</v>
      </c>
      <c r="L217">
        <v>70</v>
      </c>
      <c r="M217">
        <v>5.4</v>
      </c>
      <c r="N217">
        <v>0</v>
      </c>
      <c r="O217">
        <v>0</v>
      </c>
      <c r="P217">
        <v>9</v>
      </c>
      <c r="Q217">
        <v>4.4000000000000004</v>
      </c>
      <c r="R217">
        <v>1.2</v>
      </c>
      <c r="S217">
        <v>6.4</v>
      </c>
      <c r="T217">
        <v>0</v>
      </c>
    </row>
    <row r="218" spans="1:20" x14ac:dyDescent="0.3">
      <c r="A218">
        <v>217</v>
      </c>
      <c r="B218" s="2" t="s">
        <v>411</v>
      </c>
      <c r="C218" t="s">
        <v>411</v>
      </c>
      <c r="D218" s="2" t="s">
        <v>80</v>
      </c>
      <c r="E218">
        <v>23</v>
      </c>
      <c r="F218" s="2" t="s">
        <v>1157</v>
      </c>
      <c r="G218">
        <v>11</v>
      </c>
      <c r="H218">
        <v>9</v>
      </c>
      <c r="I218">
        <v>20</v>
      </c>
      <c r="J218">
        <v>13</v>
      </c>
      <c r="K218">
        <v>0.65</v>
      </c>
      <c r="L218">
        <v>129</v>
      </c>
      <c r="M218">
        <v>9.9</v>
      </c>
      <c r="N218">
        <v>1</v>
      </c>
      <c r="O218">
        <v>7</v>
      </c>
      <c r="P218">
        <v>28</v>
      </c>
      <c r="Q218">
        <v>6.5</v>
      </c>
      <c r="R218">
        <v>1.2</v>
      </c>
      <c r="S218">
        <v>11.7</v>
      </c>
      <c r="T218">
        <v>0</v>
      </c>
    </row>
    <row r="219" spans="1:20" x14ac:dyDescent="0.3">
      <c r="A219">
        <v>218</v>
      </c>
      <c r="B219" s="2" t="s">
        <v>354</v>
      </c>
      <c r="C219" t="s">
        <v>354</v>
      </c>
      <c r="D219" s="2" t="s">
        <v>76</v>
      </c>
      <c r="E219">
        <v>34</v>
      </c>
      <c r="F219" s="2" t="s">
        <v>1172</v>
      </c>
      <c r="G219">
        <v>4</v>
      </c>
      <c r="H219">
        <v>4</v>
      </c>
      <c r="I219">
        <v>25</v>
      </c>
      <c r="J219">
        <v>13</v>
      </c>
      <c r="K219">
        <v>0.52</v>
      </c>
      <c r="L219">
        <v>155</v>
      </c>
      <c r="M219">
        <v>11.9</v>
      </c>
      <c r="N219">
        <v>0</v>
      </c>
      <c r="O219">
        <v>9</v>
      </c>
      <c r="P219">
        <v>27</v>
      </c>
      <c r="Q219">
        <v>6.2</v>
      </c>
      <c r="R219">
        <v>3.3</v>
      </c>
      <c r="S219">
        <v>38.799999999999997</v>
      </c>
      <c r="T219">
        <v>0</v>
      </c>
    </row>
    <row r="220" spans="1:20" x14ac:dyDescent="0.3">
      <c r="A220">
        <v>219</v>
      </c>
      <c r="B220" s="2" t="s">
        <v>405</v>
      </c>
      <c r="C220" t="s">
        <v>405</v>
      </c>
      <c r="D220" s="2" t="s">
        <v>65</v>
      </c>
      <c r="E220">
        <v>25</v>
      </c>
      <c r="F220" s="2" t="s">
        <v>1172</v>
      </c>
      <c r="G220">
        <v>6</v>
      </c>
      <c r="H220">
        <v>3</v>
      </c>
      <c r="I220">
        <v>19</v>
      </c>
      <c r="J220">
        <v>13</v>
      </c>
      <c r="K220">
        <v>0.68400000000000005</v>
      </c>
      <c r="L220">
        <v>239</v>
      </c>
      <c r="M220">
        <v>18.399999999999999</v>
      </c>
      <c r="N220">
        <v>1</v>
      </c>
      <c r="O220">
        <v>7</v>
      </c>
      <c r="P220">
        <v>47</v>
      </c>
      <c r="Q220">
        <v>12.6</v>
      </c>
      <c r="R220">
        <v>2.2000000000000002</v>
      </c>
      <c r="S220">
        <v>39.799999999999997</v>
      </c>
      <c r="T220">
        <v>1</v>
      </c>
    </row>
    <row r="221" spans="1:20" x14ac:dyDescent="0.3">
      <c r="A221">
        <v>220</v>
      </c>
      <c r="B221" s="2" t="s">
        <v>293</v>
      </c>
      <c r="C221" t="s">
        <v>293</v>
      </c>
      <c r="D221" s="2" t="s">
        <v>46</v>
      </c>
      <c r="E221">
        <v>23</v>
      </c>
      <c r="F221" s="2" t="s">
        <v>1172</v>
      </c>
      <c r="G221">
        <v>11</v>
      </c>
      <c r="H221">
        <v>3</v>
      </c>
      <c r="I221">
        <v>18</v>
      </c>
      <c r="J221">
        <v>13</v>
      </c>
      <c r="K221">
        <v>0.72199999999999998</v>
      </c>
      <c r="L221">
        <v>176</v>
      </c>
      <c r="M221">
        <v>13.5</v>
      </c>
      <c r="N221">
        <v>0</v>
      </c>
      <c r="O221">
        <v>8</v>
      </c>
      <c r="P221">
        <v>29</v>
      </c>
      <c r="Q221">
        <v>9.8000000000000007</v>
      </c>
      <c r="R221">
        <v>1.2</v>
      </c>
      <c r="S221">
        <v>16</v>
      </c>
      <c r="T221">
        <v>0</v>
      </c>
    </row>
    <row r="222" spans="1:20" x14ac:dyDescent="0.3">
      <c r="A222">
        <v>221</v>
      </c>
      <c r="B222" s="2" t="s">
        <v>127</v>
      </c>
      <c r="C222" t="s">
        <v>127</v>
      </c>
      <c r="D222" s="2" t="s">
        <v>65</v>
      </c>
      <c r="E222">
        <v>28</v>
      </c>
      <c r="F222" s="2" t="s">
        <v>1157</v>
      </c>
      <c r="G222">
        <v>5</v>
      </c>
      <c r="H222">
        <v>5</v>
      </c>
      <c r="I222">
        <v>14</v>
      </c>
      <c r="J222">
        <v>13</v>
      </c>
      <c r="K222">
        <v>0.92900000000000005</v>
      </c>
      <c r="L222">
        <v>150</v>
      </c>
      <c r="M222">
        <v>11.5</v>
      </c>
      <c r="N222">
        <v>1</v>
      </c>
      <c r="O222">
        <v>5</v>
      </c>
      <c r="P222">
        <v>76</v>
      </c>
      <c r="Q222">
        <v>10.7</v>
      </c>
      <c r="R222">
        <v>2.6</v>
      </c>
      <c r="S222">
        <v>30</v>
      </c>
      <c r="T222">
        <v>1</v>
      </c>
    </row>
    <row r="223" spans="1:20" x14ac:dyDescent="0.3">
      <c r="A223">
        <v>222</v>
      </c>
      <c r="B223" s="2" t="s">
        <v>544</v>
      </c>
      <c r="C223" t="s">
        <v>544</v>
      </c>
      <c r="D223" s="2" t="s">
        <v>135</v>
      </c>
      <c r="E223">
        <v>24</v>
      </c>
      <c r="F223" s="2" t="s">
        <v>1172</v>
      </c>
      <c r="G223">
        <v>11</v>
      </c>
      <c r="H223">
        <v>5</v>
      </c>
      <c r="I223">
        <v>15</v>
      </c>
      <c r="J223">
        <v>13</v>
      </c>
      <c r="K223">
        <v>0.86699999999999999</v>
      </c>
      <c r="L223">
        <v>245</v>
      </c>
      <c r="M223">
        <v>18.8</v>
      </c>
      <c r="N223">
        <v>1</v>
      </c>
      <c r="O223">
        <v>10</v>
      </c>
      <c r="P223">
        <v>45</v>
      </c>
      <c r="Q223">
        <v>16.3</v>
      </c>
      <c r="R223">
        <v>1.2</v>
      </c>
      <c r="S223">
        <v>22.3</v>
      </c>
      <c r="T223">
        <v>0</v>
      </c>
    </row>
    <row r="224" spans="1:20" x14ac:dyDescent="0.3">
      <c r="A224">
        <v>223</v>
      </c>
      <c r="B224" s="2" t="s">
        <v>406</v>
      </c>
      <c r="C224" t="s">
        <v>406</v>
      </c>
      <c r="D224" s="2" t="s">
        <v>33</v>
      </c>
      <c r="E224">
        <v>24</v>
      </c>
      <c r="F224" s="2" t="s">
        <v>1175</v>
      </c>
      <c r="G224">
        <v>12</v>
      </c>
      <c r="H224">
        <v>7</v>
      </c>
      <c r="I224">
        <v>20</v>
      </c>
      <c r="J224">
        <v>13</v>
      </c>
      <c r="K224">
        <v>0.65</v>
      </c>
      <c r="L224">
        <v>97</v>
      </c>
      <c r="M224">
        <v>7.5</v>
      </c>
      <c r="N224">
        <v>1</v>
      </c>
      <c r="O224">
        <v>9</v>
      </c>
      <c r="P224">
        <v>21</v>
      </c>
      <c r="Q224">
        <v>4.9000000000000004</v>
      </c>
      <c r="R224">
        <v>1.1000000000000001</v>
      </c>
      <c r="S224">
        <v>8.1</v>
      </c>
      <c r="T224">
        <v>1</v>
      </c>
    </row>
    <row r="225" spans="1:20" x14ac:dyDescent="0.3">
      <c r="A225">
        <v>224</v>
      </c>
      <c r="B225" s="2" t="s">
        <v>600</v>
      </c>
      <c r="C225" t="s">
        <v>600</v>
      </c>
      <c r="D225" s="2" t="s">
        <v>78</v>
      </c>
      <c r="E225">
        <v>26</v>
      </c>
      <c r="F225" s="2"/>
      <c r="G225">
        <v>9</v>
      </c>
      <c r="H225">
        <v>0</v>
      </c>
      <c r="I225">
        <v>19</v>
      </c>
      <c r="J225">
        <v>13</v>
      </c>
      <c r="K225">
        <v>0.68400000000000005</v>
      </c>
      <c r="L225">
        <v>132</v>
      </c>
      <c r="M225">
        <v>10.199999999999999</v>
      </c>
      <c r="N225">
        <v>1</v>
      </c>
      <c r="O225">
        <v>7</v>
      </c>
      <c r="P225">
        <v>29</v>
      </c>
      <c r="Q225">
        <v>6.9</v>
      </c>
      <c r="R225">
        <v>1.4</v>
      </c>
      <c r="S225">
        <v>14.7</v>
      </c>
      <c r="T225">
        <v>1</v>
      </c>
    </row>
    <row r="226" spans="1:20" x14ac:dyDescent="0.3">
      <c r="A226">
        <v>225</v>
      </c>
      <c r="B226" s="2" t="s">
        <v>467</v>
      </c>
      <c r="C226" t="s">
        <v>467</v>
      </c>
      <c r="D226" s="2" t="s">
        <v>84</v>
      </c>
      <c r="E226">
        <v>24</v>
      </c>
      <c r="F226" s="2"/>
      <c r="G226">
        <v>11</v>
      </c>
      <c r="H226">
        <v>0</v>
      </c>
      <c r="I226">
        <v>17</v>
      </c>
      <c r="J226">
        <v>12</v>
      </c>
      <c r="K226">
        <v>0.70599999999999996</v>
      </c>
      <c r="L226">
        <v>142</v>
      </c>
      <c r="M226">
        <v>11.8</v>
      </c>
      <c r="N226">
        <v>0</v>
      </c>
      <c r="O226">
        <v>6</v>
      </c>
      <c r="P226">
        <v>25</v>
      </c>
      <c r="Q226">
        <v>8.4</v>
      </c>
      <c r="R226">
        <v>1.1000000000000001</v>
      </c>
      <c r="S226">
        <v>12.9</v>
      </c>
      <c r="T226">
        <v>0</v>
      </c>
    </row>
    <row r="227" spans="1:20" x14ac:dyDescent="0.3">
      <c r="A227">
        <v>226</v>
      </c>
      <c r="B227" s="2" t="s">
        <v>1973</v>
      </c>
      <c r="C227" t="s">
        <v>1973</v>
      </c>
      <c r="D227" s="2" t="s">
        <v>72</v>
      </c>
      <c r="E227">
        <v>22</v>
      </c>
      <c r="F227" s="2" t="s">
        <v>1172</v>
      </c>
      <c r="G227">
        <v>8</v>
      </c>
      <c r="H227">
        <v>1</v>
      </c>
      <c r="I227">
        <v>21</v>
      </c>
      <c r="J227">
        <v>12</v>
      </c>
      <c r="K227">
        <v>0.57099999999999995</v>
      </c>
      <c r="L227">
        <v>174</v>
      </c>
      <c r="M227">
        <v>14.5</v>
      </c>
      <c r="N227">
        <v>0</v>
      </c>
      <c r="O227">
        <v>10</v>
      </c>
      <c r="P227">
        <v>36</v>
      </c>
      <c r="Q227">
        <v>8.3000000000000007</v>
      </c>
      <c r="R227">
        <v>1.5</v>
      </c>
      <c r="S227">
        <v>21.8</v>
      </c>
      <c r="T227">
        <v>0</v>
      </c>
    </row>
    <row r="228" spans="1:20" x14ac:dyDescent="0.3">
      <c r="A228">
        <v>227</v>
      </c>
      <c r="B228" s="2" t="s">
        <v>416</v>
      </c>
      <c r="C228" t="s">
        <v>416</v>
      </c>
      <c r="D228" s="2" t="s">
        <v>101</v>
      </c>
      <c r="E228">
        <v>25</v>
      </c>
      <c r="F228" s="2" t="s">
        <v>52</v>
      </c>
      <c r="G228">
        <v>11</v>
      </c>
      <c r="H228">
        <v>11</v>
      </c>
      <c r="I228">
        <v>19</v>
      </c>
      <c r="J228">
        <v>12</v>
      </c>
      <c r="K228">
        <v>0.63200000000000001</v>
      </c>
      <c r="L228">
        <v>193</v>
      </c>
      <c r="M228">
        <v>16.100000000000001</v>
      </c>
      <c r="N228">
        <v>0</v>
      </c>
      <c r="O228">
        <v>6</v>
      </c>
      <c r="P228">
        <v>50</v>
      </c>
      <c r="Q228">
        <v>10.199999999999999</v>
      </c>
      <c r="R228">
        <v>1.1000000000000001</v>
      </c>
      <c r="S228">
        <v>17.5</v>
      </c>
      <c r="T228">
        <v>1</v>
      </c>
    </row>
    <row r="229" spans="1:20" x14ac:dyDescent="0.3">
      <c r="A229">
        <v>228</v>
      </c>
      <c r="B229" s="2" t="s">
        <v>392</v>
      </c>
      <c r="C229" t="s">
        <v>392</v>
      </c>
      <c r="D229" s="2" t="s">
        <v>2648</v>
      </c>
      <c r="E229">
        <v>25</v>
      </c>
      <c r="F229" s="2" t="s">
        <v>1172</v>
      </c>
      <c r="G229">
        <v>11</v>
      </c>
      <c r="H229">
        <v>1</v>
      </c>
      <c r="I229">
        <v>15</v>
      </c>
      <c r="J229">
        <v>12</v>
      </c>
      <c r="K229">
        <v>0.8</v>
      </c>
      <c r="L229">
        <v>108</v>
      </c>
      <c r="M229">
        <v>9</v>
      </c>
      <c r="N229">
        <v>1</v>
      </c>
      <c r="O229">
        <v>5</v>
      </c>
      <c r="P229">
        <v>18</v>
      </c>
      <c r="Q229">
        <v>7.2</v>
      </c>
      <c r="R229">
        <v>1.1000000000000001</v>
      </c>
      <c r="S229">
        <v>9.8000000000000007</v>
      </c>
      <c r="T229">
        <v>0</v>
      </c>
    </row>
    <row r="230" spans="1:20" x14ac:dyDescent="0.3">
      <c r="A230">
        <v>229</v>
      </c>
      <c r="B230" s="2" t="s">
        <v>347</v>
      </c>
      <c r="C230" t="s">
        <v>347</v>
      </c>
      <c r="D230" s="2" t="s">
        <v>65</v>
      </c>
      <c r="E230">
        <v>29</v>
      </c>
      <c r="F230" s="2" t="s">
        <v>1182</v>
      </c>
      <c r="G230">
        <v>11</v>
      </c>
      <c r="H230">
        <v>10</v>
      </c>
      <c r="I230">
        <v>18</v>
      </c>
      <c r="J230">
        <v>12</v>
      </c>
      <c r="K230">
        <v>0.66700000000000004</v>
      </c>
      <c r="L230">
        <v>142</v>
      </c>
      <c r="M230">
        <v>11.8</v>
      </c>
      <c r="N230">
        <v>0</v>
      </c>
      <c r="O230">
        <v>5</v>
      </c>
      <c r="P230">
        <v>41</v>
      </c>
      <c r="Q230">
        <v>7.9</v>
      </c>
      <c r="R230">
        <v>1.1000000000000001</v>
      </c>
      <c r="S230">
        <v>12.9</v>
      </c>
      <c r="T230">
        <v>1</v>
      </c>
    </row>
    <row r="231" spans="1:20" x14ac:dyDescent="0.3">
      <c r="A231">
        <v>230</v>
      </c>
      <c r="B231" s="2" t="s">
        <v>442</v>
      </c>
      <c r="C231" t="s">
        <v>442</v>
      </c>
      <c r="D231" s="2" t="s">
        <v>107</v>
      </c>
      <c r="E231">
        <v>28</v>
      </c>
      <c r="F231" s="2" t="s">
        <v>1175</v>
      </c>
      <c r="G231">
        <v>9</v>
      </c>
      <c r="H231">
        <v>4</v>
      </c>
      <c r="I231">
        <v>16</v>
      </c>
      <c r="J231">
        <v>12</v>
      </c>
      <c r="K231">
        <v>0.75</v>
      </c>
      <c r="L231">
        <v>119</v>
      </c>
      <c r="M231">
        <v>9.9</v>
      </c>
      <c r="N231">
        <v>3</v>
      </c>
      <c r="O231">
        <v>9</v>
      </c>
      <c r="P231">
        <v>38</v>
      </c>
      <c r="Q231">
        <v>7.4</v>
      </c>
      <c r="R231">
        <v>1.3</v>
      </c>
      <c r="S231">
        <v>13.2</v>
      </c>
      <c r="T231">
        <v>0</v>
      </c>
    </row>
    <row r="232" spans="1:20" x14ac:dyDescent="0.3">
      <c r="A232">
        <v>231</v>
      </c>
      <c r="B232" s="2" t="s">
        <v>298</v>
      </c>
      <c r="C232" t="s">
        <v>298</v>
      </c>
      <c r="D232" s="2" t="s">
        <v>2648</v>
      </c>
      <c r="E232">
        <v>27</v>
      </c>
      <c r="F232" s="2"/>
      <c r="G232">
        <v>9</v>
      </c>
      <c r="H232">
        <v>0</v>
      </c>
      <c r="I232">
        <v>15</v>
      </c>
      <c r="J232">
        <v>12</v>
      </c>
      <c r="K232">
        <v>0.8</v>
      </c>
      <c r="L232">
        <v>90</v>
      </c>
      <c r="M232">
        <v>7.5</v>
      </c>
      <c r="N232">
        <v>0</v>
      </c>
      <c r="O232">
        <v>3</v>
      </c>
      <c r="P232">
        <v>19</v>
      </c>
      <c r="Q232">
        <v>6</v>
      </c>
      <c r="R232">
        <v>1.3</v>
      </c>
      <c r="S232">
        <v>10</v>
      </c>
      <c r="T232">
        <v>0</v>
      </c>
    </row>
    <row r="233" spans="1:20" x14ac:dyDescent="0.3">
      <c r="A233">
        <v>232</v>
      </c>
      <c r="B233" s="2" t="s">
        <v>492</v>
      </c>
      <c r="C233" t="s">
        <v>492</v>
      </c>
      <c r="D233" s="2" t="s">
        <v>86</v>
      </c>
      <c r="E233">
        <v>25</v>
      </c>
      <c r="F233" s="2" t="s">
        <v>1175</v>
      </c>
      <c r="G233">
        <v>10</v>
      </c>
      <c r="H233">
        <v>8</v>
      </c>
      <c r="I233">
        <v>14</v>
      </c>
      <c r="J233">
        <v>12</v>
      </c>
      <c r="K233">
        <v>0.85699999999999998</v>
      </c>
      <c r="L233">
        <v>104</v>
      </c>
      <c r="M233">
        <v>8.6999999999999993</v>
      </c>
      <c r="N233">
        <v>2</v>
      </c>
      <c r="O233">
        <v>6</v>
      </c>
      <c r="P233">
        <v>19</v>
      </c>
      <c r="Q233">
        <v>7.4</v>
      </c>
      <c r="R233">
        <v>1.2</v>
      </c>
      <c r="S233">
        <v>10.4</v>
      </c>
      <c r="T233">
        <v>0</v>
      </c>
    </row>
    <row r="234" spans="1:20" x14ac:dyDescent="0.3">
      <c r="A234">
        <v>233</v>
      </c>
      <c r="B234" s="2" t="s">
        <v>667</v>
      </c>
      <c r="C234" t="s">
        <v>667</v>
      </c>
      <c r="D234" s="2" t="s">
        <v>42</v>
      </c>
      <c r="E234">
        <v>24</v>
      </c>
      <c r="F234" s="2"/>
      <c r="G234">
        <v>11</v>
      </c>
      <c r="H234">
        <v>0</v>
      </c>
      <c r="I234">
        <v>15</v>
      </c>
      <c r="J234">
        <v>12</v>
      </c>
      <c r="K234">
        <v>0.8</v>
      </c>
      <c r="L234">
        <v>114</v>
      </c>
      <c r="M234">
        <v>9.5</v>
      </c>
      <c r="N234">
        <v>1</v>
      </c>
      <c r="O234">
        <v>6</v>
      </c>
      <c r="P234">
        <v>27</v>
      </c>
      <c r="Q234">
        <v>7.6</v>
      </c>
      <c r="R234">
        <v>1.1000000000000001</v>
      </c>
      <c r="S234">
        <v>10.4</v>
      </c>
      <c r="T234">
        <v>0</v>
      </c>
    </row>
    <row r="235" spans="1:20" x14ac:dyDescent="0.3">
      <c r="A235">
        <v>234</v>
      </c>
      <c r="B235" s="2" t="s">
        <v>280</v>
      </c>
      <c r="C235" t="s">
        <v>280</v>
      </c>
      <c r="D235" s="2" t="s">
        <v>51</v>
      </c>
      <c r="E235">
        <v>25</v>
      </c>
      <c r="F235" s="2"/>
      <c r="G235">
        <v>11</v>
      </c>
      <c r="H235">
        <v>0</v>
      </c>
      <c r="I235">
        <v>17</v>
      </c>
      <c r="J235">
        <v>12</v>
      </c>
      <c r="K235">
        <v>0.70599999999999996</v>
      </c>
      <c r="L235">
        <v>82</v>
      </c>
      <c r="M235">
        <v>6.8</v>
      </c>
      <c r="N235">
        <v>0</v>
      </c>
      <c r="O235">
        <v>6</v>
      </c>
      <c r="P235">
        <v>15</v>
      </c>
      <c r="Q235">
        <v>4.8</v>
      </c>
      <c r="R235">
        <v>1.1000000000000001</v>
      </c>
      <c r="S235">
        <v>7.5</v>
      </c>
      <c r="T235">
        <v>0</v>
      </c>
    </row>
    <row r="236" spans="1:20" x14ac:dyDescent="0.3">
      <c r="A236">
        <v>235</v>
      </c>
      <c r="B236" s="2" t="s">
        <v>485</v>
      </c>
      <c r="C236" t="s">
        <v>485</v>
      </c>
      <c r="D236" s="2" t="s">
        <v>2648</v>
      </c>
      <c r="E236">
        <v>28</v>
      </c>
      <c r="F236" s="2"/>
      <c r="G236">
        <v>11</v>
      </c>
      <c r="H236">
        <v>0</v>
      </c>
      <c r="I236">
        <v>14</v>
      </c>
      <c r="J236">
        <v>11</v>
      </c>
      <c r="K236">
        <v>0.78600000000000003</v>
      </c>
      <c r="L236">
        <v>64</v>
      </c>
      <c r="M236">
        <v>5.8</v>
      </c>
      <c r="N236">
        <v>0</v>
      </c>
      <c r="O236">
        <v>1</v>
      </c>
      <c r="P236">
        <v>17</v>
      </c>
      <c r="Q236">
        <v>4.5999999999999996</v>
      </c>
      <c r="R236">
        <v>1</v>
      </c>
      <c r="S236">
        <v>5.8</v>
      </c>
      <c r="T236">
        <v>1</v>
      </c>
    </row>
    <row r="237" spans="1:20" x14ac:dyDescent="0.3">
      <c r="A237">
        <v>236</v>
      </c>
      <c r="B237" s="2" t="s">
        <v>395</v>
      </c>
      <c r="C237" t="s">
        <v>395</v>
      </c>
      <c r="D237" s="2" t="s">
        <v>65</v>
      </c>
      <c r="E237">
        <v>25</v>
      </c>
      <c r="F237" s="2" t="s">
        <v>1175</v>
      </c>
      <c r="G237">
        <v>11</v>
      </c>
      <c r="H237">
        <v>6</v>
      </c>
      <c r="I237">
        <v>16</v>
      </c>
      <c r="J237">
        <v>11</v>
      </c>
      <c r="K237">
        <v>0.68799999999999994</v>
      </c>
      <c r="L237">
        <v>147</v>
      </c>
      <c r="M237">
        <v>13.4</v>
      </c>
      <c r="N237">
        <v>1</v>
      </c>
      <c r="O237">
        <v>6</v>
      </c>
      <c r="P237">
        <v>36</v>
      </c>
      <c r="Q237">
        <v>9.1999999999999993</v>
      </c>
      <c r="R237">
        <v>1</v>
      </c>
      <c r="S237">
        <v>13.4</v>
      </c>
      <c r="T237">
        <v>0</v>
      </c>
    </row>
    <row r="238" spans="1:20" x14ac:dyDescent="0.3">
      <c r="A238">
        <v>237</v>
      </c>
      <c r="B238" s="2" t="s">
        <v>554</v>
      </c>
      <c r="C238" t="s">
        <v>554</v>
      </c>
      <c r="D238" s="2" t="s">
        <v>42</v>
      </c>
      <c r="E238">
        <v>27</v>
      </c>
      <c r="F238" s="2"/>
      <c r="G238">
        <v>7</v>
      </c>
      <c r="H238">
        <v>0</v>
      </c>
      <c r="I238">
        <v>15</v>
      </c>
      <c r="J238">
        <v>11</v>
      </c>
      <c r="K238">
        <v>0.73299999999999998</v>
      </c>
      <c r="L238">
        <v>84</v>
      </c>
      <c r="M238">
        <v>7.6</v>
      </c>
      <c r="N238">
        <v>0</v>
      </c>
      <c r="O238">
        <v>6</v>
      </c>
      <c r="P238">
        <v>24</v>
      </c>
      <c r="Q238">
        <v>5.6</v>
      </c>
      <c r="R238">
        <v>1.6</v>
      </c>
      <c r="S238">
        <v>12</v>
      </c>
      <c r="T238">
        <v>0</v>
      </c>
    </row>
    <row r="239" spans="1:20" x14ac:dyDescent="0.3">
      <c r="A239">
        <v>238</v>
      </c>
      <c r="B239" s="2" t="s">
        <v>288</v>
      </c>
      <c r="C239" t="s">
        <v>288</v>
      </c>
      <c r="D239" s="2" t="s">
        <v>63</v>
      </c>
      <c r="E239">
        <v>26</v>
      </c>
      <c r="F239" s="2" t="s">
        <v>1175</v>
      </c>
      <c r="G239">
        <v>4</v>
      </c>
      <c r="H239">
        <v>1</v>
      </c>
      <c r="I239">
        <v>19</v>
      </c>
      <c r="J239">
        <v>11</v>
      </c>
      <c r="K239">
        <v>0.57899999999999996</v>
      </c>
      <c r="L239">
        <v>146</v>
      </c>
      <c r="M239">
        <v>13.3</v>
      </c>
      <c r="N239">
        <v>2</v>
      </c>
      <c r="O239">
        <v>8</v>
      </c>
      <c r="P239">
        <v>33</v>
      </c>
      <c r="Q239">
        <v>7.7</v>
      </c>
      <c r="R239">
        <v>2.8</v>
      </c>
      <c r="S239">
        <v>36.5</v>
      </c>
      <c r="T239">
        <v>0</v>
      </c>
    </row>
    <row r="240" spans="1:20" x14ac:dyDescent="0.3">
      <c r="A240">
        <v>239</v>
      </c>
      <c r="B240" s="2" t="s">
        <v>436</v>
      </c>
      <c r="C240" t="s">
        <v>436</v>
      </c>
      <c r="D240" s="2" t="s">
        <v>72</v>
      </c>
      <c r="E240">
        <v>26</v>
      </c>
      <c r="F240" s="2" t="s">
        <v>1175</v>
      </c>
      <c r="G240">
        <v>11</v>
      </c>
      <c r="H240">
        <v>5</v>
      </c>
      <c r="I240">
        <v>16</v>
      </c>
      <c r="J240">
        <v>11</v>
      </c>
      <c r="K240">
        <v>0.68799999999999994</v>
      </c>
      <c r="L240">
        <v>107</v>
      </c>
      <c r="M240">
        <v>9.6999999999999993</v>
      </c>
      <c r="N240">
        <v>1</v>
      </c>
      <c r="O240">
        <v>4</v>
      </c>
      <c r="P240">
        <v>31</v>
      </c>
      <c r="Q240">
        <v>6.7</v>
      </c>
      <c r="R240">
        <v>1</v>
      </c>
      <c r="S240">
        <v>9.6999999999999993</v>
      </c>
      <c r="T240">
        <v>0</v>
      </c>
    </row>
    <row r="241" spans="1:20" x14ac:dyDescent="0.3">
      <c r="A241">
        <v>240</v>
      </c>
      <c r="B241" s="2" t="s">
        <v>2710</v>
      </c>
      <c r="C241" t="s">
        <v>2710</v>
      </c>
      <c r="D241" s="2" t="s">
        <v>80</v>
      </c>
      <c r="E241">
        <v>24</v>
      </c>
      <c r="F241" s="2"/>
      <c r="G241">
        <v>11</v>
      </c>
      <c r="H241">
        <v>0</v>
      </c>
      <c r="I241">
        <v>16</v>
      </c>
      <c r="J241">
        <v>11</v>
      </c>
      <c r="K241">
        <v>0.68799999999999994</v>
      </c>
      <c r="L241">
        <v>143</v>
      </c>
      <c r="M241">
        <v>13</v>
      </c>
      <c r="N241">
        <v>1</v>
      </c>
      <c r="O241">
        <v>8</v>
      </c>
      <c r="P241">
        <v>31</v>
      </c>
      <c r="Q241">
        <v>8.9</v>
      </c>
      <c r="R241">
        <v>1</v>
      </c>
      <c r="S241">
        <v>13</v>
      </c>
      <c r="T241">
        <v>1</v>
      </c>
    </row>
    <row r="242" spans="1:20" x14ac:dyDescent="0.3">
      <c r="A242">
        <v>241</v>
      </c>
      <c r="B242" s="2" t="s">
        <v>1965</v>
      </c>
      <c r="C242" t="s">
        <v>1965</v>
      </c>
      <c r="D242" s="2" t="s">
        <v>88</v>
      </c>
      <c r="E242">
        <v>23</v>
      </c>
      <c r="F242" s="2"/>
      <c r="G242">
        <v>11</v>
      </c>
      <c r="H242">
        <v>0</v>
      </c>
      <c r="I242">
        <v>21</v>
      </c>
      <c r="J242">
        <v>11</v>
      </c>
      <c r="K242">
        <v>0.52400000000000002</v>
      </c>
      <c r="L242">
        <v>165</v>
      </c>
      <c r="M242">
        <v>15</v>
      </c>
      <c r="N242">
        <v>2</v>
      </c>
      <c r="O242">
        <v>9</v>
      </c>
      <c r="P242">
        <v>46</v>
      </c>
      <c r="Q242">
        <v>7.9</v>
      </c>
      <c r="R242">
        <v>1</v>
      </c>
      <c r="S242">
        <v>15</v>
      </c>
      <c r="T242">
        <v>0</v>
      </c>
    </row>
    <row r="243" spans="1:20" x14ac:dyDescent="0.3">
      <c r="A243">
        <v>242</v>
      </c>
      <c r="B243" s="2" t="s">
        <v>1936</v>
      </c>
      <c r="C243" t="s">
        <v>1936</v>
      </c>
      <c r="D243" s="2" t="s">
        <v>107</v>
      </c>
      <c r="E243">
        <v>23</v>
      </c>
      <c r="F243" s="2"/>
      <c r="G243">
        <v>8</v>
      </c>
      <c r="H243">
        <v>0</v>
      </c>
      <c r="I243">
        <v>14</v>
      </c>
      <c r="J243">
        <v>11</v>
      </c>
      <c r="K243">
        <v>0.78600000000000003</v>
      </c>
      <c r="L243">
        <v>77</v>
      </c>
      <c r="M243">
        <v>7</v>
      </c>
      <c r="N243">
        <v>1</v>
      </c>
      <c r="O243">
        <v>4</v>
      </c>
      <c r="P243">
        <v>20</v>
      </c>
      <c r="Q243">
        <v>5.5</v>
      </c>
      <c r="R243">
        <v>1.4</v>
      </c>
      <c r="S243">
        <v>9.6</v>
      </c>
      <c r="T243">
        <v>0</v>
      </c>
    </row>
    <row r="244" spans="1:20" x14ac:dyDescent="0.3">
      <c r="A244">
        <v>243</v>
      </c>
      <c r="B244" s="2" t="s">
        <v>2822</v>
      </c>
      <c r="C244" t="s">
        <v>2822</v>
      </c>
      <c r="D244" s="2" t="s">
        <v>114</v>
      </c>
      <c r="E244">
        <v>22</v>
      </c>
      <c r="F244" s="2"/>
      <c r="G244">
        <v>4</v>
      </c>
      <c r="H244">
        <v>0</v>
      </c>
      <c r="I244">
        <v>15</v>
      </c>
      <c r="J244">
        <v>11</v>
      </c>
      <c r="K244">
        <v>0.73299999999999998</v>
      </c>
      <c r="L244">
        <v>121</v>
      </c>
      <c r="M244">
        <v>11</v>
      </c>
      <c r="N244">
        <v>1</v>
      </c>
      <c r="O244">
        <v>6</v>
      </c>
      <c r="P244">
        <v>27</v>
      </c>
      <c r="Q244">
        <v>8.1</v>
      </c>
      <c r="R244">
        <v>2.8</v>
      </c>
      <c r="S244">
        <v>30.3</v>
      </c>
      <c r="T244">
        <v>0</v>
      </c>
    </row>
    <row r="245" spans="1:20" x14ac:dyDescent="0.3">
      <c r="A245">
        <v>244</v>
      </c>
      <c r="B245" s="2" t="s">
        <v>167</v>
      </c>
      <c r="C245" t="s">
        <v>167</v>
      </c>
      <c r="D245" s="2" t="s">
        <v>72</v>
      </c>
      <c r="E245">
        <v>35</v>
      </c>
      <c r="F245" s="2" t="s">
        <v>1157</v>
      </c>
      <c r="G245">
        <v>11</v>
      </c>
      <c r="H245">
        <v>8</v>
      </c>
      <c r="I245">
        <v>16</v>
      </c>
      <c r="J245">
        <v>11</v>
      </c>
      <c r="K245">
        <v>0.68799999999999994</v>
      </c>
      <c r="L245">
        <v>78</v>
      </c>
      <c r="M245">
        <v>7.1</v>
      </c>
      <c r="N245">
        <v>0</v>
      </c>
      <c r="O245">
        <v>3</v>
      </c>
      <c r="P245">
        <v>18</v>
      </c>
      <c r="Q245">
        <v>4.9000000000000004</v>
      </c>
      <c r="R245">
        <v>1</v>
      </c>
      <c r="S245">
        <v>7.1</v>
      </c>
      <c r="T245">
        <v>0</v>
      </c>
    </row>
    <row r="246" spans="1:20" x14ac:dyDescent="0.3">
      <c r="A246">
        <v>245</v>
      </c>
      <c r="B246" s="2" t="s">
        <v>376</v>
      </c>
      <c r="C246" t="s">
        <v>376</v>
      </c>
      <c r="D246" s="2" t="s">
        <v>84</v>
      </c>
      <c r="E246">
        <v>25</v>
      </c>
      <c r="F246" s="2"/>
      <c r="G246">
        <v>9</v>
      </c>
      <c r="H246">
        <v>0</v>
      </c>
      <c r="I246">
        <v>15</v>
      </c>
      <c r="J246">
        <v>11</v>
      </c>
      <c r="K246">
        <v>0.73299999999999998</v>
      </c>
      <c r="L246">
        <v>53</v>
      </c>
      <c r="M246">
        <v>4.8</v>
      </c>
      <c r="N246">
        <v>0</v>
      </c>
      <c r="O246">
        <v>2</v>
      </c>
      <c r="P246">
        <v>17</v>
      </c>
      <c r="Q246">
        <v>3.5</v>
      </c>
      <c r="R246">
        <v>1.2</v>
      </c>
      <c r="S246">
        <v>5.9</v>
      </c>
      <c r="T246">
        <v>0</v>
      </c>
    </row>
    <row r="247" spans="1:20" x14ac:dyDescent="0.3">
      <c r="A247">
        <v>246</v>
      </c>
      <c r="B247" s="2" t="s">
        <v>221</v>
      </c>
      <c r="C247" t="s">
        <v>221</v>
      </c>
      <c r="D247" s="2" t="s">
        <v>67</v>
      </c>
      <c r="E247">
        <v>28</v>
      </c>
      <c r="F247" s="2"/>
      <c r="G247">
        <v>10</v>
      </c>
      <c r="H247">
        <v>0</v>
      </c>
      <c r="I247">
        <v>19</v>
      </c>
      <c r="J247">
        <v>11</v>
      </c>
      <c r="K247">
        <v>0.57899999999999996</v>
      </c>
      <c r="L247">
        <v>144</v>
      </c>
      <c r="M247">
        <v>13.1</v>
      </c>
      <c r="N247">
        <v>1</v>
      </c>
      <c r="O247">
        <v>8</v>
      </c>
      <c r="P247">
        <v>24</v>
      </c>
      <c r="Q247">
        <v>7.6</v>
      </c>
      <c r="R247">
        <v>1.1000000000000001</v>
      </c>
      <c r="S247">
        <v>14.4</v>
      </c>
      <c r="T247">
        <v>0</v>
      </c>
    </row>
    <row r="248" spans="1:20" x14ac:dyDescent="0.3">
      <c r="A248">
        <v>247</v>
      </c>
      <c r="B248" s="2" t="s">
        <v>145</v>
      </c>
      <c r="C248" t="s">
        <v>145</v>
      </c>
      <c r="D248" s="2" t="s">
        <v>2648</v>
      </c>
      <c r="E248">
        <v>38</v>
      </c>
      <c r="F248" s="2" t="s">
        <v>1175</v>
      </c>
      <c r="G248">
        <v>11</v>
      </c>
      <c r="H248">
        <v>5</v>
      </c>
      <c r="I248">
        <v>11</v>
      </c>
      <c r="J248">
        <v>11</v>
      </c>
      <c r="K248">
        <v>1</v>
      </c>
      <c r="L248">
        <v>57</v>
      </c>
      <c r="M248">
        <v>5.2</v>
      </c>
      <c r="N248">
        <v>2</v>
      </c>
      <c r="O248">
        <v>7</v>
      </c>
      <c r="P248">
        <v>15</v>
      </c>
      <c r="Q248">
        <v>5.2</v>
      </c>
      <c r="R248">
        <v>1</v>
      </c>
      <c r="S248">
        <v>5.2</v>
      </c>
      <c r="T248">
        <v>0</v>
      </c>
    </row>
    <row r="249" spans="1:20" x14ac:dyDescent="0.3">
      <c r="A249">
        <v>248</v>
      </c>
      <c r="B249" s="2" t="s">
        <v>129</v>
      </c>
      <c r="C249" t="s">
        <v>129</v>
      </c>
      <c r="D249" s="2" t="s">
        <v>111</v>
      </c>
      <c r="E249">
        <v>28</v>
      </c>
      <c r="F249" s="2"/>
      <c r="G249">
        <v>7</v>
      </c>
      <c r="H249">
        <v>2</v>
      </c>
      <c r="I249">
        <v>10</v>
      </c>
      <c r="J249">
        <v>10</v>
      </c>
      <c r="K249">
        <v>1</v>
      </c>
      <c r="L249">
        <v>86</v>
      </c>
      <c r="M249">
        <v>8.6</v>
      </c>
      <c r="N249">
        <v>0</v>
      </c>
      <c r="O249">
        <v>5</v>
      </c>
      <c r="P249">
        <v>30</v>
      </c>
      <c r="Q249">
        <v>8.6</v>
      </c>
      <c r="R249">
        <v>1.4</v>
      </c>
      <c r="S249">
        <v>12.3</v>
      </c>
      <c r="T249">
        <v>1</v>
      </c>
    </row>
    <row r="250" spans="1:20" x14ac:dyDescent="0.3">
      <c r="A250">
        <v>249</v>
      </c>
      <c r="B250" s="2" t="s">
        <v>764</v>
      </c>
      <c r="C250" t="s">
        <v>764</v>
      </c>
      <c r="D250" s="2" t="s">
        <v>44</v>
      </c>
      <c r="E250">
        <v>24</v>
      </c>
      <c r="F250" s="2" t="s">
        <v>1172</v>
      </c>
      <c r="G250">
        <v>11</v>
      </c>
      <c r="H250">
        <v>1</v>
      </c>
      <c r="I250">
        <v>14</v>
      </c>
      <c r="J250">
        <v>10</v>
      </c>
      <c r="K250">
        <v>0.71399999999999997</v>
      </c>
      <c r="L250">
        <v>101</v>
      </c>
      <c r="M250">
        <v>10.1</v>
      </c>
      <c r="N250">
        <v>0</v>
      </c>
      <c r="O250">
        <v>2</v>
      </c>
      <c r="P250">
        <v>20</v>
      </c>
      <c r="Q250">
        <v>7.2</v>
      </c>
      <c r="R250">
        <v>0.9</v>
      </c>
      <c r="S250">
        <v>9.1999999999999993</v>
      </c>
      <c r="T250">
        <v>0</v>
      </c>
    </row>
    <row r="251" spans="1:20" x14ac:dyDescent="0.3">
      <c r="A251">
        <v>250</v>
      </c>
      <c r="B251" s="2" t="s">
        <v>242</v>
      </c>
      <c r="C251" t="s">
        <v>242</v>
      </c>
      <c r="D251" s="2" t="s">
        <v>104</v>
      </c>
      <c r="E251">
        <v>30</v>
      </c>
      <c r="F251" s="2" t="s">
        <v>1175</v>
      </c>
      <c r="G251">
        <v>9</v>
      </c>
      <c r="H251">
        <v>8</v>
      </c>
      <c r="I251">
        <v>18</v>
      </c>
      <c r="J251">
        <v>10</v>
      </c>
      <c r="K251">
        <v>0.55600000000000005</v>
      </c>
      <c r="L251">
        <v>114</v>
      </c>
      <c r="M251">
        <v>11.4</v>
      </c>
      <c r="N251">
        <v>3</v>
      </c>
      <c r="O251">
        <v>8</v>
      </c>
      <c r="P251">
        <v>28</v>
      </c>
      <c r="Q251">
        <v>6.3</v>
      </c>
      <c r="R251">
        <v>1.1000000000000001</v>
      </c>
      <c r="S251">
        <v>12.7</v>
      </c>
      <c r="T251">
        <v>1</v>
      </c>
    </row>
    <row r="252" spans="1:20" x14ac:dyDescent="0.3">
      <c r="A252">
        <v>251</v>
      </c>
      <c r="B252" s="2" t="s">
        <v>1975</v>
      </c>
      <c r="C252" t="s">
        <v>1975</v>
      </c>
      <c r="D252" s="2" t="s">
        <v>104</v>
      </c>
      <c r="E252">
        <v>22</v>
      </c>
      <c r="F252" s="2"/>
      <c r="G252">
        <v>5</v>
      </c>
      <c r="H252">
        <v>0</v>
      </c>
      <c r="I252">
        <v>10</v>
      </c>
      <c r="J252">
        <v>10</v>
      </c>
      <c r="K252">
        <v>1</v>
      </c>
      <c r="L252">
        <v>79</v>
      </c>
      <c r="M252">
        <v>7.9</v>
      </c>
      <c r="N252">
        <v>0</v>
      </c>
      <c r="O252">
        <v>3</v>
      </c>
      <c r="P252">
        <v>21</v>
      </c>
      <c r="Q252">
        <v>7.9</v>
      </c>
      <c r="R252">
        <v>2</v>
      </c>
      <c r="S252">
        <v>15.8</v>
      </c>
      <c r="T252">
        <v>0</v>
      </c>
    </row>
    <row r="253" spans="1:20" x14ac:dyDescent="0.3">
      <c r="A253">
        <v>252</v>
      </c>
      <c r="B253" s="2" t="s">
        <v>1983</v>
      </c>
      <c r="C253" t="s">
        <v>1983</v>
      </c>
      <c r="D253" s="2" t="s">
        <v>76</v>
      </c>
      <c r="E253">
        <v>24</v>
      </c>
      <c r="F253" s="2" t="s">
        <v>1172</v>
      </c>
      <c r="G253">
        <v>11</v>
      </c>
      <c r="H253">
        <v>4</v>
      </c>
      <c r="I253">
        <v>25</v>
      </c>
      <c r="J253">
        <v>10</v>
      </c>
      <c r="K253">
        <v>0.4</v>
      </c>
      <c r="L253">
        <v>167</v>
      </c>
      <c r="M253">
        <v>16.7</v>
      </c>
      <c r="N253">
        <v>0</v>
      </c>
      <c r="O253">
        <v>5</v>
      </c>
      <c r="P253">
        <v>59</v>
      </c>
      <c r="Q253">
        <v>6.7</v>
      </c>
      <c r="R253">
        <v>0.9</v>
      </c>
      <c r="S253">
        <v>15.2</v>
      </c>
      <c r="T253">
        <v>0</v>
      </c>
    </row>
    <row r="254" spans="1:20" x14ac:dyDescent="0.3">
      <c r="A254">
        <v>253</v>
      </c>
      <c r="B254" s="2" t="s">
        <v>140</v>
      </c>
      <c r="C254" t="s">
        <v>140</v>
      </c>
      <c r="D254" s="2" t="s">
        <v>61</v>
      </c>
      <c r="E254">
        <v>30</v>
      </c>
      <c r="F254" s="2" t="s">
        <v>1157</v>
      </c>
      <c r="G254">
        <v>6</v>
      </c>
      <c r="H254">
        <v>1</v>
      </c>
      <c r="I254">
        <v>13</v>
      </c>
      <c r="J254">
        <v>10</v>
      </c>
      <c r="K254">
        <v>0.76900000000000002</v>
      </c>
      <c r="L254">
        <v>57</v>
      </c>
      <c r="M254">
        <v>5.7</v>
      </c>
      <c r="N254">
        <v>0</v>
      </c>
      <c r="O254">
        <v>3</v>
      </c>
      <c r="P254">
        <v>11</v>
      </c>
      <c r="Q254">
        <v>4.4000000000000004</v>
      </c>
      <c r="R254">
        <v>1.7</v>
      </c>
      <c r="S254">
        <v>9.5</v>
      </c>
      <c r="T254">
        <v>0</v>
      </c>
    </row>
    <row r="255" spans="1:20" x14ac:dyDescent="0.3">
      <c r="A255">
        <v>254</v>
      </c>
      <c r="B255" s="2" t="s">
        <v>449</v>
      </c>
      <c r="C255" t="s">
        <v>449</v>
      </c>
      <c r="D255" s="2" t="s">
        <v>2648</v>
      </c>
      <c r="E255">
        <v>24</v>
      </c>
      <c r="F255" s="2" t="s">
        <v>1183</v>
      </c>
      <c r="G255">
        <v>11</v>
      </c>
      <c r="H255">
        <v>3</v>
      </c>
      <c r="I255">
        <v>14</v>
      </c>
      <c r="J255">
        <v>10</v>
      </c>
      <c r="K255">
        <v>0.71399999999999997</v>
      </c>
      <c r="L255">
        <v>108</v>
      </c>
      <c r="M255">
        <v>10.8</v>
      </c>
      <c r="N255">
        <v>1</v>
      </c>
      <c r="O255">
        <v>9</v>
      </c>
      <c r="P255">
        <v>23</v>
      </c>
      <c r="Q255">
        <v>7.7</v>
      </c>
      <c r="R255">
        <v>0.9</v>
      </c>
      <c r="S255">
        <v>9.8000000000000007</v>
      </c>
      <c r="T255">
        <v>0</v>
      </c>
    </row>
    <row r="256" spans="1:20" x14ac:dyDescent="0.3">
      <c r="A256">
        <v>255</v>
      </c>
      <c r="B256" s="2" t="s">
        <v>1941</v>
      </c>
      <c r="C256" t="s">
        <v>1941</v>
      </c>
      <c r="D256" s="2" t="s">
        <v>63</v>
      </c>
      <c r="E256">
        <v>22</v>
      </c>
      <c r="F256" s="2" t="s">
        <v>1172</v>
      </c>
      <c r="G256">
        <v>10</v>
      </c>
      <c r="H256">
        <v>3</v>
      </c>
      <c r="I256">
        <v>14</v>
      </c>
      <c r="J256">
        <v>10</v>
      </c>
      <c r="K256">
        <v>0.71399999999999997</v>
      </c>
      <c r="L256">
        <v>118</v>
      </c>
      <c r="M256">
        <v>11.8</v>
      </c>
      <c r="N256">
        <v>2</v>
      </c>
      <c r="O256">
        <v>7</v>
      </c>
      <c r="P256">
        <v>35</v>
      </c>
      <c r="Q256">
        <v>8.4</v>
      </c>
      <c r="R256">
        <v>1</v>
      </c>
      <c r="S256">
        <v>11.8</v>
      </c>
      <c r="T256">
        <v>0</v>
      </c>
    </row>
    <row r="257" spans="1:20" x14ac:dyDescent="0.3">
      <c r="A257">
        <v>256</v>
      </c>
      <c r="B257" s="2" t="s">
        <v>203</v>
      </c>
      <c r="C257" t="s">
        <v>203</v>
      </c>
      <c r="D257" s="2" t="s">
        <v>63</v>
      </c>
      <c r="E257">
        <v>32</v>
      </c>
      <c r="F257" s="2"/>
      <c r="G257">
        <v>7</v>
      </c>
      <c r="H257">
        <v>0</v>
      </c>
      <c r="I257">
        <v>14</v>
      </c>
      <c r="J257">
        <v>10</v>
      </c>
      <c r="K257">
        <v>0.71399999999999997</v>
      </c>
      <c r="L257">
        <v>61</v>
      </c>
      <c r="M257">
        <v>6.1</v>
      </c>
      <c r="N257">
        <v>0</v>
      </c>
      <c r="O257">
        <v>3</v>
      </c>
      <c r="P257">
        <v>15</v>
      </c>
      <c r="Q257">
        <v>4.4000000000000004</v>
      </c>
      <c r="R257">
        <v>1.4</v>
      </c>
      <c r="S257">
        <v>8.6999999999999993</v>
      </c>
      <c r="T257">
        <v>0</v>
      </c>
    </row>
    <row r="258" spans="1:20" x14ac:dyDescent="0.3">
      <c r="A258">
        <v>257</v>
      </c>
      <c r="B258" s="2" t="s">
        <v>1994</v>
      </c>
      <c r="C258" t="s">
        <v>1994</v>
      </c>
      <c r="D258" s="2" t="s">
        <v>130</v>
      </c>
      <c r="E258">
        <v>22</v>
      </c>
      <c r="F258" s="2"/>
      <c r="G258">
        <v>9</v>
      </c>
      <c r="H258">
        <v>0</v>
      </c>
      <c r="I258">
        <v>13</v>
      </c>
      <c r="J258">
        <v>10</v>
      </c>
      <c r="K258">
        <v>0.76900000000000002</v>
      </c>
      <c r="L258">
        <v>49</v>
      </c>
      <c r="M258">
        <v>4.9000000000000004</v>
      </c>
      <c r="N258">
        <v>0</v>
      </c>
      <c r="O258">
        <v>2</v>
      </c>
      <c r="P258">
        <v>11</v>
      </c>
      <c r="Q258">
        <v>3.8</v>
      </c>
      <c r="R258">
        <v>1.1000000000000001</v>
      </c>
      <c r="S258">
        <v>5.4</v>
      </c>
      <c r="T258">
        <v>0</v>
      </c>
    </row>
    <row r="259" spans="1:20" x14ac:dyDescent="0.3">
      <c r="A259">
        <v>258</v>
      </c>
      <c r="B259" s="2" t="s">
        <v>1991</v>
      </c>
      <c r="C259" t="s">
        <v>1991</v>
      </c>
      <c r="D259" s="2" t="s">
        <v>61</v>
      </c>
      <c r="E259">
        <v>22</v>
      </c>
      <c r="F259" s="2" t="s">
        <v>1172</v>
      </c>
      <c r="G259">
        <v>11</v>
      </c>
      <c r="H259">
        <v>1</v>
      </c>
      <c r="I259">
        <v>15</v>
      </c>
      <c r="J259">
        <v>10</v>
      </c>
      <c r="K259">
        <v>0.66700000000000004</v>
      </c>
      <c r="L259">
        <v>134</v>
      </c>
      <c r="M259">
        <v>13.4</v>
      </c>
      <c r="N259">
        <v>1</v>
      </c>
      <c r="O259">
        <v>5</v>
      </c>
      <c r="P259">
        <v>23</v>
      </c>
      <c r="Q259">
        <v>8.9</v>
      </c>
      <c r="R259">
        <v>0.9</v>
      </c>
      <c r="S259">
        <v>12.2</v>
      </c>
      <c r="T259">
        <v>0</v>
      </c>
    </row>
    <row r="260" spans="1:20" x14ac:dyDescent="0.3">
      <c r="A260">
        <v>259</v>
      </c>
      <c r="B260" s="2" t="s">
        <v>722</v>
      </c>
      <c r="C260" t="s">
        <v>722</v>
      </c>
      <c r="D260" s="2" t="s">
        <v>65</v>
      </c>
      <c r="E260">
        <v>26</v>
      </c>
      <c r="F260" s="2" t="s">
        <v>1172</v>
      </c>
      <c r="G260">
        <v>11</v>
      </c>
      <c r="H260">
        <v>1</v>
      </c>
      <c r="I260">
        <v>21</v>
      </c>
      <c r="J260">
        <v>10</v>
      </c>
      <c r="K260">
        <v>0.47599999999999998</v>
      </c>
      <c r="L260">
        <v>86</v>
      </c>
      <c r="M260">
        <v>8.6</v>
      </c>
      <c r="N260">
        <v>0</v>
      </c>
      <c r="O260">
        <v>5</v>
      </c>
      <c r="P260">
        <v>29</v>
      </c>
      <c r="Q260">
        <v>4.0999999999999996</v>
      </c>
      <c r="R260">
        <v>0.9</v>
      </c>
      <c r="S260">
        <v>7.8</v>
      </c>
      <c r="T260">
        <v>0</v>
      </c>
    </row>
    <row r="261" spans="1:20" x14ac:dyDescent="0.3">
      <c r="A261">
        <v>260</v>
      </c>
      <c r="B261" s="2" t="s">
        <v>1190</v>
      </c>
      <c r="C261" t="s">
        <v>1190</v>
      </c>
      <c r="D261" s="2" t="s">
        <v>72</v>
      </c>
      <c r="E261">
        <v>25</v>
      </c>
      <c r="F261" s="2" t="s">
        <v>1172</v>
      </c>
      <c r="G261">
        <v>9</v>
      </c>
      <c r="H261">
        <v>1</v>
      </c>
      <c r="I261">
        <v>16</v>
      </c>
      <c r="J261">
        <v>9</v>
      </c>
      <c r="K261">
        <v>0.56299999999999994</v>
      </c>
      <c r="L261">
        <v>48</v>
      </c>
      <c r="M261">
        <v>5.3</v>
      </c>
      <c r="N261">
        <v>0</v>
      </c>
      <c r="O261">
        <v>2</v>
      </c>
      <c r="P261">
        <v>20</v>
      </c>
      <c r="Q261">
        <v>3</v>
      </c>
      <c r="R261">
        <v>1</v>
      </c>
      <c r="S261">
        <v>5.3</v>
      </c>
      <c r="T261">
        <v>1</v>
      </c>
    </row>
    <row r="262" spans="1:20" x14ac:dyDescent="0.3">
      <c r="A262">
        <v>261</v>
      </c>
      <c r="B262" s="2" t="s">
        <v>528</v>
      </c>
      <c r="C262" t="s">
        <v>528</v>
      </c>
      <c r="D262" s="2" t="s">
        <v>74</v>
      </c>
      <c r="E262">
        <v>27</v>
      </c>
      <c r="F262" s="2" t="s">
        <v>1172</v>
      </c>
      <c r="G262">
        <v>9</v>
      </c>
      <c r="H262">
        <v>4</v>
      </c>
      <c r="I262">
        <v>13</v>
      </c>
      <c r="J262">
        <v>9</v>
      </c>
      <c r="K262">
        <v>0.69199999999999995</v>
      </c>
      <c r="L262">
        <v>87</v>
      </c>
      <c r="M262">
        <v>9.6999999999999993</v>
      </c>
      <c r="N262">
        <v>0</v>
      </c>
      <c r="O262">
        <v>5</v>
      </c>
      <c r="P262">
        <v>12</v>
      </c>
      <c r="Q262">
        <v>6.7</v>
      </c>
      <c r="R262">
        <v>1</v>
      </c>
      <c r="S262">
        <v>9.6999999999999993</v>
      </c>
      <c r="T262">
        <v>0</v>
      </c>
    </row>
    <row r="263" spans="1:20" x14ac:dyDescent="0.3">
      <c r="A263">
        <v>262</v>
      </c>
      <c r="B263" s="2" t="s">
        <v>216</v>
      </c>
      <c r="C263" t="s">
        <v>216</v>
      </c>
      <c r="D263" s="2" t="s">
        <v>86</v>
      </c>
      <c r="E263">
        <v>25</v>
      </c>
      <c r="F263" s="2" t="s">
        <v>1157</v>
      </c>
      <c r="G263">
        <v>9</v>
      </c>
      <c r="H263">
        <v>1</v>
      </c>
      <c r="I263">
        <v>10</v>
      </c>
      <c r="J263">
        <v>9</v>
      </c>
      <c r="K263">
        <v>0.9</v>
      </c>
      <c r="L263">
        <v>96</v>
      </c>
      <c r="M263">
        <v>10.7</v>
      </c>
      <c r="N263">
        <v>0</v>
      </c>
      <c r="O263">
        <v>5</v>
      </c>
      <c r="P263">
        <v>31</v>
      </c>
      <c r="Q263">
        <v>9.6</v>
      </c>
      <c r="R263">
        <v>1</v>
      </c>
      <c r="S263">
        <v>10.7</v>
      </c>
      <c r="T263">
        <v>2</v>
      </c>
    </row>
    <row r="264" spans="1:20" x14ac:dyDescent="0.3">
      <c r="A264">
        <v>263</v>
      </c>
      <c r="B264" s="2" t="s">
        <v>200</v>
      </c>
      <c r="C264" t="s">
        <v>200</v>
      </c>
      <c r="D264" s="2" t="s">
        <v>114</v>
      </c>
      <c r="E264">
        <v>24</v>
      </c>
      <c r="F264" s="2"/>
      <c r="G264">
        <v>11</v>
      </c>
      <c r="H264">
        <v>0</v>
      </c>
      <c r="I264">
        <v>10</v>
      </c>
      <c r="J264">
        <v>9</v>
      </c>
      <c r="K264">
        <v>0.9</v>
      </c>
      <c r="L264">
        <v>73</v>
      </c>
      <c r="M264">
        <v>8.1</v>
      </c>
      <c r="N264">
        <v>0</v>
      </c>
      <c r="O264">
        <v>4</v>
      </c>
      <c r="P264">
        <v>28</v>
      </c>
      <c r="Q264">
        <v>7.3</v>
      </c>
      <c r="R264">
        <v>0.8</v>
      </c>
      <c r="S264">
        <v>6.6</v>
      </c>
      <c r="T264">
        <v>0</v>
      </c>
    </row>
    <row r="265" spans="1:20" x14ac:dyDescent="0.3">
      <c r="A265">
        <v>264</v>
      </c>
      <c r="B265" s="2" t="s">
        <v>479</v>
      </c>
      <c r="C265" t="s">
        <v>479</v>
      </c>
      <c r="D265" s="2" t="s">
        <v>54</v>
      </c>
      <c r="E265">
        <v>25</v>
      </c>
      <c r="F265" s="2"/>
      <c r="G265">
        <v>7</v>
      </c>
      <c r="H265">
        <v>0</v>
      </c>
      <c r="I265">
        <v>15</v>
      </c>
      <c r="J265">
        <v>9</v>
      </c>
      <c r="K265">
        <v>0.6</v>
      </c>
      <c r="L265">
        <v>155</v>
      </c>
      <c r="M265">
        <v>17.2</v>
      </c>
      <c r="N265">
        <v>0</v>
      </c>
      <c r="O265">
        <v>9</v>
      </c>
      <c r="P265">
        <v>42</v>
      </c>
      <c r="Q265">
        <v>10.3</v>
      </c>
      <c r="R265">
        <v>1.3</v>
      </c>
      <c r="S265">
        <v>22.1</v>
      </c>
      <c r="T265">
        <v>0</v>
      </c>
    </row>
    <row r="266" spans="1:20" x14ac:dyDescent="0.3">
      <c r="A266">
        <v>265</v>
      </c>
      <c r="B266" s="2" t="s">
        <v>415</v>
      </c>
      <c r="C266" t="s">
        <v>415</v>
      </c>
      <c r="D266" s="2" t="s">
        <v>61</v>
      </c>
      <c r="E266">
        <v>22</v>
      </c>
      <c r="F266" s="2"/>
      <c r="G266">
        <v>9</v>
      </c>
      <c r="H266">
        <v>0</v>
      </c>
      <c r="I266">
        <v>10</v>
      </c>
      <c r="J266">
        <v>9</v>
      </c>
      <c r="K266">
        <v>0.9</v>
      </c>
      <c r="L266">
        <v>90</v>
      </c>
      <c r="M266">
        <v>10</v>
      </c>
      <c r="N266">
        <v>1</v>
      </c>
      <c r="O266">
        <v>4</v>
      </c>
      <c r="P266">
        <v>50</v>
      </c>
      <c r="Q266">
        <v>9</v>
      </c>
      <c r="R266">
        <v>1</v>
      </c>
      <c r="S266">
        <v>10</v>
      </c>
      <c r="T266">
        <v>0</v>
      </c>
    </row>
    <row r="267" spans="1:20" x14ac:dyDescent="0.3">
      <c r="A267">
        <v>266</v>
      </c>
      <c r="B267" s="2" t="s">
        <v>282</v>
      </c>
      <c r="C267" t="s">
        <v>282</v>
      </c>
      <c r="D267" s="2" t="s">
        <v>107</v>
      </c>
      <c r="E267">
        <v>24</v>
      </c>
      <c r="F267" s="2" t="s">
        <v>1175</v>
      </c>
      <c r="G267">
        <v>7</v>
      </c>
      <c r="H267">
        <v>5</v>
      </c>
      <c r="I267">
        <v>17</v>
      </c>
      <c r="J267">
        <v>9</v>
      </c>
      <c r="K267">
        <v>0.52900000000000003</v>
      </c>
      <c r="L267">
        <v>111</v>
      </c>
      <c r="M267">
        <v>12.3</v>
      </c>
      <c r="N267">
        <v>1</v>
      </c>
      <c r="O267">
        <v>4</v>
      </c>
      <c r="P267">
        <v>36</v>
      </c>
      <c r="Q267">
        <v>6.5</v>
      </c>
      <c r="R267">
        <v>1.3</v>
      </c>
      <c r="S267">
        <v>15.9</v>
      </c>
      <c r="T267">
        <v>1</v>
      </c>
    </row>
    <row r="268" spans="1:20" x14ac:dyDescent="0.3">
      <c r="A268">
        <v>267</v>
      </c>
      <c r="B268" s="2" t="s">
        <v>259</v>
      </c>
      <c r="C268" t="s">
        <v>259</v>
      </c>
      <c r="D268" s="2" t="s">
        <v>46</v>
      </c>
      <c r="E268">
        <v>22</v>
      </c>
      <c r="F268" s="2" t="s">
        <v>1157</v>
      </c>
      <c r="G268">
        <v>11</v>
      </c>
      <c r="H268">
        <v>1</v>
      </c>
      <c r="I268">
        <v>11</v>
      </c>
      <c r="J268">
        <v>9</v>
      </c>
      <c r="K268">
        <v>0.81799999999999995</v>
      </c>
      <c r="L268">
        <v>61</v>
      </c>
      <c r="M268">
        <v>6.8</v>
      </c>
      <c r="N268">
        <v>0</v>
      </c>
      <c r="O268">
        <v>3</v>
      </c>
      <c r="P268">
        <v>14</v>
      </c>
      <c r="Q268">
        <v>5.5</v>
      </c>
      <c r="R268">
        <v>0.8</v>
      </c>
      <c r="S268">
        <v>5.5</v>
      </c>
      <c r="T268">
        <v>0</v>
      </c>
    </row>
    <row r="269" spans="1:20" x14ac:dyDescent="0.3">
      <c r="A269">
        <v>268</v>
      </c>
      <c r="B269" s="2" t="s">
        <v>300</v>
      </c>
      <c r="C269" t="s">
        <v>300</v>
      </c>
      <c r="D269" s="2" t="s">
        <v>180</v>
      </c>
      <c r="E269">
        <v>30</v>
      </c>
      <c r="F269" s="2" t="s">
        <v>1175</v>
      </c>
      <c r="G269">
        <v>9</v>
      </c>
      <c r="H269">
        <v>7</v>
      </c>
      <c r="I269">
        <v>11</v>
      </c>
      <c r="J269">
        <v>9</v>
      </c>
      <c r="K269">
        <v>0.81799999999999995</v>
      </c>
      <c r="L269">
        <v>61</v>
      </c>
      <c r="M269">
        <v>6.8</v>
      </c>
      <c r="N269">
        <v>0</v>
      </c>
      <c r="O269">
        <v>3</v>
      </c>
      <c r="P269">
        <v>15</v>
      </c>
      <c r="Q269">
        <v>5.5</v>
      </c>
      <c r="R269">
        <v>1</v>
      </c>
      <c r="S269">
        <v>6.8</v>
      </c>
      <c r="T269">
        <v>0</v>
      </c>
    </row>
    <row r="270" spans="1:20" x14ac:dyDescent="0.3">
      <c r="A270">
        <v>269</v>
      </c>
      <c r="B270" s="2" t="s">
        <v>387</v>
      </c>
      <c r="C270" t="s">
        <v>387</v>
      </c>
      <c r="D270" s="2" t="s">
        <v>51</v>
      </c>
      <c r="E270">
        <v>27</v>
      </c>
      <c r="F270" s="2" t="s">
        <v>1172</v>
      </c>
      <c r="G270">
        <v>10</v>
      </c>
      <c r="H270">
        <v>2</v>
      </c>
      <c r="I270">
        <v>11</v>
      </c>
      <c r="J270">
        <v>9</v>
      </c>
      <c r="K270">
        <v>0.81799999999999995</v>
      </c>
      <c r="L270">
        <v>108</v>
      </c>
      <c r="M270">
        <v>12</v>
      </c>
      <c r="N270">
        <v>0</v>
      </c>
      <c r="O270">
        <v>6</v>
      </c>
      <c r="P270">
        <v>37</v>
      </c>
      <c r="Q270">
        <v>9.8000000000000007</v>
      </c>
      <c r="R270">
        <v>0.9</v>
      </c>
      <c r="S270">
        <v>10.8</v>
      </c>
      <c r="T270">
        <v>0</v>
      </c>
    </row>
    <row r="271" spans="1:20" x14ac:dyDescent="0.3">
      <c r="A271">
        <v>270</v>
      </c>
      <c r="B271" s="2" t="s">
        <v>399</v>
      </c>
      <c r="C271" t="s">
        <v>399</v>
      </c>
      <c r="D271" s="2" t="s">
        <v>40</v>
      </c>
      <c r="E271">
        <v>26</v>
      </c>
      <c r="F271" s="2" t="s">
        <v>1172</v>
      </c>
      <c r="G271">
        <v>11</v>
      </c>
      <c r="H271">
        <v>3</v>
      </c>
      <c r="I271">
        <v>13</v>
      </c>
      <c r="J271">
        <v>9</v>
      </c>
      <c r="K271">
        <v>0.69199999999999995</v>
      </c>
      <c r="L271">
        <v>187</v>
      </c>
      <c r="M271">
        <v>20.8</v>
      </c>
      <c r="N271">
        <v>0</v>
      </c>
      <c r="O271">
        <v>7</v>
      </c>
      <c r="P271">
        <v>61</v>
      </c>
      <c r="Q271">
        <v>14.4</v>
      </c>
      <c r="R271">
        <v>0.8</v>
      </c>
      <c r="S271">
        <v>17</v>
      </c>
      <c r="T271">
        <v>0</v>
      </c>
    </row>
    <row r="272" spans="1:20" x14ac:dyDescent="0.3">
      <c r="A272">
        <v>271</v>
      </c>
      <c r="B272" s="2" t="s">
        <v>299</v>
      </c>
      <c r="C272" t="s">
        <v>299</v>
      </c>
      <c r="D272" s="2" t="s">
        <v>104</v>
      </c>
      <c r="E272">
        <v>26</v>
      </c>
      <c r="F272" s="2"/>
      <c r="G272">
        <v>11</v>
      </c>
      <c r="H272">
        <v>0</v>
      </c>
      <c r="I272">
        <v>12</v>
      </c>
      <c r="J272">
        <v>9</v>
      </c>
      <c r="K272">
        <v>0.75</v>
      </c>
      <c r="L272">
        <v>95</v>
      </c>
      <c r="M272">
        <v>10.6</v>
      </c>
      <c r="N272">
        <v>0</v>
      </c>
      <c r="O272">
        <v>3</v>
      </c>
      <c r="P272">
        <v>24</v>
      </c>
      <c r="Q272">
        <v>7.9</v>
      </c>
      <c r="R272">
        <v>0.8</v>
      </c>
      <c r="S272">
        <v>8.6</v>
      </c>
      <c r="T272">
        <v>0</v>
      </c>
    </row>
    <row r="273" spans="1:20" x14ac:dyDescent="0.3">
      <c r="A273">
        <v>272</v>
      </c>
      <c r="B273" s="2" t="s">
        <v>755</v>
      </c>
      <c r="C273" t="s">
        <v>755</v>
      </c>
      <c r="D273" s="2" t="s">
        <v>40</v>
      </c>
      <c r="E273">
        <v>25</v>
      </c>
      <c r="F273" s="2" t="s">
        <v>1172</v>
      </c>
      <c r="G273">
        <v>7</v>
      </c>
      <c r="H273">
        <v>1</v>
      </c>
      <c r="I273">
        <v>8</v>
      </c>
      <c r="J273">
        <v>8</v>
      </c>
      <c r="K273">
        <v>1</v>
      </c>
      <c r="L273">
        <v>74</v>
      </c>
      <c r="M273">
        <v>9.3000000000000007</v>
      </c>
      <c r="N273">
        <v>0</v>
      </c>
      <c r="O273">
        <v>4</v>
      </c>
      <c r="P273">
        <v>18</v>
      </c>
      <c r="Q273">
        <v>9.3000000000000007</v>
      </c>
      <c r="R273">
        <v>1.1000000000000001</v>
      </c>
      <c r="S273">
        <v>10.6</v>
      </c>
      <c r="T273">
        <v>0</v>
      </c>
    </row>
    <row r="274" spans="1:20" x14ac:dyDescent="0.3">
      <c r="A274">
        <v>273</v>
      </c>
      <c r="B274" s="2" t="s">
        <v>1989</v>
      </c>
      <c r="C274" t="s">
        <v>1989</v>
      </c>
      <c r="D274" s="2" t="s">
        <v>2648</v>
      </c>
      <c r="E274">
        <v>22</v>
      </c>
      <c r="F274" s="2" t="s">
        <v>1172</v>
      </c>
      <c r="G274">
        <v>7</v>
      </c>
      <c r="H274">
        <v>3</v>
      </c>
      <c r="I274">
        <v>11</v>
      </c>
      <c r="J274">
        <v>8</v>
      </c>
      <c r="K274">
        <v>0.72699999999999998</v>
      </c>
      <c r="L274">
        <v>131</v>
      </c>
      <c r="M274">
        <v>16.399999999999999</v>
      </c>
      <c r="N274">
        <v>0</v>
      </c>
      <c r="O274">
        <v>6</v>
      </c>
      <c r="P274">
        <v>34</v>
      </c>
      <c r="Q274">
        <v>11.9</v>
      </c>
      <c r="R274">
        <v>1.1000000000000001</v>
      </c>
      <c r="S274">
        <v>18.7</v>
      </c>
      <c r="T274">
        <v>0</v>
      </c>
    </row>
    <row r="275" spans="1:20" x14ac:dyDescent="0.3">
      <c r="A275">
        <v>274</v>
      </c>
      <c r="B275" s="2" t="s">
        <v>2006</v>
      </c>
      <c r="C275" t="s">
        <v>2006</v>
      </c>
      <c r="D275" s="2" t="s">
        <v>99</v>
      </c>
      <c r="E275">
        <v>21</v>
      </c>
      <c r="F275" s="2" t="s">
        <v>1175</v>
      </c>
      <c r="G275">
        <v>11</v>
      </c>
      <c r="H275">
        <v>5</v>
      </c>
      <c r="I275">
        <v>14</v>
      </c>
      <c r="J275">
        <v>8</v>
      </c>
      <c r="K275">
        <v>0.57099999999999995</v>
      </c>
      <c r="L275">
        <v>94</v>
      </c>
      <c r="M275">
        <v>11.8</v>
      </c>
      <c r="N275">
        <v>1</v>
      </c>
      <c r="O275">
        <v>5</v>
      </c>
      <c r="P275">
        <v>38</v>
      </c>
      <c r="Q275">
        <v>6.7</v>
      </c>
      <c r="R275">
        <v>0.7</v>
      </c>
      <c r="S275">
        <v>8.5</v>
      </c>
      <c r="T275">
        <v>0</v>
      </c>
    </row>
    <row r="276" spans="1:20" x14ac:dyDescent="0.3">
      <c r="A276">
        <v>275</v>
      </c>
      <c r="B276" s="2" t="s">
        <v>588</v>
      </c>
      <c r="C276" t="s">
        <v>588</v>
      </c>
      <c r="D276" s="2" t="s">
        <v>99</v>
      </c>
      <c r="E276">
        <v>25</v>
      </c>
      <c r="F276" s="2"/>
      <c r="G276">
        <v>11</v>
      </c>
      <c r="H276">
        <v>0</v>
      </c>
      <c r="I276">
        <v>9</v>
      </c>
      <c r="J276">
        <v>8</v>
      </c>
      <c r="K276">
        <v>0.88900000000000001</v>
      </c>
      <c r="L276">
        <v>67</v>
      </c>
      <c r="M276">
        <v>8.4</v>
      </c>
      <c r="N276">
        <v>1</v>
      </c>
      <c r="O276">
        <v>5</v>
      </c>
      <c r="P276">
        <v>18</v>
      </c>
      <c r="Q276">
        <v>7.4</v>
      </c>
      <c r="R276">
        <v>0.7</v>
      </c>
      <c r="S276">
        <v>6.1</v>
      </c>
      <c r="T276">
        <v>0</v>
      </c>
    </row>
    <row r="277" spans="1:20" x14ac:dyDescent="0.3">
      <c r="A277">
        <v>276</v>
      </c>
      <c r="B277" s="2" t="s">
        <v>462</v>
      </c>
      <c r="C277" t="s">
        <v>462</v>
      </c>
      <c r="D277" s="2" t="s">
        <v>54</v>
      </c>
      <c r="E277">
        <v>24</v>
      </c>
      <c r="F277" s="2" t="s">
        <v>1175</v>
      </c>
      <c r="G277">
        <v>8</v>
      </c>
      <c r="H277">
        <v>3</v>
      </c>
      <c r="I277">
        <v>14</v>
      </c>
      <c r="J277">
        <v>8</v>
      </c>
      <c r="K277">
        <v>0.57099999999999995</v>
      </c>
      <c r="L277">
        <v>102</v>
      </c>
      <c r="M277">
        <v>12.8</v>
      </c>
      <c r="N277">
        <v>2</v>
      </c>
      <c r="O277">
        <v>6</v>
      </c>
      <c r="P277">
        <v>28</v>
      </c>
      <c r="Q277">
        <v>7.3</v>
      </c>
      <c r="R277">
        <v>1</v>
      </c>
      <c r="S277">
        <v>12.8</v>
      </c>
      <c r="T277">
        <v>0</v>
      </c>
    </row>
    <row r="278" spans="1:20" x14ac:dyDescent="0.3">
      <c r="A278">
        <v>277</v>
      </c>
      <c r="B278" s="2" t="s">
        <v>489</v>
      </c>
      <c r="C278" t="s">
        <v>489</v>
      </c>
      <c r="D278" s="2" t="s">
        <v>56</v>
      </c>
      <c r="E278">
        <v>27</v>
      </c>
      <c r="F278" s="2"/>
      <c r="G278">
        <v>6</v>
      </c>
      <c r="H278">
        <v>0</v>
      </c>
      <c r="I278">
        <v>10</v>
      </c>
      <c r="J278">
        <v>8</v>
      </c>
      <c r="K278">
        <v>0.8</v>
      </c>
      <c r="L278">
        <v>42</v>
      </c>
      <c r="M278">
        <v>5.3</v>
      </c>
      <c r="N278">
        <v>0</v>
      </c>
      <c r="O278">
        <v>1</v>
      </c>
      <c r="P278">
        <v>11</v>
      </c>
      <c r="Q278">
        <v>4.2</v>
      </c>
      <c r="R278">
        <v>1.3</v>
      </c>
      <c r="S278">
        <v>7</v>
      </c>
      <c r="T278">
        <v>0</v>
      </c>
    </row>
    <row r="279" spans="1:20" x14ac:dyDescent="0.3">
      <c r="A279">
        <v>278</v>
      </c>
      <c r="B279" s="2" t="s">
        <v>2755</v>
      </c>
      <c r="C279" t="s">
        <v>2755</v>
      </c>
      <c r="D279" s="2" t="s">
        <v>48</v>
      </c>
      <c r="E279">
        <v>23</v>
      </c>
      <c r="F279" s="2" t="s">
        <v>1175</v>
      </c>
      <c r="G279">
        <v>10</v>
      </c>
      <c r="H279">
        <v>3</v>
      </c>
      <c r="I279">
        <v>9</v>
      </c>
      <c r="J279">
        <v>8</v>
      </c>
      <c r="K279">
        <v>0.88900000000000001</v>
      </c>
      <c r="L279">
        <v>100</v>
      </c>
      <c r="M279">
        <v>12.5</v>
      </c>
      <c r="N279">
        <v>1</v>
      </c>
      <c r="O279">
        <v>6</v>
      </c>
      <c r="P279">
        <v>29</v>
      </c>
      <c r="Q279">
        <v>11.1</v>
      </c>
      <c r="R279">
        <v>0.8</v>
      </c>
      <c r="S279">
        <v>10</v>
      </c>
      <c r="T279">
        <v>0</v>
      </c>
    </row>
    <row r="280" spans="1:20" x14ac:dyDescent="0.3">
      <c r="A280">
        <v>279</v>
      </c>
      <c r="B280" s="2" t="s">
        <v>334</v>
      </c>
      <c r="C280" t="s">
        <v>334</v>
      </c>
      <c r="D280" s="2" t="s">
        <v>78</v>
      </c>
      <c r="E280">
        <v>27</v>
      </c>
      <c r="F280" s="2" t="s">
        <v>1175</v>
      </c>
      <c r="G280">
        <v>2</v>
      </c>
      <c r="H280">
        <v>2</v>
      </c>
      <c r="I280">
        <v>11</v>
      </c>
      <c r="J280">
        <v>8</v>
      </c>
      <c r="K280">
        <v>0.72699999999999998</v>
      </c>
      <c r="L280">
        <v>87</v>
      </c>
      <c r="M280">
        <v>10.9</v>
      </c>
      <c r="N280">
        <v>1</v>
      </c>
      <c r="O280">
        <v>6</v>
      </c>
      <c r="P280">
        <v>23</v>
      </c>
      <c r="Q280">
        <v>7.9</v>
      </c>
      <c r="R280">
        <v>4</v>
      </c>
      <c r="S280">
        <v>43.5</v>
      </c>
      <c r="T280">
        <v>0</v>
      </c>
    </row>
    <row r="281" spans="1:20" x14ac:dyDescent="0.3">
      <c r="A281">
        <v>280</v>
      </c>
      <c r="B281" s="2" t="s">
        <v>421</v>
      </c>
      <c r="C281" t="s">
        <v>421</v>
      </c>
      <c r="D281" s="2" t="s">
        <v>114</v>
      </c>
      <c r="E281">
        <v>27</v>
      </c>
      <c r="F281" s="2" t="s">
        <v>1175</v>
      </c>
      <c r="G281">
        <v>10</v>
      </c>
      <c r="H281">
        <v>7</v>
      </c>
      <c r="I281">
        <v>14</v>
      </c>
      <c r="J281">
        <v>8</v>
      </c>
      <c r="K281">
        <v>0.57099999999999995</v>
      </c>
      <c r="L281">
        <v>68</v>
      </c>
      <c r="M281">
        <v>8.5</v>
      </c>
      <c r="N281">
        <v>0</v>
      </c>
      <c r="O281">
        <v>4</v>
      </c>
      <c r="P281">
        <v>19</v>
      </c>
      <c r="Q281">
        <v>4.9000000000000004</v>
      </c>
      <c r="R281">
        <v>0.8</v>
      </c>
      <c r="S281">
        <v>6.8</v>
      </c>
      <c r="T281">
        <v>0</v>
      </c>
    </row>
    <row r="282" spans="1:20" x14ac:dyDescent="0.3">
      <c r="A282">
        <v>281</v>
      </c>
      <c r="B282" s="2" t="s">
        <v>484</v>
      </c>
      <c r="C282" t="s">
        <v>484</v>
      </c>
      <c r="D282" s="2" t="s">
        <v>44</v>
      </c>
      <c r="E282">
        <v>29</v>
      </c>
      <c r="F282" s="2" t="s">
        <v>1175</v>
      </c>
      <c r="G282">
        <v>11</v>
      </c>
      <c r="H282">
        <v>2</v>
      </c>
      <c r="I282">
        <v>11</v>
      </c>
      <c r="J282">
        <v>7</v>
      </c>
      <c r="K282">
        <v>0.63600000000000001</v>
      </c>
      <c r="L282">
        <v>80</v>
      </c>
      <c r="M282">
        <v>11.4</v>
      </c>
      <c r="N282">
        <v>0</v>
      </c>
      <c r="O282">
        <v>5</v>
      </c>
      <c r="P282">
        <v>24</v>
      </c>
      <c r="Q282">
        <v>7.3</v>
      </c>
      <c r="R282">
        <v>0.6</v>
      </c>
      <c r="S282">
        <v>7.3</v>
      </c>
      <c r="T282">
        <v>0</v>
      </c>
    </row>
    <row r="283" spans="1:20" x14ac:dyDescent="0.3">
      <c r="A283">
        <v>282</v>
      </c>
      <c r="B283" s="2" t="s">
        <v>529</v>
      </c>
      <c r="C283" t="s">
        <v>529</v>
      </c>
      <c r="D283" s="2" t="s">
        <v>67</v>
      </c>
      <c r="E283">
        <v>26</v>
      </c>
      <c r="F283" s="2" t="s">
        <v>1175</v>
      </c>
      <c r="G283">
        <v>9</v>
      </c>
      <c r="H283">
        <v>6</v>
      </c>
      <c r="I283">
        <v>9</v>
      </c>
      <c r="J283">
        <v>7</v>
      </c>
      <c r="K283">
        <v>0.77800000000000002</v>
      </c>
      <c r="L283">
        <v>75</v>
      </c>
      <c r="M283">
        <v>10.7</v>
      </c>
      <c r="N283">
        <v>1</v>
      </c>
      <c r="O283">
        <v>3</v>
      </c>
      <c r="P283">
        <v>22</v>
      </c>
      <c r="Q283">
        <v>8.3000000000000007</v>
      </c>
      <c r="R283">
        <v>0.8</v>
      </c>
      <c r="S283">
        <v>8.3000000000000007</v>
      </c>
      <c r="T283">
        <v>0</v>
      </c>
    </row>
    <row r="284" spans="1:20" x14ac:dyDescent="0.3">
      <c r="A284">
        <v>283</v>
      </c>
      <c r="B284" s="2" t="s">
        <v>164</v>
      </c>
      <c r="C284" t="s">
        <v>164</v>
      </c>
      <c r="D284" s="2" t="s">
        <v>74</v>
      </c>
      <c r="E284">
        <v>28</v>
      </c>
      <c r="F284" s="2" t="s">
        <v>1157</v>
      </c>
      <c r="G284">
        <v>5</v>
      </c>
      <c r="H284">
        <v>4</v>
      </c>
      <c r="I284">
        <v>10</v>
      </c>
      <c r="J284">
        <v>7</v>
      </c>
      <c r="K284">
        <v>0.7</v>
      </c>
      <c r="L284">
        <v>58</v>
      </c>
      <c r="M284">
        <v>8.3000000000000007</v>
      </c>
      <c r="N284">
        <v>0</v>
      </c>
      <c r="O284">
        <v>3</v>
      </c>
      <c r="P284">
        <v>18</v>
      </c>
      <c r="Q284">
        <v>5.8</v>
      </c>
      <c r="R284">
        <v>1.4</v>
      </c>
      <c r="S284">
        <v>11.6</v>
      </c>
      <c r="T284">
        <v>0</v>
      </c>
    </row>
    <row r="285" spans="1:20" x14ac:dyDescent="0.3">
      <c r="A285">
        <v>284</v>
      </c>
      <c r="B285" s="2" t="s">
        <v>252</v>
      </c>
      <c r="C285" t="s">
        <v>252</v>
      </c>
      <c r="D285" s="2" t="s">
        <v>130</v>
      </c>
      <c r="E285">
        <v>30</v>
      </c>
      <c r="F285" s="2" t="s">
        <v>1175</v>
      </c>
      <c r="G285">
        <v>11</v>
      </c>
      <c r="H285">
        <v>4</v>
      </c>
      <c r="I285">
        <v>10</v>
      </c>
      <c r="J285">
        <v>7</v>
      </c>
      <c r="K285">
        <v>0.7</v>
      </c>
      <c r="L285">
        <v>55</v>
      </c>
      <c r="M285">
        <v>7.9</v>
      </c>
      <c r="N285">
        <v>0</v>
      </c>
      <c r="O285">
        <v>2</v>
      </c>
      <c r="P285">
        <v>23</v>
      </c>
      <c r="Q285">
        <v>5.5</v>
      </c>
      <c r="R285">
        <v>0.6</v>
      </c>
      <c r="S285">
        <v>5</v>
      </c>
      <c r="T285">
        <v>0</v>
      </c>
    </row>
    <row r="286" spans="1:20" x14ac:dyDescent="0.3">
      <c r="A286">
        <v>285</v>
      </c>
      <c r="B286" s="2" t="s">
        <v>335</v>
      </c>
      <c r="C286" t="s">
        <v>335</v>
      </c>
      <c r="D286" s="2" t="s">
        <v>99</v>
      </c>
      <c r="E286">
        <v>29</v>
      </c>
      <c r="F286" s="2" t="s">
        <v>1175</v>
      </c>
      <c r="G286">
        <v>11</v>
      </c>
      <c r="H286">
        <v>5</v>
      </c>
      <c r="I286">
        <v>14</v>
      </c>
      <c r="J286">
        <v>7</v>
      </c>
      <c r="K286">
        <v>0.5</v>
      </c>
      <c r="L286">
        <v>45</v>
      </c>
      <c r="M286">
        <v>6.4</v>
      </c>
      <c r="N286">
        <v>0</v>
      </c>
      <c r="O286">
        <v>2</v>
      </c>
      <c r="P286">
        <v>9</v>
      </c>
      <c r="Q286">
        <v>3.2</v>
      </c>
      <c r="R286">
        <v>0.6</v>
      </c>
      <c r="S286">
        <v>4.0999999999999996</v>
      </c>
      <c r="T286">
        <v>0</v>
      </c>
    </row>
    <row r="287" spans="1:20" x14ac:dyDescent="0.3">
      <c r="A287">
        <v>286</v>
      </c>
      <c r="B287" s="2" t="s">
        <v>2768</v>
      </c>
      <c r="C287" t="s">
        <v>2768</v>
      </c>
      <c r="D287" s="2" t="s">
        <v>65</v>
      </c>
      <c r="E287">
        <v>24</v>
      </c>
      <c r="F287" s="2"/>
      <c r="G287">
        <v>8</v>
      </c>
      <c r="H287">
        <v>0</v>
      </c>
      <c r="I287">
        <v>8</v>
      </c>
      <c r="J287">
        <v>7</v>
      </c>
      <c r="K287">
        <v>0.875</v>
      </c>
      <c r="L287">
        <v>33</v>
      </c>
      <c r="M287">
        <v>4.7</v>
      </c>
      <c r="N287">
        <v>0</v>
      </c>
      <c r="O287">
        <v>0</v>
      </c>
      <c r="P287">
        <v>16</v>
      </c>
      <c r="Q287">
        <v>4.0999999999999996</v>
      </c>
      <c r="R287">
        <v>0.9</v>
      </c>
      <c r="S287">
        <v>4.0999999999999996</v>
      </c>
      <c r="T287">
        <v>1</v>
      </c>
    </row>
    <row r="288" spans="1:20" x14ac:dyDescent="0.3">
      <c r="A288">
        <v>287</v>
      </c>
      <c r="B288" s="2" t="s">
        <v>315</v>
      </c>
      <c r="C288" t="s">
        <v>315</v>
      </c>
      <c r="D288" s="2" t="s">
        <v>48</v>
      </c>
      <c r="E288">
        <v>30</v>
      </c>
      <c r="F288" s="2" t="s">
        <v>1175</v>
      </c>
      <c r="G288">
        <v>10</v>
      </c>
      <c r="H288">
        <v>6</v>
      </c>
      <c r="I288">
        <v>9</v>
      </c>
      <c r="J288">
        <v>7</v>
      </c>
      <c r="K288">
        <v>0.77800000000000002</v>
      </c>
      <c r="L288">
        <v>45</v>
      </c>
      <c r="M288">
        <v>6.4</v>
      </c>
      <c r="N288">
        <v>1</v>
      </c>
      <c r="O288">
        <v>4</v>
      </c>
      <c r="P288">
        <v>16</v>
      </c>
      <c r="Q288">
        <v>5</v>
      </c>
      <c r="R288">
        <v>0.7</v>
      </c>
      <c r="S288">
        <v>4.5</v>
      </c>
      <c r="T288">
        <v>1</v>
      </c>
    </row>
    <row r="289" spans="1:20" x14ac:dyDescent="0.3">
      <c r="A289">
        <v>288</v>
      </c>
      <c r="B289" s="2" t="s">
        <v>582</v>
      </c>
      <c r="C289" t="s">
        <v>582</v>
      </c>
      <c r="D289" s="2" t="s">
        <v>101</v>
      </c>
      <c r="E289">
        <v>26</v>
      </c>
      <c r="F289" s="2" t="s">
        <v>1183</v>
      </c>
      <c r="G289">
        <v>11</v>
      </c>
      <c r="H289">
        <v>8</v>
      </c>
      <c r="I289">
        <v>7</v>
      </c>
      <c r="J289">
        <v>7</v>
      </c>
      <c r="K289">
        <v>1</v>
      </c>
      <c r="L289">
        <v>34</v>
      </c>
      <c r="M289">
        <v>4.9000000000000004</v>
      </c>
      <c r="N289">
        <v>1</v>
      </c>
      <c r="O289">
        <v>3</v>
      </c>
      <c r="P289">
        <v>12</v>
      </c>
      <c r="Q289">
        <v>4.9000000000000004</v>
      </c>
      <c r="R289">
        <v>0.6</v>
      </c>
      <c r="S289">
        <v>3.1</v>
      </c>
      <c r="T289">
        <v>1</v>
      </c>
    </row>
    <row r="290" spans="1:20" x14ac:dyDescent="0.3">
      <c r="A290">
        <v>289</v>
      </c>
      <c r="B290" s="2" t="s">
        <v>393</v>
      </c>
      <c r="C290" t="s">
        <v>393</v>
      </c>
      <c r="D290" s="2" t="s">
        <v>42</v>
      </c>
      <c r="E290">
        <v>36</v>
      </c>
      <c r="F290" s="2" t="s">
        <v>52</v>
      </c>
      <c r="G290">
        <v>10</v>
      </c>
      <c r="H290">
        <v>10</v>
      </c>
      <c r="I290">
        <v>14</v>
      </c>
      <c r="J290">
        <v>7</v>
      </c>
      <c r="K290">
        <v>0.5</v>
      </c>
      <c r="L290">
        <v>56</v>
      </c>
      <c r="M290">
        <v>8</v>
      </c>
      <c r="N290">
        <v>3</v>
      </c>
      <c r="O290">
        <v>5</v>
      </c>
      <c r="P290">
        <v>18</v>
      </c>
      <c r="Q290">
        <v>4</v>
      </c>
      <c r="R290">
        <v>0.7</v>
      </c>
      <c r="S290">
        <v>5.6</v>
      </c>
      <c r="T290">
        <v>0</v>
      </c>
    </row>
    <row r="291" spans="1:20" x14ac:dyDescent="0.3">
      <c r="A291">
        <v>290</v>
      </c>
      <c r="B291" s="2" t="s">
        <v>650</v>
      </c>
      <c r="C291" t="s">
        <v>650</v>
      </c>
      <c r="D291" s="2" t="s">
        <v>63</v>
      </c>
      <c r="E291">
        <v>26</v>
      </c>
      <c r="F291" s="2"/>
      <c r="G291">
        <v>9</v>
      </c>
      <c r="H291">
        <v>0</v>
      </c>
      <c r="I291">
        <v>10</v>
      </c>
      <c r="J291">
        <v>7</v>
      </c>
      <c r="K291">
        <v>0.7</v>
      </c>
      <c r="L291">
        <v>58</v>
      </c>
      <c r="M291">
        <v>8.3000000000000007</v>
      </c>
      <c r="N291">
        <v>0</v>
      </c>
      <c r="O291">
        <v>6</v>
      </c>
      <c r="P291">
        <v>11</v>
      </c>
      <c r="Q291">
        <v>5.8</v>
      </c>
      <c r="R291">
        <v>0.8</v>
      </c>
      <c r="S291">
        <v>6.4</v>
      </c>
      <c r="T291">
        <v>0</v>
      </c>
    </row>
    <row r="292" spans="1:20" x14ac:dyDescent="0.3">
      <c r="A292">
        <v>291</v>
      </c>
      <c r="B292" s="2" t="s">
        <v>2894</v>
      </c>
      <c r="C292" t="s">
        <v>2894</v>
      </c>
      <c r="D292" s="2" t="s">
        <v>86</v>
      </c>
      <c r="E292">
        <v>23</v>
      </c>
      <c r="F292" s="2" t="s">
        <v>1157</v>
      </c>
      <c r="G292">
        <v>5</v>
      </c>
      <c r="H292">
        <v>2</v>
      </c>
      <c r="I292">
        <v>10</v>
      </c>
      <c r="J292">
        <v>7</v>
      </c>
      <c r="K292">
        <v>0.7</v>
      </c>
      <c r="L292">
        <v>62</v>
      </c>
      <c r="M292">
        <v>8.9</v>
      </c>
      <c r="N292">
        <v>0</v>
      </c>
      <c r="O292">
        <v>3</v>
      </c>
      <c r="P292">
        <v>13</v>
      </c>
      <c r="Q292">
        <v>6.2</v>
      </c>
      <c r="R292">
        <v>1.4</v>
      </c>
      <c r="S292">
        <v>12.4</v>
      </c>
      <c r="T292">
        <v>0</v>
      </c>
    </row>
    <row r="293" spans="1:20" x14ac:dyDescent="0.3">
      <c r="A293">
        <v>292</v>
      </c>
      <c r="B293" s="2" t="s">
        <v>744</v>
      </c>
      <c r="C293" t="s">
        <v>744</v>
      </c>
      <c r="D293" s="2" t="s">
        <v>84</v>
      </c>
      <c r="E293">
        <v>25</v>
      </c>
      <c r="F293" s="2"/>
      <c r="G293">
        <v>11</v>
      </c>
      <c r="H293">
        <v>0</v>
      </c>
      <c r="I293">
        <v>10</v>
      </c>
      <c r="J293">
        <v>7</v>
      </c>
      <c r="K293">
        <v>0.7</v>
      </c>
      <c r="L293">
        <v>44</v>
      </c>
      <c r="M293">
        <v>6.3</v>
      </c>
      <c r="N293">
        <v>2</v>
      </c>
      <c r="O293">
        <v>5</v>
      </c>
      <c r="P293">
        <v>13</v>
      </c>
      <c r="Q293">
        <v>4.4000000000000004</v>
      </c>
      <c r="R293">
        <v>0.6</v>
      </c>
      <c r="S293">
        <v>4</v>
      </c>
      <c r="T293">
        <v>1</v>
      </c>
    </row>
    <row r="294" spans="1:20" x14ac:dyDescent="0.3">
      <c r="A294">
        <v>293</v>
      </c>
      <c r="B294" s="2" t="s">
        <v>491</v>
      </c>
      <c r="C294" t="s">
        <v>491</v>
      </c>
      <c r="D294" s="2" t="s">
        <v>86</v>
      </c>
      <c r="E294">
        <v>26</v>
      </c>
      <c r="F294" s="2" t="s">
        <v>1175</v>
      </c>
      <c r="G294">
        <v>11</v>
      </c>
      <c r="H294">
        <v>3</v>
      </c>
      <c r="I294">
        <v>12</v>
      </c>
      <c r="J294">
        <v>7</v>
      </c>
      <c r="K294">
        <v>0.58299999999999996</v>
      </c>
      <c r="L294">
        <v>84</v>
      </c>
      <c r="M294">
        <v>12</v>
      </c>
      <c r="N294">
        <v>3</v>
      </c>
      <c r="O294">
        <v>5</v>
      </c>
      <c r="P294">
        <v>43</v>
      </c>
      <c r="Q294">
        <v>7</v>
      </c>
      <c r="R294">
        <v>0.6</v>
      </c>
      <c r="S294">
        <v>7.6</v>
      </c>
      <c r="T294">
        <v>0</v>
      </c>
    </row>
    <row r="295" spans="1:20" x14ac:dyDescent="0.3">
      <c r="A295">
        <v>294</v>
      </c>
      <c r="B295" s="2" t="s">
        <v>357</v>
      </c>
      <c r="C295" t="s">
        <v>357</v>
      </c>
      <c r="D295" s="2" t="s">
        <v>63</v>
      </c>
      <c r="E295">
        <v>24</v>
      </c>
      <c r="F295" s="2" t="s">
        <v>1172</v>
      </c>
      <c r="G295">
        <v>9</v>
      </c>
      <c r="H295">
        <v>2</v>
      </c>
      <c r="I295">
        <v>11</v>
      </c>
      <c r="J295">
        <v>7</v>
      </c>
      <c r="K295">
        <v>0.63600000000000001</v>
      </c>
      <c r="L295">
        <v>94</v>
      </c>
      <c r="M295">
        <v>13.4</v>
      </c>
      <c r="N295">
        <v>0</v>
      </c>
      <c r="O295">
        <v>5</v>
      </c>
      <c r="P295">
        <v>36</v>
      </c>
      <c r="Q295">
        <v>8.5</v>
      </c>
      <c r="R295">
        <v>0.8</v>
      </c>
      <c r="S295">
        <v>10.4</v>
      </c>
      <c r="T295">
        <v>0</v>
      </c>
    </row>
    <row r="296" spans="1:20" x14ac:dyDescent="0.3">
      <c r="A296">
        <v>295</v>
      </c>
      <c r="B296" s="2" t="s">
        <v>2899</v>
      </c>
      <c r="C296" t="s">
        <v>2899</v>
      </c>
      <c r="D296" s="2" t="s">
        <v>86</v>
      </c>
      <c r="E296">
        <v>22</v>
      </c>
      <c r="F296" s="2" t="s">
        <v>1157</v>
      </c>
      <c r="G296">
        <v>3</v>
      </c>
      <c r="H296">
        <v>2</v>
      </c>
      <c r="I296">
        <v>7</v>
      </c>
      <c r="J296">
        <v>6</v>
      </c>
      <c r="K296">
        <v>0.85699999999999998</v>
      </c>
      <c r="L296">
        <v>36</v>
      </c>
      <c r="M296">
        <v>6</v>
      </c>
      <c r="N296">
        <v>0</v>
      </c>
      <c r="O296">
        <v>1</v>
      </c>
      <c r="P296">
        <v>13</v>
      </c>
      <c r="Q296">
        <v>5.0999999999999996</v>
      </c>
      <c r="R296">
        <v>2</v>
      </c>
      <c r="S296">
        <v>12</v>
      </c>
      <c r="T296">
        <v>0</v>
      </c>
    </row>
    <row r="297" spans="1:20" x14ac:dyDescent="0.3">
      <c r="A297">
        <v>296</v>
      </c>
      <c r="B297" s="2" t="s">
        <v>73</v>
      </c>
      <c r="C297" t="s">
        <v>73</v>
      </c>
      <c r="D297" s="2" t="s">
        <v>74</v>
      </c>
      <c r="E297">
        <v>23</v>
      </c>
      <c r="F297" s="2" t="s">
        <v>1157</v>
      </c>
      <c r="G297">
        <v>2</v>
      </c>
      <c r="H297">
        <v>2</v>
      </c>
      <c r="I297">
        <v>9</v>
      </c>
      <c r="J297">
        <v>6</v>
      </c>
      <c r="K297">
        <v>0.66700000000000004</v>
      </c>
      <c r="L297">
        <v>60</v>
      </c>
      <c r="M297">
        <v>10</v>
      </c>
      <c r="N297">
        <v>0</v>
      </c>
      <c r="O297">
        <v>3</v>
      </c>
      <c r="P297">
        <v>38</v>
      </c>
      <c r="Q297">
        <v>6.7</v>
      </c>
      <c r="R297">
        <v>3</v>
      </c>
      <c r="S297">
        <v>30</v>
      </c>
      <c r="T297">
        <v>0</v>
      </c>
    </row>
    <row r="298" spans="1:20" x14ac:dyDescent="0.3">
      <c r="A298">
        <v>297</v>
      </c>
      <c r="B298" s="2" t="s">
        <v>400</v>
      </c>
      <c r="C298" t="s">
        <v>400</v>
      </c>
      <c r="D298" s="2" t="s">
        <v>104</v>
      </c>
      <c r="E298">
        <v>23</v>
      </c>
      <c r="F298" s="2" t="s">
        <v>1172</v>
      </c>
      <c r="G298">
        <v>2</v>
      </c>
      <c r="H298">
        <v>2</v>
      </c>
      <c r="I298">
        <v>9</v>
      </c>
      <c r="J298">
        <v>6</v>
      </c>
      <c r="K298">
        <v>0.66700000000000004</v>
      </c>
      <c r="L298">
        <v>71</v>
      </c>
      <c r="M298">
        <v>11.8</v>
      </c>
      <c r="N298">
        <v>0</v>
      </c>
      <c r="O298">
        <v>4</v>
      </c>
      <c r="P298">
        <v>21</v>
      </c>
      <c r="Q298">
        <v>7.9</v>
      </c>
      <c r="R298">
        <v>3</v>
      </c>
      <c r="S298">
        <v>35.5</v>
      </c>
      <c r="T298">
        <v>0</v>
      </c>
    </row>
    <row r="299" spans="1:20" x14ac:dyDescent="0.3">
      <c r="A299">
        <v>298</v>
      </c>
      <c r="B299" s="2" t="s">
        <v>53</v>
      </c>
      <c r="C299" t="s">
        <v>53</v>
      </c>
      <c r="D299" s="2" t="s">
        <v>54</v>
      </c>
      <c r="E299">
        <v>25</v>
      </c>
      <c r="F299" s="2" t="s">
        <v>1157</v>
      </c>
      <c r="G299">
        <v>7</v>
      </c>
      <c r="H299">
        <v>7</v>
      </c>
      <c r="I299">
        <v>7</v>
      </c>
      <c r="J299">
        <v>6</v>
      </c>
      <c r="K299">
        <v>0.85699999999999998</v>
      </c>
      <c r="L299">
        <v>49</v>
      </c>
      <c r="M299">
        <v>8.1999999999999993</v>
      </c>
      <c r="N299">
        <v>0</v>
      </c>
      <c r="O299">
        <v>3</v>
      </c>
      <c r="P299">
        <v>14</v>
      </c>
      <c r="Q299">
        <v>7</v>
      </c>
      <c r="R299">
        <v>0.9</v>
      </c>
      <c r="S299">
        <v>7</v>
      </c>
      <c r="T299">
        <v>1</v>
      </c>
    </row>
    <row r="300" spans="1:20" x14ac:dyDescent="0.3">
      <c r="A300">
        <v>299</v>
      </c>
      <c r="B300" s="2" t="s">
        <v>210</v>
      </c>
      <c r="C300" t="s">
        <v>210</v>
      </c>
      <c r="D300" s="2" t="s">
        <v>99</v>
      </c>
      <c r="E300">
        <v>25</v>
      </c>
      <c r="F300" s="2"/>
      <c r="G300">
        <v>3</v>
      </c>
      <c r="H300">
        <v>0</v>
      </c>
      <c r="I300">
        <v>9</v>
      </c>
      <c r="J300">
        <v>6</v>
      </c>
      <c r="K300">
        <v>0.66700000000000004</v>
      </c>
      <c r="L300">
        <v>41</v>
      </c>
      <c r="M300">
        <v>6.8</v>
      </c>
      <c r="N300">
        <v>0</v>
      </c>
      <c r="O300">
        <v>1</v>
      </c>
      <c r="P300">
        <v>20</v>
      </c>
      <c r="Q300">
        <v>4.5999999999999996</v>
      </c>
      <c r="R300">
        <v>2</v>
      </c>
      <c r="S300">
        <v>13.7</v>
      </c>
      <c r="T300">
        <v>0</v>
      </c>
    </row>
    <row r="301" spans="1:20" x14ac:dyDescent="0.3">
      <c r="A301">
        <v>300</v>
      </c>
      <c r="B301" s="2" t="s">
        <v>346</v>
      </c>
      <c r="C301" t="s">
        <v>346</v>
      </c>
      <c r="D301" s="2" t="s">
        <v>67</v>
      </c>
      <c r="E301">
        <v>23</v>
      </c>
      <c r="F301" s="2"/>
      <c r="G301">
        <v>3</v>
      </c>
      <c r="H301">
        <v>0</v>
      </c>
      <c r="I301">
        <v>9</v>
      </c>
      <c r="J301">
        <v>6</v>
      </c>
      <c r="K301">
        <v>0.66700000000000004</v>
      </c>
      <c r="L301">
        <v>38</v>
      </c>
      <c r="M301">
        <v>6.3</v>
      </c>
      <c r="N301">
        <v>1</v>
      </c>
      <c r="O301">
        <v>3</v>
      </c>
      <c r="P301">
        <v>9</v>
      </c>
      <c r="Q301">
        <v>4.2</v>
      </c>
      <c r="R301">
        <v>2</v>
      </c>
      <c r="S301">
        <v>12.7</v>
      </c>
      <c r="T301">
        <v>1</v>
      </c>
    </row>
    <row r="302" spans="1:20" x14ac:dyDescent="0.3">
      <c r="A302">
        <v>301</v>
      </c>
      <c r="B302" s="2" t="s">
        <v>617</v>
      </c>
      <c r="C302" t="s">
        <v>617</v>
      </c>
      <c r="D302" s="2" t="s">
        <v>116</v>
      </c>
      <c r="E302">
        <v>26</v>
      </c>
      <c r="F302" s="2" t="s">
        <v>1175</v>
      </c>
      <c r="G302">
        <v>9</v>
      </c>
      <c r="H302">
        <v>6</v>
      </c>
      <c r="I302">
        <v>8</v>
      </c>
      <c r="J302">
        <v>6</v>
      </c>
      <c r="K302">
        <v>0.75</v>
      </c>
      <c r="L302">
        <v>83</v>
      </c>
      <c r="M302">
        <v>13.8</v>
      </c>
      <c r="N302">
        <v>1</v>
      </c>
      <c r="O302">
        <v>4</v>
      </c>
      <c r="P302">
        <v>31</v>
      </c>
      <c r="Q302">
        <v>10.4</v>
      </c>
      <c r="R302">
        <v>0.7</v>
      </c>
      <c r="S302">
        <v>9.1999999999999993</v>
      </c>
      <c r="T302">
        <v>0</v>
      </c>
    </row>
    <row r="303" spans="1:20" x14ac:dyDescent="0.3">
      <c r="A303">
        <v>302</v>
      </c>
      <c r="B303" s="2" t="s">
        <v>218</v>
      </c>
      <c r="C303" t="s">
        <v>218</v>
      </c>
      <c r="D303" s="2" t="s">
        <v>48</v>
      </c>
      <c r="E303">
        <v>30</v>
      </c>
      <c r="F303" s="2" t="s">
        <v>1191</v>
      </c>
      <c r="G303">
        <v>11</v>
      </c>
      <c r="H303">
        <v>6</v>
      </c>
      <c r="I303">
        <v>8</v>
      </c>
      <c r="J303">
        <v>6</v>
      </c>
      <c r="K303">
        <v>0.75</v>
      </c>
      <c r="L303">
        <v>74</v>
      </c>
      <c r="M303">
        <v>12.3</v>
      </c>
      <c r="N303">
        <v>1</v>
      </c>
      <c r="O303">
        <v>3</v>
      </c>
      <c r="P303">
        <v>21</v>
      </c>
      <c r="Q303">
        <v>9.3000000000000007</v>
      </c>
      <c r="R303">
        <v>0.5</v>
      </c>
      <c r="S303">
        <v>6.7</v>
      </c>
      <c r="T303">
        <v>6</v>
      </c>
    </row>
    <row r="304" spans="1:20" x14ac:dyDescent="0.3">
      <c r="A304">
        <v>303</v>
      </c>
      <c r="B304" s="2" t="s">
        <v>331</v>
      </c>
      <c r="C304" t="s">
        <v>331</v>
      </c>
      <c r="D304" s="2" t="s">
        <v>111</v>
      </c>
      <c r="E304">
        <v>23</v>
      </c>
      <c r="F304" s="2"/>
      <c r="G304">
        <v>8</v>
      </c>
      <c r="H304">
        <v>0</v>
      </c>
      <c r="I304">
        <v>11</v>
      </c>
      <c r="J304">
        <v>6</v>
      </c>
      <c r="K304">
        <v>0.54500000000000004</v>
      </c>
      <c r="L304">
        <v>24</v>
      </c>
      <c r="M304">
        <v>4</v>
      </c>
      <c r="N304">
        <v>0</v>
      </c>
      <c r="O304">
        <v>1</v>
      </c>
      <c r="P304">
        <v>12</v>
      </c>
      <c r="Q304">
        <v>2.2000000000000002</v>
      </c>
      <c r="R304">
        <v>0.8</v>
      </c>
      <c r="S304">
        <v>3</v>
      </c>
      <c r="T304">
        <v>0</v>
      </c>
    </row>
    <row r="305" spans="1:20" x14ac:dyDescent="0.3">
      <c r="A305">
        <v>304</v>
      </c>
      <c r="B305" s="2" t="s">
        <v>2722</v>
      </c>
      <c r="C305" t="s">
        <v>2722</v>
      </c>
      <c r="D305" s="2" t="s">
        <v>74</v>
      </c>
      <c r="E305">
        <v>23</v>
      </c>
      <c r="F305" s="2"/>
      <c r="G305">
        <v>6</v>
      </c>
      <c r="H305">
        <v>0</v>
      </c>
      <c r="I305">
        <v>7</v>
      </c>
      <c r="J305">
        <v>6</v>
      </c>
      <c r="K305">
        <v>0.85699999999999998</v>
      </c>
      <c r="L305">
        <v>82</v>
      </c>
      <c r="M305">
        <v>13.7</v>
      </c>
      <c r="N305">
        <v>0</v>
      </c>
      <c r="O305">
        <v>4</v>
      </c>
      <c r="P305">
        <v>50</v>
      </c>
      <c r="Q305">
        <v>11.7</v>
      </c>
      <c r="R305">
        <v>1</v>
      </c>
      <c r="S305">
        <v>13.7</v>
      </c>
      <c r="T305">
        <v>0</v>
      </c>
    </row>
    <row r="306" spans="1:20" x14ac:dyDescent="0.3">
      <c r="A306">
        <v>305</v>
      </c>
      <c r="B306" s="2" t="s">
        <v>586</v>
      </c>
      <c r="C306" t="s">
        <v>586</v>
      </c>
      <c r="D306" s="2" t="s">
        <v>33</v>
      </c>
      <c r="E306">
        <v>28</v>
      </c>
      <c r="F306" s="2" t="s">
        <v>1175</v>
      </c>
      <c r="G306">
        <v>12</v>
      </c>
      <c r="H306">
        <v>8</v>
      </c>
      <c r="I306">
        <v>8</v>
      </c>
      <c r="J306">
        <v>6</v>
      </c>
      <c r="K306">
        <v>0.75</v>
      </c>
      <c r="L306">
        <v>52</v>
      </c>
      <c r="M306">
        <v>8.6999999999999993</v>
      </c>
      <c r="N306">
        <v>0</v>
      </c>
      <c r="O306">
        <v>1</v>
      </c>
      <c r="P306">
        <v>17</v>
      </c>
      <c r="Q306">
        <v>6.5</v>
      </c>
      <c r="R306">
        <v>0.5</v>
      </c>
      <c r="S306">
        <v>4.3</v>
      </c>
      <c r="T306">
        <v>0</v>
      </c>
    </row>
    <row r="307" spans="1:20" x14ac:dyDescent="0.3">
      <c r="A307">
        <v>306</v>
      </c>
      <c r="B307" s="2" t="s">
        <v>647</v>
      </c>
      <c r="C307" t="s">
        <v>647</v>
      </c>
      <c r="D307" s="2" t="s">
        <v>40</v>
      </c>
      <c r="E307">
        <v>25</v>
      </c>
      <c r="F307" s="2"/>
      <c r="G307">
        <v>11</v>
      </c>
      <c r="H307">
        <v>0</v>
      </c>
      <c r="I307">
        <v>10</v>
      </c>
      <c r="J307">
        <v>6</v>
      </c>
      <c r="K307">
        <v>0.6</v>
      </c>
      <c r="L307">
        <v>29</v>
      </c>
      <c r="M307">
        <v>4.8</v>
      </c>
      <c r="N307">
        <v>0</v>
      </c>
      <c r="O307">
        <v>0</v>
      </c>
      <c r="P307">
        <v>9</v>
      </c>
      <c r="Q307">
        <v>2.9</v>
      </c>
      <c r="R307">
        <v>0.5</v>
      </c>
      <c r="S307">
        <v>2.6</v>
      </c>
      <c r="T307">
        <v>0</v>
      </c>
    </row>
    <row r="308" spans="1:20" x14ac:dyDescent="0.3">
      <c r="A308">
        <v>307</v>
      </c>
      <c r="B308" s="2" t="s">
        <v>493</v>
      </c>
      <c r="C308" t="s">
        <v>493</v>
      </c>
      <c r="D308" s="2" t="s">
        <v>40</v>
      </c>
      <c r="E308">
        <v>27</v>
      </c>
      <c r="F308" s="2" t="s">
        <v>1175</v>
      </c>
      <c r="G308">
        <v>6</v>
      </c>
      <c r="H308">
        <v>4</v>
      </c>
      <c r="I308">
        <v>8</v>
      </c>
      <c r="J308">
        <v>6</v>
      </c>
      <c r="K308">
        <v>0.75</v>
      </c>
      <c r="L308">
        <v>49</v>
      </c>
      <c r="M308">
        <v>8.1999999999999993</v>
      </c>
      <c r="N308">
        <v>0</v>
      </c>
      <c r="O308">
        <v>3</v>
      </c>
      <c r="P308">
        <v>12</v>
      </c>
      <c r="Q308">
        <v>6.1</v>
      </c>
      <c r="R308">
        <v>1</v>
      </c>
      <c r="S308">
        <v>8.1999999999999993</v>
      </c>
      <c r="T308">
        <v>0</v>
      </c>
    </row>
    <row r="309" spans="1:20" x14ac:dyDescent="0.3">
      <c r="A309">
        <v>308</v>
      </c>
      <c r="B309" s="2" t="s">
        <v>306</v>
      </c>
      <c r="C309" t="s">
        <v>306</v>
      </c>
      <c r="D309" s="2" t="s">
        <v>65</v>
      </c>
      <c r="E309">
        <v>25</v>
      </c>
      <c r="F309" s="2" t="s">
        <v>1157</v>
      </c>
      <c r="G309">
        <v>7</v>
      </c>
      <c r="H309">
        <v>1</v>
      </c>
      <c r="I309">
        <v>7</v>
      </c>
      <c r="J309">
        <v>6</v>
      </c>
      <c r="K309">
        <v>0.85699999999999998</v>
      </c>
      <c r="L309">
        <v>75</v>
      </c>
      <c r="M309">
        <v>12.5</v>
      </c>
      <c r="N309">
        <v>1</v>
      </c>
      <c r="O309">
        <v>4</v>
      </c>
      <c r="P309">
        <v>19</v>
      </c>
      <c r="Q309">
        <v>10.7</v>
      </c>
      <c r="R309">
        <v>0.9</v>
      </c>
      <c r="S309">
        <v>10.7</v>
      </c>
      <c r="T309">
        <v>1</v>
      </c>
    </row>
    <row r="310" spans="1:20" x14ac:dyDescent="0.3">
      <c r="A310">
        <v>309</v>
      </c>
      <c r="B310" s="2" t="s">
        <v>440</v>
      </c>
      <c r="C310" t="s">
        <v>440</v>
      </c>
      <c r="D310" s="2" t="s">
        <v>86</v>
      </c>
      <c r="E310">
        <v>27</v>
      </c>
      <c r="F310" s="2"/>
      <c r="G310">
        <v>11</v>
      </c>
      <c r="H310">
        <v>0</v>
      </c>
      <c r="I310">
        <v>7</v>
      </c>
      <c r="J310">
        <v>5</v>
      </c>
      <c r="K310">
        <v>0.71399999999999997</v>
      </c>
      <c r="L310">
        <v>40</v>
      </c>
      <c r="M310">
        <v>8</v>
      </c>
      <c r="N310">
        <v>1</v>
      </c>
      <c r="O310">
        <v>2</v>
      </c>
      <c r="P310">
        <v>12</v>
      </c>
      <c r="Q310">
        <v>5.7</v>
      </c>
      <c r="R310">
        <v>0.5</v>
      </c>
      <c r="S310">
        <v>3.6</v>
      </c>
      <c r="T310">
        <v>0</v>
      </c>
    </row>
    <row r="311" spans="1:20" x14ac:dyDescent="0.3">
      <c r="A311">
        <v>310</v>
      </c>
      <c r="B311" s="2" t="s">
        <v>57</v>
      </c>
      <c r="C311" t="s">
        <v>57</v>
      </c>
      <c r="D311" s="2" t="s">
        <v>37</v>
      </c>
      <c r="E311">
        <v>31</v>
      </c>
      <c r="F311" s="2" t="s">
        <v>1157</v>
      </c>
      <c r="G311">
        <v>8</v>
      </c>
      <c r="H311">
        <v>7</v>
      </c>
      <c r="I311">
        <v>7</v>
      </c>
      <c r="J311">
        <v>5</v>
      </c>
      <c r="K311">
        <v>0.71399999999999997</v>
      </c>
      <c r="L311">
        <v>49</v>
      </c>
      <c r="M311">
        <v>9.8000000000000007</v>
      </c>
      <c r="N311">
        <v>0</v>
      </c>
      <c r="O311">
        <v>2</v>
      </c>
      <c r="P311">
        <v>18</v>
      </c>
      <c r="Q311">
        <v>7</v>
      </c>
      <c r="R311">
        <v>0.6</v>
      </c>
      <c r="S311">
        <v>6.1</v>
      </c>
      <c r="T311">
        <v>0</v>
      </c>
    </row>
    <row r="312" spans="1:20" x14ac:dyDescent="0.3">
      <c r="A312">
        <v>311</v>
      </c>
      <c r="B312" s="2" t="s">
        <v>1974</v>
      </c>
      <c r="C312" t="s">
        <v>1974</v>
      </c>
      <c r="D312" s="2" t="s">
        <v>56</v>
      </c>
      <c r="E312">
        <v>24</v>
      </c>
      <c r="F312" s="2"/>
      <c r="G312">
        <v>7</v>
      </c>
      <c r="H312">
        <v>0</v>
      </c>
      <c r="I312">
        <v>8</v>
      </c>
      <c r="J312">
        <v>5</v>
      </c>
      <c r="K312">
        <v>0.625</v>
      </c>
      <c r="L312">
        <v>220</v>
      </c>
      <c r="M312">
        <v>44</v>
      </c>
      <c r="N312">
        <v>1</v>
      </c>
      <c r="O312">
        <v>5</v>
      </c>
      <c r="P312">
        <v>55</v>
      </c>
      <c r="Q312">
        <v>27.5</v>
      </c>
      <c r="R312">
        <v>0.7</v>
      </c>
      <c r="S312">
        <v>31.4</v>
      </c>
      <c r="T312">
        <v>0</v>
      </c>
    </row>
    <row r="313" spans="1:20" x14ac:dyDescent="0.3">
      <c r="A313">
        <v>312</v>
      </c>
      <c r="B313" s="2" t="s">
        <v>2802</v>
      </c>
      <c r="C313" t="s">
        <v>2802</v>
      </c>
      <c r="D313" s="2" t="s">
        <v>51</v>
      </c>
      <c r="E313">
        <v>25</v>
      </c>
      <c r="F313" s="2" t="s">
        <v>1175</v>
      </c>
      <c r="G313">
        <v>11</v>
      </c>
      <c r="H313">
        <v>2</v>
      </c>
      <c r="I313">
        <v>8</v>
      </c>
      <c r="J313">
        <v>5</v>
      </c>
      <c r="K313">
        <v>0.625</v>
      </c>
      <c r="L313">
        <v>48</v>
      </c>
      <c r="M313">
        <v>9.6</v>
      </c>
      <c r="N313">
        <v>0</v>
      </c>
      <c r="O313">
        <v>1</v>
      </c>
      <c r="P313">
        <v>22</v>
      </c>
      <c r="Q313">
        <v>6</v>
      </c>
      <c r="R313">
        <v>0.5</v>
      </c>
      <c r="S313">
        <v>4.4000000000000004</v>
      </c>
      <c r="T313">
        <v>1</v>
      </c>
    </row>
    <row r="314" spans="1:20" x14ac:dyDescent="0.3">
      <c r="A314">
        <v>313</v>
      </c>
      <c r="B314" s="2" t="s">
        <v>302</v>
      </c>
      <c r="C314" t="s">
        <v>302</v>
      </c>
      <c r="D314" s="2" t="s">
        <v>86</v>
      </c>
      <c r="E314">
        <v>25</v>
      </c>
      <c r="F314" s="2"/>
      <c r="G314">
        <v>11</v>
      </c>
      <c r="H314">
        <v>0</v>
      </c>
      <c r="I314">
        <v>6</v>
      </c>
      <c r="J314">
        <v>5</v>
      </c>
      <c r="K314">
        <v>0.83299999999999996</v>
      </c>
      <c r="L314">
        <v>36</v>
      </c>
      <c r="M314">
        <v>7.2</v>
      </c>
      <c r="N314">
        <v>0</v>
      </c>
      <c r="O314">
        <v>1</v>
      </c>
      <c r="P314">
        <v>17</v>
      </c>
      <c r="Q314">
        <v>6</v>
      </c>
      <c r="R314">
        <v>0.5</v>
      </c>
      <c r="S314">
        <v>3.3</v>
      </c>
      <c r="T314">
        <v>1</v>
      </c>
    </row>
    <row r="315" spans="1:20" x14ac:dyDescent="0.3">
      <c r="A315">
        <v>314</v>
      </c>
      <c r="B315" s="2" t="s">
        <v>2720</v>
      </c>
      <c r="C315" t="s">
        <v>2720</v>
      </c>
      <c r="D315" s="2" t="s">
        <v>180</v>
      </c>
      <c r="E315">
        <v>21</v>
      </c>
      <c r="F315" s="2"/>
      <c r="G315">
        <v>8</v>
      </c>
      <c r="H315">
        <v>0</v>
      </c>
      <c r="I315">
        <v>7</v>
      </c>
      <c r="J315">
        <v>5</v>
      </c>
      <c r="K315">
        <v>0.71399999999999997</v>
      </c>
      <c r="L315">
        <v>45</v>
      </c>
      <c r="M315">
        <v>9</v>
      </c>
      <c r="N315">
        <v>0</v>
      </c>
      <c r="O315">
        <v>1</v>
      </c>
      <c r="P315">
        <v>17</v>
      </c>
      <c r="Q315">
        <v>6.4</v>
      </c>
      <c r="R315">
        <v>0.6</v>
      </c>
      <c r="S315">
        <v>5.6</v>
      </c>
      <c r="T315">
        <v>0</v>
      </c>
    </row>
    <row r="316" spans="1:20" x14ac:dyDescent="0.3">
      <c r="A316">
        <v>315</v>
      </c>
      <c r="B316" s="2" t="s">
        <v>2757</v>
      </c>
      <c r="C316" t="s">
        <v>2757</v>
      </c>
      <c r="D316" s="2" t="s">
        <v>54</v>
      </c>
      <c r="E316">
        <v>21</v>
      </c>
      <c r="F316" s="2" t="s">
        <v>1172</v>
      </c>
      <c r="G316">
        <v>8</v>
      </c>
      <c r="H316">
        <v>1</v>
      </c>
      <c r="I316">
        <v>6</v>
      </c>
      <c r="J316">
        <v>5</v>
      </c>
      <c r="K316">
        <v>0.83299999999999996</v>
      </c>
      <c r="L316">
        <v>72</v>
      </c>
      <c r="M316">
        <v>14.4</v>
      </c>
      <c r="N316">
        <v>1</v>
      </c>
      <c r="O316">
        <v>3</v>
      </c>
      <c r="P316">
        <v>24</v>
      </c>
      <c r="Q316">
        <v>12</v>
      </c>
      <c r="R316">
        <v>0.6</v>
      </c>
      <c r="S316">
        <v>9</v>
      </c>
      <c r="T316">
        <v>0</v>
      </c>
    </row>
    <row r="317" spans="1:20" x14ac:dyDescent="0.3">
      <c r="A317">
        <v>316</v>
      </c>
      <c r="B317" s="2" t="s">
        <v>562</v>
      </c>
      <c r="C317" t="s">
        <v>562</v>
      </c>
      <c r="D317" s="2" t="s">
        <v>78</v>
      </c>
      <c r="E317">
        <v>25</v>
      </c>
      <c r="F317" s="2"/>
      <c r="G317">
        <v>11</v>
      </c>
      <c r="H317">
        <v>0</v>
      </c>
      <c r="I317">
        <v>6</v>
      </c>
      <c r="J317">
        <v>5</v>
      </c>
      <c r="K317">
        <v>0.83299999999999996</v>
      </c>
      <c r="L317">
        <v>16</v>
      </c>
      <c r="M317">
        <v>3.2</v>
      </c>
      <c r="N317">
        <v>0</v>
      </c>
      <c r="O317">
        <v>1</v>
      </c>
      <c r="P317">
        <v>7</v>
      </c>
      <c r="Q317">
        <v>2.7</v>
      </c>
      <c r="R317">
        <v>0.5</v>
      </c>
      <c r="S317">
        <v>1.5</v>
      </c>
      <c r="T317">
        <v>0</v>
      </c>
    </row>
    <row r="318" spans="1:20" x14ac:dyDescent="0.3">
      <c r="A318">
        <v>317</v>
      </c>
      <c r="B318" s="2" t="s">
        <v>1980</v>
      </c>
      <c r="C318" t="s">
        <v>1980</v>
      </c>
      <c r="D318" s="2" t="s">
        <v>37</v>
      </c>
      <c r="E318">
        <v>26</v>
      </c>
      <c r="F318" s="2" t="s">
        <v>1183</v>
      </c>
      <c r="G318">
        <v>10</v>
      </c>
      <c r="H318">
        <v>5</v>
      </c>
      <c r="I318">
        <v>7</v>
      </c>
      <c r="J318">
        <v>5</v>
      </c>
      <c r="K318">
        <v>0.71399999999999997</v>
      </c>
      <c r="L318">
        <v>24</v>
      </c>
      <c r="M318">
        <v>4.8</v>
      </c>
      <c r="N318">
        <v>1</v>
      </c>
      <c r="O318">
        <v>2</v>
      </c>
      <c r="P318">
        <v>9</v>
      </c>
      <c r="Q318">
        <v>3.4</v>
      </c>
      <c r="R318">
        <v>0.5</v>
      </c>
      <c r="S318">
        <v>2.4</v>
      </c>
      <c r="T318">
        <v>1</v>
      </c>
    </row>
    <row r="319" spans="1:20" x14ac:dyDescent="0.3">
      <c r="A319">
        <v>318</v>
      </c>
      <c r="B319" s="2" t="s">
        <v>250</v>
      </c>
      <c r="C319" t="s">
        <v>250</v>
      </c>
      <c r="D319" s="2" t="s">
        <v>111</v>
      </c>
      <c r="E319">
        <v>31</v>
      </c>
      <c r="F319" s="2"/>
      <c r="G319">
        <v>5</v>
      </c>
      <c r="H319">
        <v>0</v>
      </c>
      <c r="I319">
        <v>5</v>
      </c>
      <c r="J319">
        <v>5</v>
      </c>
      <c r="K319">
        <v>1</v>
      </c>
      <c r="L319">
        <v>41</v>
      </c>
      <c r="M319">
        <v>8.1999999999999993</v>
      </c>
      <c r="N319">
        <v>1</v>
      </c>
      <c r="O319">
        <v>4</v>
      </c>
      <c r="P319">
        <v>14</v>
      </c>
      <c r="Q319">
        <v>8.1999999999999993</v>
      </c>
      <c r="R319">
        <v>1</v>
      </c>
      <c r="S319">
        <v>8.1999999999999993</v>
      </c>
      <c r="T319">
        <v>0</v>
      </c>
    </row>
    <row r="320" spans="1:20" x14ac:dyDescent="0.3">
      <c r="A320">
        <v>319</v>
      </c>
      <c r="B320" s="2" t="s">
        <v>684</v>
      </c>
      <c r="C320" t="s">
        <v>684</v>
      </c>
      <c r="D320" s="2" t="s">
        <v>42</v>
      </c>
      <c r="E320">
        <v>25</v>
      </c>
      <c r="F320" s="2"/>
      <c r="G320">
        <v>8</v>
      </c>
      <c r="H320">
        <v>0</v>
      </c>
      <c r="I320">
        <v>8</v>
      </c>
      <c r="J320">
        <v>5</v>
      </c>
      <c r="K320">
        <v>0.625</v>
      </c>
      <c r="L320">
        <v>46</v>
      </c>
      <c r="M320">
        <v>9.1999999999999993</v>
      </c>
      <c r="N320">
        <v>0</v>
      </c>
      <c r="O320">
        <v>1</v>
      </c>
      <c r="P320">
        <v>19</v>
      </c>
      <c r="Q320">
        <v>5.8</v>
      </c>
      <c r="R320">
        <v>0.6</v>
      </c>
      <c r="S320">
        <v>5.8</v>
      </c>
      <c r="T320">
        <v>1</v>
      </c>
    </row>
    <row r="321" spans="1:20" x14ac:dyDescent="0.3">
      <c r="A321">
        <v>320</v>
      </c>
      <c r="B321" s="2" t="s">
        <v>564</v>
      </c>
      <c r="C321" t="s">
        <v>564</v>
      </c>
      <c r="D321" s="2" t="s">
        <v>84</v>
      </c>
      <c r="E321">
        <v>28</v>
      </c>
      <c r="F321" s="2" t="s">
        <v>1183</v>
      </c>
      <c r="G321">
        <v>11</v>
      </c>
      <c r="H321">
        <v>4</v>
      </c>
      <c r="I321">
        <v>8</v>
      </c>
      <c r="J321">
        <v>5</v>
      </c>
      <c r="K321">
        <v>0.625</v>
      </c>
      <c r="L321">
        <v>15</v>
      </c>
      <c r="M321">
        <v>3</v>
      </c>
      <c r="N321">
        <v>0</v>
      </c>
      <c r="O321">
        <v>0</v>
      </c>
      <c r="P321">
        <v>4</v>
      </c>
      <c r="Q321">
        <v>1.9</v>
      </c>
      <c r="R321">
        <v>0.5</v>
      </c>
      <c r="S321">
        <v>1.4</v>
      </c>
      <c r="T321">
        <v>0</v>
      </c>
    </row>
    <row r="322" spans="1:20" x14ac:dyDescent="0.3">
      <c r="A322">
        <v>321</v>
      </c>
      <c r="B322" s="2" t="s">
        <v>272</v>
      </c>
      <c r="C322" t="s">
        <v>272</v>
      </c>
      <c r="D322" s="2" t="s">
        <v>180</v>
      </c>
      <c r="E322">
        <v>22</v>
      </c>
      <c r="F322" s="2" t="s">
        <v>1157</v>
      </c>
      <c r="G322">
        <v>11</v>
      </c>
      <c r="H322">
        <v>1</v>
      </c>
      <c r="I322">
        <v>7</v>
      </c>
      <c r="J322">
        <v>5</v>
      </c>
      <c r="K322">
        <v>0.71399999999999997</v>
      </c>
      <c r="L322">
        <v>33</v>
      </c>
      <c r="M322">
        <v>6.6</v>
      </c>
      <c r="N322">
        <v>0</v>
      </c>
      <c r="O322">
        <v>2</v>
      </c>
      <c r="P322">
        <v>13</v>
      </c>
      <c r="Q322">
        <v>4.7</v>
      </c>
      <c r="R322">
        <v>0.5</v>
      </c>
      <c r="S322">
        <v>3</v>
      </c>
      <c r="T322">
        <v>2</v>
      </c>
    </row>
    <row r="323" spans="1:20" x14ac:dyDescent="0.3">
      <c r="A323">
        <v>322</v>
      </c>
      <c r="B323" s="2" t="s">
        <v>371</v>
      </c>
      <c r="C323" t="s">
        <v>371</v>
      </c>
      <c r="D323" s="2" t="s">
        <v>116</v>
      </c>
      <c r="E323">
        <v>26</v>
      </c>
      <c r="F323" s="2" t="s">
        <v>1175</v>
      </c>
      <c r="G323">
        <v>5</v>
      </c>
      <c r="H323">
        <v>4</v>
      </c>
      <c r="I323">
        <v>7</v>
      </c>
      <c r="J323">
        <v>5</v>
      </c>
      <c r="K323">
        <v>0.71399999999999997</v>
      </c>
      <c r="L323">
        <v>43</v>
      </c>
      <c r="M323">
        <v>8.6</v>
      </c>
      <c r="N323">
        <v>1</v>
      </c>
      <c r="O323">
        <v>2</v>
      </c>
      <c r="P323">
        <v>25</v>
      </c>
      <c r="Q323">
        <v>6.1</v>
      </c>
      <c r="R323">
        <v>1</v>
      </c>
      <c r="S323">
        <v>8.6</v>
      </c>
      <c r="T323">
        <v>0</v>
      </c>
    </row>
    <row r="324" spans="1:20" x14ac:dyDescent="0.3">
      <c r="A324">
        <v>323</v>
      </c>
      <c r="B324" s="2" t="s">
        <v>377</v>
      </c>
      <c r="C324" t="s">
        <v>377</v>
      </c>
      <c r="D324" s="2" t="s">
        <v>99</v>
      </c>
      <c r="E324">
        <v>26</v>
      </c>
      <c r="F324" s="2" t="s">
        <v>1172</v>
      </c>
      <c r="G324">
        <v>8</v>
      </c>
      <c r="H324">
        <v>1</v>
      </c>
      <c r="I324">
        <v>8</v>
      </c>
      <c r="J324">
        <v>5</v>
      </c>
      <c r="K324">
        <v>0.625</v>
      </c>
      <c r="L324">
        <v>35</v>
      </c>
      <c r="M324">
        <v>7</v>
      </c>
      <c r="N324">
        <v>1</v>
      </c>
      <c r="O324">
        <v>3</v>
      </c>
      <c r="P324">
        <v>12</v>
      </c>
      <c r="Q324">
        <v>4.4000000000000004</v>
      </c>
      <c r="R324">
        <v>0.6</v>
      </c>
      <c r="S324">
        <v>4.4000000000000004</v>
      </c>
      <c r="T324">
        <v>0</v>
      </c>
    </row>
    <row r="325" spans="1:20" x14ac:dyDescent="0.3">
      <c r="A325">
        <v>324</v>
      </c>
      <c r="B325" s="2" t="s">
        <v>505</v>
      </c>
      <c r="C325" t="s">
        <v>505</v>
      </c>
      <c r="D325" s="2" t="s">
        <v>40</v>
      </c>
      <c r="E325">
        <v>24</v>
      </c>
      <c r="F325" s="2" t="s">
        <v>1183</v>
      </c>
      <c r="G325">
        <v>10</v>
      </c>
      <c r="H325">
        <v>6</v>
      </c>
      <c r="I325">
        <v>5</v>
      </c>
      <c r="J325">
        <v>4</v>
      </c>
      <c r="K325">
        <v>0.8</v>
      </c>
      <c r="L325">
        <v>39</v>
      </c>
      <c r="M325">
        <v>9.8000000000000007</v>
      </c>
      <c r="N325">
        <v>0</v>
      </c>
      <c r="O325">
        <v>2</v>
      </c>
      <c r="P325">
        <v>16</v>
      </c>
      <c r="Q325">
        <v>7.8</v>
      </c>
      <c r="R325">
        <v>0.4</v>
      </c>
      <c r="S325">
        <v>3.9</v>
      </c>
      <c r="T325">
        <v>0</v>
      </c>
    </row>
    <row r="326" spans="1:20" x14ac:dyDescent="0.3">
      <c r="A326">
        <v>325</v>
      </c>
      <c r="B326" s="2" t="s">
        <v>859</v>
      </c>
      <c r="C326" t="s">
        <v>859</v>
      </c>
      <c r="D326" s="2" t="s">
        <v>37</v>
      </c>
      <c r="E326">
        <v>32</v>
      </c>
      <c r="F326" s="2"/>
      <c r="G326">
        <v>3</v>
      </c>
      <c r="H326">
        <v>0</v>
      </c>
      <c r="I326">
        <v>7</v>
      </c>
      <c r="J326">
        <v>4</v>
      </c>
      <c r="K326">
        <v>0.57099999999999995</v>
      </c>
      <c r="L326">
        <v>28</v>
      </c>
      <c r="M326">
        <v>7</v>
      </c>
      <c r="N326">
        <v>0</v>
      </c>
      <c r="O326">
        <v>1</v>
      </c>
      <c r="P326">
        <v>16</v>
      </c>
      <c r="Q326">
        <v>4</v>
      </c>
      <c r="R326">
        <v>1.3</v>
      </c>
      <c r="S326">
        <v>9.3000000000000007</v>
      </c>
      <c r="T326">
        <v>0</v>
      </c>
    </row>
    <row r="327" spans="1:20" x14ac:dyDescent="0.3">
      <c r="A327">
        <v>326</v>
      </c>
      <c r="B327" s="2" t="s">
        <v>487</v>
      </c>
      <c r="C327" t="s">
        <v>487</v>
      </c>
      <c r="D327" s="2" t="s">
        <v>78</v>
      </c>
      <c r="E327">
        <v>25</v>
      </c>
      <c r="F327" s="2" t="s">
        <v>1175</v>
      </c>
      <c r="G327">
        <v>10</v>
      </c>
      <c r="H327">
        <v>2</v>
      </c>
      <c r="I327">
        <v>5</v>
      </c>
      <c r="J327">
        <v>4</v>
      </c>
      <c r="K327">
        <v>0.8</v>
      </c>
      <c r="L327">
        <v>32</v>
      </c>
      <c r="M327">
        <v>8</v>
      </c>
      <c r="N327">
        <v>0</v>
      </c>
      <c r="O327">
        <v>2</v>
      </c>
      <c r="P327">
        <v>24</v>
      </c>
      <c r="Q327">
        <v>6.4</v>
      </c>
      <c r="R327">
        <v>0.4</v>
      </c>
      <c r="S327">
        <v>3.2</v>
      </c>
      <c r="T327">
        <v>0</v>
      </c>
    </row>
    <row r="328" spans="1:20" x14ac:dyDescent="0.3">
      <c r="A328">
        <v>327</v>
      </c>
      <c r="B328" s="2" t="s">
        <v>687</v>
      </c>
      <c r="C328" t="s">
        <v>687</v>
      </c>
      <c r="D328" s="2" t="s">
        <v>76</v>
      </c>
      <c r="E328">
        <v>26</v>
      </c>
      <c r="F328" s="2"/>
      <c r="G328">
        <v>10</v>
      </c>
      <c r="H328">
        <v>0</v>
      </c>
      <c r="I328">
        <v>5</v>
      </c>
      <c r="J328">
        <v>4</v>
      </c>
      <c r="K328">
        <v>0.8</v>
      </c>
      <c r="L328">
        <v>18</v>
      </c>
      <c r="M328">
        <v>4.5</v>
      </c>
      <c r="N328">
        <v>0</v>
      </c>
      <c r="O328">
        <v>2</v>
      </c>
      <c r="P328">
        <v>12</v>
      </c>
      <c r="Q328">
        <v>3.6</v>
      </c>
      <c r="R328">
        <v>0.4</v>
      </c>
      <c r="S328">
        <v>1.8</v>
      </c>
      <c r="T328">
        <v>0</v>
      </c>
    </row>
    <row r="329" spans="1:20" x14ac:dyDescent="0.3">
      <c r="A329">
        <v>328</v>
      </c>
      <c r="B329" s="2" t="s">
        <v>374</v>
      </c>
      <c r="C329" t="s">
        <v>374</v>
      </c>
      <c r="D329" s="2" t="s">
        <v>116</v>
      </c>
      <c r="E329">
        <v>24</v>
      </c>
      <c r="F329" s="2"/>
      <c r="G329">
        <v>3</v>
      </c>
      <c r="H329">
        <v>0</v>
      </c>
      <c r="I329">
        <v>9</v>
      </c>
      <c r="J329">
        <v>4</v>
      </c>
      <c r="K329">
        <v>0.44400000000000001</v>
      </c>
      <c r="L329">
        <v>36</v>
      </c>
      <c r="M329">
        <v>9</v>
      </c>
      <c r="N329">
        <v>0</v>
      </c>
      <c r="O329">
        <v>2</v>
      </c>
      <c r="P329">
        <v>14</v>
      </c>
      <c r="Q329">
        <v>4</v>
      </c>
      <c r="R329">
        <v>1.3</v>
      </c>
      <c r="S329">
        <v>12</v>
      </c>
      <c r="T329">
        <v>0</v>
      </c>
    </row>
    <row r="330" spans="1:20" x14ac:dyDescent="0.3">
      <c r="A330">
        <v>329</v>
      </c>
      <c r="B330" s="2" t="s">
        <v>646</v>
      </c>
      <c r="C330" t="s">
        <v>646</v>
      </c>
      <c r="D330" s="2" t="s">
        <v>130</v>
      </c>
      <c r="E330">
        <v>24</v>
      </c>
      <c r="F330" s="2"/>
      <c r="G330">
        <v>4</v>
      </c>
      <c r="H330">
        <v>0</v>
      </c>
      <c r="I330">
        <v>6</v>
      </c>
      <c r="J330">
        <v>4</v>
      </c>
      <c r="K330">
        <v>0.66700000000000004</v>
      </c>
      <c r="L330">
        <v>16</v>
      </c>
      <c r="M330">
        <v>4</v>
      </c>
      <c r="N330">
        <v>0</v>
      </c>
      <c r="O330">
        <v>1</v>
      </c>
      <c r="P330">
        <v>13</v>
      </c>
      <c r="Q330">
        <v>2.7</v>
      </c>
      <c r="R330">
        <v>1</v>
      </c>
      <c r="S330">
        <v>4</v>
      </c>
      <c r="T330">
        <v>0</v>
      </c>
    </row>
    <row r="331" spans="1:20" x14ac:dyDescent="0.3">
      <c r="A331">
        <v>330</v>
      </c>
      <c r="B331" s="2" t="s">
        <v>297</v>
      </c>
      <c r="C331" t="s">
        <v>297</v>
      </c>
      <c r="D331" s="2" t="s">
        <v>2648</v>
      </c>
      <c r="E331">
        <v>23</v>
      </c>
      <c r="F331" s="2" t="s">
        <v>1175</v>
      </c>
      <c r="G331">
        <v>11</v>
      </c>
      <c r="H331">
        <v>1</v>
      </c>
      <c r="I331">
        <v>5</v>
      </c>
      <c r="J331">
        <v>4</v>
      </c>
      <c r="K331">
        <v>0.8</v>
      </c>
      <c r="L331">
        <v>64</v>
      </c>
      <c r="M331">
        <v>16</v>
      </c>
      <c r="N331">
        <v>1</v>
      </c>
      <c r="O331">
        <v>3</v>
      </c>
      <c r="P331">
        <v>31</v>
      </c>
      <c r="Q331">
        <v>12.8</v>
      </c>
      <c r="R331">
        <v>0.4</v>
      </c>
      <c r="S331">
        <v>5.8</v>
      </c>
      <c r="T331">
        <v>0</v>
      </c>
    </row>
    <row r="332" spans="1:20" x14ac:dyDescent="0.3">
      <c r="A332">
        <v>331</v>
      </c>
      <c r="B332" s="2" t="s">
        <v>538</v>
      </c>
      <c r="C332" t="s">
        <v>538</v>
      </c>
      <c r="D332" s="2" t="s">
        <v>80</v>
      </c>
      <c r="E332">
        <v>26</v>
      </c>
      <c r="F332" s="2" t="s">
        <v>1175</v>
      </c>
      <c r="G332">
        <v>11</v>
      </c>
      <c r="H332">
        <v>1</v>
      </c>
      <c r="I332">
        <v>4</v>
      </c>
      <c r="J332">
        <v>4</v>
      </c>
      <c r="K332">
        <v>1</v>
      </c>
      <c r="L332">
        <v>53</v>
      </c>
      <c r="M332">
        <v>13.3</v>
      </c>
      <c r="N332">
        <v>0</v>
      </c>
      <c r="O332">
        <v>1</v>
      </c>
      <c r="P332">
        <v>34</v>
      </c>
      <c r="Q332">
        <v>13.3</v>
      </c>
      <c r="R332">
        <v>0.4</v>
      </c>
      <c r="S332">
        <v>4.8</v>
      </c>
      <c r="T332">
        <v>0</v>
      </c>
    </row>
    <row r="333" spans="1:20" x14ac:dyDescent="0.3">
      <c r="A333">
        <v>332</v>
      </c>
      <c r="B333" s="2" t="s">
        <v>1993</v>
      </c>
      <c r="C333" t="s">
        <v>1993</v>
      </c>
      <c r="D333" s="2" t="s">
        <v>56</v>
      </c>
      <c r="E333">
        <v>23</v>
      </c>
      <c r="F333" s="2" t="s">
        <v>1157</v>
      </c>
      <c r="G333">
        <v>11</v>
      </c>
      <c r="H333">
        <v>3</v>
      </c>
      <c r="I333">
        <v>5</v>
      </c>
      <c r="J333">
        <v>4</v>
      </c>
      <c r="K333">
        <v>0.8</v>
      </c>
      <c r="L333">
        <v>20</v>
      </c>
      <c r="M333">
        <v>5</v>
      </c>
      <c r="N333">
        <v>2</v>
      </c>
      <c r="O333">
        <v>2</v>
      </c>
      <c r="P333">
        <v>9</v>
      </c>
      <c r="Q333">
        <v>4</v>
      </c>
      <c r="R333">
        <v>0.4</v>
      </c>
      <c r="S333">
        <v>1.8</v>
      </c>
      <c r="T333">
        <v>0</v>
      </c>
    </row>
    <row r="334" spans="1:20" x14ac:dyDescent="0.3">
      <c r="A334">
        <v>333</v>
      </c>
      <c r="B334" s="2" t="s">
        <v>409</v>
      </c>
      <c r="C334" t="s">
        <v>409</v>
      </c>
      <c r="D334" s="2" t="s">
        <v>67</v>
      </c>
      <c r="E334">
        <v>26</v>
      </c>
      <c r="F334" s="2"/>
      <c r="G334">
        <v>9</v>
      </c>
      <c r="H334">
        <v>0</v>
      </c>
      <c r="I334">
        <v>4</v>
      </c>
      <c r="J334">
        <v>4</v>
      </c>
      <c r="K334">
        <v>1</v>
      </c>
      <c r="L334">
        <v>8</v>
      </c>
      <c r="M334">
        <v>2</v>
      </c>
      <c r="N334">
        <v>1</v>
      </c>
      <c r="O334">
        <v>1</v>
      </c>
      <c r="P334">
        <v>4</v>
      </c>
      <c r="Q334">
        <v>2</v>
      </c>
      <c r="R334">
        <v>0.4</v>
      </c>
      <c r="S334">
        <v>0.9</v>
      </c>
      <c r="T334">
        <v>1</v>
      </c>
    </row>
    <row r="335" spans="1:20" x14ac:dyDescent="0.3">
      <c r="A335">
        <v>334</v>
      </c>
      <c r="B335" s="2" t="s">
        <v>370</v>
      </c>
      <c r="C335" t="s">
        <v>370</v>
      </c>
      <c r="D335" s="2" t="s">
        <v>74</v>
      </c>
      <c r="E335">
        <v>25</v>
      </c>
      <c r="F335" s="2"/>
      <c r="G335">
        <v>5</v>
      </c>
      <c r="H335">
        <v>0</v>
      </c>
      <c r="I335">
        <v>10</v>
      </c>
      <c r="J335">
        <v>4</v>
      </c>
      <c r="K335">
        <v>0.4</v>
      </c>
      <c r="L335">
        <v>63</v>
      </c>
      <c r="M335">
        <v>15.8</v>
      </c>
      <c r="N335">
        <v>0</v>
      </c>
      <c r="O335">
        <v>2</v>
      </c>
      <c r="P335">
        <v>29</v>
      </c>
      <c r="Q335">
        <v>6.3</v>
      </c>
      <c r="R335">
        <v>0.8</v>
      </c>
      <c r="S335">
        <v>12.6</v>
      </c>
      <c r="T335">
        <v>1</v>
      </c>
    </row>
    <row r="336" spans="1:20" x14ac:dyDescent="0.3">
      <c r="A336">
        <v>335</v>
      </c>
      <c r="B336" s="2" t="s">
        <v>490</v>
      </c>
      <c r="C336" t="s">
        <v>490</v>
      </c>
      <c r="D336" s="2" t="s">
        <v>99</v>
      </c>
      <c r="E336">
        <v>24</v>
      </c>
      <c r="F336" s="2" t="s">
        <v>1172</v>
      </c>
      <c r="G336">
        <v>3</v>
      </c>
      <c r="H336">
        <v>1</v>
      </c>
      <c r="I336">
        <v>4</v>
      </c>
      <c r="J336">
        <v>4</v>
      </c>
      <c r="K336">
        <v>1</v>
      </c>
      <c r="L336">
        <v>39</v>
      </c>
      <c r="M336">
        <v>9.8000000000000007</v>
      </c>
      <c r="N336">
        <v>0</v>
      </c>
      <c r="O336">
        <v>3</v>
      </c>
      <c r="P336">
        <v>18</v>
      </c>
      <c r="Q336">
        <v>9.8000000000000007</v>
      </c>
      <c r="R336">
        <v>1.3</v>
      </c>
      <c r="S336">
        <v>13</v>
      </c>
      <c r="T336">
        <v>0</v>
      </c>
    </row>
    <row r="337" spans="1:20" x14ac:dyDescent="0.3">
      <c r="A337">
        <v>336</v>
      </c>
      <c r="B337" s="2" t="s">
        <v>321</v>
      </c>
      <c r="C337" t="s">
        <v>321</v>
      </c>
      <c r="D337" s="2" t="s">
        <v>33</v>
      </c>
      <c r="E337">
        <v>29</v>
      </c>
      <c r="F337" s="2"/>
      <c r="G337">
        <v>7</v>
      </c>
      <c r="H337">
        <v>1</v>
      </c>
      <c r="I337">
        <v>6</v>
      </c>
      <c r="J337">
        <v>4</v>
      </c>
      <c r="K337">
        <v>0.66700000000000004</v>
      </c>
      <c r="L337">
        <v>31</v>
      </c>
      <c r="M337">
        <v>7.8</v>
      </c>
      <c r="N337">
        <v>0</v>
      </c>
      <c r="O337">
        <v>2</v>
      </c>
      <c r="P337">
        <v>12</v>
      </c>
      <c r="Q337">
        <v>5.2</v>
      </c>
      <c r="R337">
        <v>0.6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720</v>
      </c>
      <c r="C338" t="s">
        <v>720</v>
      </c>
      <c r="D338" s="2" t="s">
        <v>42</v>
      </c>
      <c r="E338">
        <v>24</v>
      </c>
      <c r="F338" s="2" t="s">
        <v>1172</v>
      </c>
      <c r="G338">
        <v>7</v>
      </c>
      <c r="H338">
        <v>1</v>
      </c>
      <c r="I338">
        <v>8</v>
      </c>
      <c r="J338">
        <v>4</v>
      </c>
      <c r="K338">
        <v>0.5</v>
      </c>
      <c r="L338">
        <v>74</v>
      </c>
      <c r="M338">
        <v>18.5</v>
      </c>
      <c r="N338">
        <v>0</v>
      </c>
      <c r="O338">
        <v>4</v>
      </c>
      <c r="P338">
        <v>24</v>
      </c>
      <c r="Q338">
        <v>9.3000000000000007</v>
      </c>
      <c r="R338">
        <v>0.6</v>
      </c>
      <c r="S338">
        <v>10.6</v>
      </c>
      <c r="T338">
        <v>0</v>
      </c>
    </row>
    <row r="339" spans="1:20" x14ac:dyDescent="0.3">
      <c r="A339">
        <v>338</v>
      </c>
      <c r="B339" s="2" t="s">
        <v>2791</v>
      </c>
      <c r="C339" t="s">
        <v>2791</v>
      </c>
      <c r="D339" s="2" t="s">
        <v>42</v>
      </c>
      <c r="E339">
        <v>25</v>
      </c>
      <c r="F339" s="2" t="s">
        <v>1172</v>
      </c>
      <c r="G339">
        <v>11</v>
      </c>
      <c r="H339">
        <v>1</v>
      </c>
      <c r="I339">
        <v>5</v>
      </c>
      <c r="J339">
        <v>4</v>
      </c>
      <c r="K339">
        <v>0.8</v>
      </c>
      <c r="L339">
        <v>52</v>
      </c>
      <c r="M339">
        <v>13</v>
      </c>
      <c r="N339">
        <v>1</v>
      </c>
      <c r="O339">
        <v>3</v>
      </c>
      <c r="P339">
        <v>26</v>
      </c>
      <c r="Q339">
        <v>10.4</v>
      </c>
      <c r="R339">
        <v>0.4</v>
      </c>
      <c r="S339">
        <v>4.7</v>
      </c>
      <c r="T339">
        <v>0</v>
      </c>
    </row>
    <row r="340" spans="1:20" x14ac:dyDescent="0.3">
      <c r="A340">
        <v>339</v>
      </c>
      <c r="B340" s="2" t="s">
        <v>1929</v>
      </c>
      <c r="C340" t="s">
        <v>1929</v>
      </c>
      <c r="D340" s="2" t="s">
        <v>63</v>
      </c>
      <c r="E340">
        <v>23</v>
      </c>
      <c r="F340" s="2"/>
      <c r="G340">
        <v>6</v>
      </c>
      <c r="H340">
        <v>0</v>
      </c>
      <c r="I340">
        <v>7</v>
      </c>
      <c r="J340">
        <v>4</v>
      </c>
      <c r="K340">
        <v>0.57099999999999995</v>
      </c>
      <c r="L340">
        <v>27</v>
      </c>
      <c r="M340">
        <v>6.8</v>
      </c>
      <c r="N340">
        <v>1</v>
      </c>
      <c r="O340">
        <v>2</v>
      </c>
      <c r="P340">
        <v>13</v>
      </c>
      <c r="Q340">
        <v>3.9</v>
      </c>
      <c r="R340">
        <v>0.7</v>
      </c>
      <c r="S340">
        <v>4.5</v>
      </c>
      <c r="T340">
        <v>1</v>
      </c>
    </row>
    <row r="341" spans="1:20" x14ac:dyDescent="0.3">
      <c r="A341">
        <v>340</v>
      </c>
      <c r="B341" s="2" t="s">
        <v>336</v>
      </c>
      <c r="C341" t="s">
        <v>336</v>
      </c>
      <c r="D341" s="2" t="s">
        <v>72</v>
      </c>
      <c r="E341">
        <v>26</v>
      </c>
      <c r="F341" s="2"/>
      <c r="G341">
        <v>4</v>
      </c>
      <c r="H341">
        <v>0</v>
      </c>
      <c r="I341">
        <v>4</v>
      </c>
      <c r="J341">
        <v>4</v>
      </c>
      <c r="K341">
        <v>1</v>
      </c>
      <c r="L341">
        <v>21</v>
      </c>
      <c r="M341">
        <v>5.3</v>
      </c>
      <c r="N341">
        <v>0</v>
      </c>
      <c r="O341">
        <v>2</v>
      </c>
      <c r="P341">
        <v>10</v>
      </c>
      <c r="Q341">
        <v>5.3</v>
      </c>
      <c r="R341">
        <v>1</v>
      </c>
      <c r="S341">
        <v>5.3</v>
      </c>
      <c r="T341">
        <v>1</v>
      </c>
    </row>
    <row r="342" spans="1:20" x14ac:dyDescent="0.3">
      <c r="A342">
        <v>341</v>
      </c>
      <c r="B342" s="2" t="s">
        <v>2700</v>
      </c>
      <c r="C342" t="s">
        <v>2700</v>
      </c>
      <c r="D342" s="2" t="s">
        <v>80</v>
      </c>
      <c r="E342">
        <v>21</v>
      </c>
      <c r="F342" s="2" t="s">
        <v>1157</v>
      </c>
      <c r="G342">
        <v>9</v>
      </c>
      <c r="H342">
        <v>2</v>
      </c>
      <c r="I342">
        <v>3</v>
      </c>
      <c r="J342">
        <v>3</v>
      </c>
      <c r="K342">
        <v>1</v>
      </c>
      <c r="L342">
        <v>27</v>
      </c>
      <c r="M342">
        <v>9</v>
      </c>
      <c r="N342">
        <v>1</v>
      </c>
      <c r="O342">
        <v>2</v>
      </c>
      <c r="P342">
        <v>19</v>
      </c>
      <c r="Q342">
        <v>9</v>
      </c>
      <c r="R342">
        <v>0.3</v>
      </c>
      <c r="S342">
        <v>3</v>
      </c>
      <c r="T342">
        <v>0</v>
      </c>
    </row>
    <row r="343" spans="1:20" x14ac:dyDescent="0.3">
      <c r="A343">
        <v>342</v>
      </c>
      <c r="B343" s="2" t="s">
        <v>475</v>
      </c>
      <c r="C343" t="s">
        <v>475</v>
      </c>
      <c r="D343" s="2" t="s">
        <v>33</v>
      </c>
      <c r="E343">
        <v>26</v>
      </c>
      <c r="F343" s="2" t="s">
        <v>1183</v>
      </c>
      <c r="G343">
        <v>12</v>
      </c>
      <c r="H343">
        <v>1</v>
      </c>
      <c r="I343">
        <v>6</v>
      </c>
      <c r="J343">
        <v>3</v>
      </c>
      <c r="K343">
        <v>0.5</v>
      </c>
      <c r="L343">
        <v>9</v>
      </c>
      <c r="M343">
        <v>3</v>
      </c>
      <c r="N343">
        <v>0</v>
      </c>
      <c r="O343">
        <v>1</v>
      </c>
      <c r="P343">
        <v>14</v>
      </c>
      <c r="Q343">
        <v>1.5</v>
      </c>
      <c r="R343">
        <v>0.3</v>
      </c>
      <c r="S343">
        <v>0.8</v>
      </c>
      <c r="T343">
        <v>0</v>
      </c>
    </row>
    <row r="344" spans="1:20" x14ac:dyDescent="0.3">
      <c r="A344">
        <v>343</v>
      </c>
      <c r="B344" s="2" t="s">
        <v>506</v>
      </c>
      <c r="C344" t="s">
        <v>506</v>
      </c>
      <c r="D344" s="2" t="s">
        <v>76</v>
      </c>
      <c r="E344">
        <v>23</v>
      </c>
      <c r="F344" s="2"/>
      <c r="G344">
        <v>2</v>
      </c>
      <c r="H344">
        <v>0</v>
      </c>
      <c r="I344">
        <v>4</v>
      </c>
      <c r="J344">
        <v>3</v>
      </c>
      <c r="K344">
        <v>0.75</v>
      </c>
      <c r="L344">
        <v>19</v>
      </c>
      <c r="M344">
        <v>6.3</v>
      </c>
      <c r="N344">
        <v>0</v>
      </c>
      <c r="O344">
        <v>1</v>
      </c>
      <c r="P344">
        <v>10</v>
      </c>
      <c r="Q344">
        <v>4.8</v>
      </c>
      <c r="R344">
        <v>1.5</v>
      </c>
      <c r="S344">
        <v>9.5</v>
      </c>
      <c r="T344">
        <v>0</v>
      </c>
    </row>
    <row r="345" spans="1:20" x14ac:dyDescent="0.3">
      <c r="A345">
        <v>344</v>
      </c>
      <c r="B345" s="2" t="s">
        <v>611</v>
      </c>
      <c r="C345" t="s">
        <v>611</v>
      </c>
      <c r="D345" s="2" t="s">
        <v>33</v>
      </c>
      <c r="E345">
        <v>26</v>
      </c>
      <c r="F345" s="2"/>
      <c r="G345">
        <v>10</v>
      </c>
      <c r="H345">
        <v>0</v>
      </c>
      <c r="I345">
        <v>3</v>
      </c>
      <c r="J345">
        <v>3</v>
      </c>
      <c r="K345">
        <v>1</v>
      </c>
      <c r="L345">
        <v>16</v>
      </c>
      <c r="M345">
        <v>5.3</v>
      </c>
      <c r="N345">
        <v>0</v>
      </c>
      <c r="O345">
        <v>1</v>
      </c>
      <c r="P345">
        <v>19</v>
      </c>
      <c r="Q345">
        <v>5.3</v>
      </c>
      <c r="R345">
        <v>0.3</v>
      </c>
      <c r="S345">
        <v>1.6</v>
      </c>
      <c r="T345">
        <v>0</v>
      </c>
    </row>
    <row r="346" spans="1:20" x14ac:dyDescent="0.3">
      <c r="A346">
        <v>345</v>
      </c>
      <c r="B346" s="2" t="s">
        <v>178</v>
      </c>
      <c r="C346" t="s">
        <v>178</v>
      </c>
      <c r="D346" s="2" t="s">
        <v>65</v>
      </c>
      <c r="E346">
        <v>27</v>
      </c>
      <c r="F346" s="2" t="s">
        <v>1157</v>
      </c>
      <c r="G346">
        <v>3</v>
      </c>
      <c r="H346">
        <v>1</v>
      </c>
      <c r="I346">
        <v>4</v>
      </c>
      <c r="J346">
        <v>3</v>
      </c>
      <c r="K346">
        <v>0.75</v>
      </c>
      <c r="L346">
        <v>34</v>
      </c>
      <c r="M346">
        <v>11.3</v>
      </c>
      <c r="N346">
        <v>0</v>
      </c>
      <c r="O346">
        <v>2</v>
      </c>
      <c r="P346">
        <v>18</v>
      </c>
      <c r="Q346">
        <v>8.5</v>
      </c>
      <c r="R346">
        <v>1</v>
      </c>
      <c r="S346">
        <v>11.3</v>
      </c>
      <c r="T346">
        <v>0</v>
      </c>
    </row>
    <row r="347" spans="1:20" x14ac:dyDescent="0.3">
      <c r="A347">
        <v>346</v>
      </c>
      <c r="B347" s="2" t="s">
        <v>497</v>
      </c>
      <c r="C347" t="s">
        <v>497</v>
      </c>
      <c r="D347" s="2" t="s">
        <v>46</v>
      </c>
      <c r="E347">
        <v>25</v>
      </c>
      <c r="F347" s="2"/>
      <c r="G347">
        <v>11</v>
      </c>
      <c r="H347">
        <v>0</v>
      </c>
      <c r="I347">
        <v>4</v>
      </c>
      <c r="J347">
        <v>3</v>
      </c>
      <c r="K347">
        <v>0.75</v>
      </c>
      <c r="L347">
        <v>16</v>
      </c>
      <c r="M347">
        <v>5.3</v>
      </c>
      <c r="N347">
        <v>0</v>
      </c>
      <c r="O347">
        <v>0</v>
      </c>
      <c r="P347">
        <v>9</v>
      </c>
      <c r="Q347">
        <v>4</v>
      </c>
      <c r="R347">
        <v>0.3</v>
      </c>
      <c r="S347">
        <v>1.5</v>
      </c>
      <c r="T347">
        <v>0</v>
      </c>
    </row>
    <row r="348" spans="1:20" x14ac:dyDescent="0.3">
      <c r="A348">
        <v>347</v>
      </c>
      <c r="B348" s="2" t="s">
        <v>553</v>
      </c>
      <c r="C348" t="s">
        <v>553</v>
      </c>
      <c r="D348" s="2" t="s">
        <v>104</v>
      </c>
      <c r="E348">
        <v>23</v>
      </c>
      <c r="F348" s="2"/>
      <c r="G348">
        <v>8</v>
      </c>
      <c r="H348">
        <v>0</v>
      </c>
      <c r="I348">
        <v>4</v>
      </c>
      <c r="J348">
        <v>3</v>
      </c>
      <c r="K348">
        <v>0.75</v>
      </c>
      <c r="L348">
        <v>53</v>
      </c>
      <c r="M348">
        <v>17.7</v>
      </c>
      <c r="N348">
        <v>0</v>
      </c>
      <c r="O348">
        <v>2</v>
      </c>
      <c r="P348">
        <v>34</v>
      </c>
      <c r="Q348">
        <v>13.3</v>
      </c>
      <c r="R348">
        <v>0.4</v>
      </c>
      <c r="S348">
        <v>6.6</v>
      </c>
      <c r="T348">
        <v>1</v>
      </c>
    </row>
    <row r="349" spans="1:20" x14ac:dyDescent="0.3">
      <c r="A349">
        <v>348</v>
      </c>
      <c r="B349" s="2" t="s">
        <v>208</v>
      </c>
      <c r="C349" t="s">
        <v>208</v>
      </c>
      <c r="D349" s="2" t="s">
        <v>37</v>
      </c>
      <c r="E349">
        <v>25</v>
      </c>
      <c r="F349" s="2" t="s">
        <v>1157</v>
      </c>
      <c r="G349">
        <v>11</v>
      </c>
      <c r="H349">
        <v>4</v>
      </c>
      <c r="I349">
        <v>7</v>
      </c>
      <c r="J349">
        <v>3</v>
      </c>
      <c r="K349">
        <v>0.42899999999999999</v>
      </c>
      <c r="L349">
        <v>42</v>
      </c>
      <c r="M349">
        <v>14</v>
      </c>
      <c r="N349">
        <v>0</v>
      </c>
      <c r="O349">
        <v>1</v>
      </c>
      <c r="P349">
        <v>31</v>
      </c>
      <c r="Q349">
        <v>6</v>
      </c>
      <c r="R349">
        <v>0.3</v>
      </c>
      <c r="S349">
        <v>3.8</v>
      </c>
      <c r="T349">
        <v>1</v>
      </c>
    </row>
    <row r="350" spans="1:20" x14ac:dyDescent="0.3">
      <c r="A350">
        <v>349</v>
      </c>
      <c r="B350" s="2" t="s">
        <v>267</v>
      </c>
      <c r="C350" t="s">
        <v>267</v>
      </c>
      <c r="D350" s="2" t="s">
        <v>99</v>
      </c>
      <c r="E350">
        <v>35</v>
      </c>
      <c r="F350" s="2"/>
      <c r="G350">
        <v>6</v>
      </c>
      <c r="H350">
        <v>0</v>
      </c>
      <c r="I350">
        <v>6</v>
      </c>
      <c r="J350">
        <v>3</v>
      </c>
      <c r="K350">
        <v>0.5</v>
      </c>
      <c r="L350">
        <v>40</v>
      </c>
      <c r="M350">
        <v>13.3</v>
      </c>
      <c r="N350">
        <v>0</v>
      </c>
      <c r="O350">
        <v>1</v>
      </c>
      <c r="P350">
        <v>29</v>
      </c>
      <c r="Q350">
        <v>6.7</v>
      </c>
      <c r="R350">
        <v>0.5</v>
      </c>
      <c r="S350">
        <v>6.7</v>
      </c>
      <c r="T350">
        <v>1</v>
      </c>
    </row>
    <row r="351" spans="1:20" x14ac:dyDescent="0.3">
      <c r="A351">
        <v>350</v>
      </c>
      <c r="B351" s="2" t="s">
        <v>434</v>
      </c>
      <c r="C351" t="s">
        <v>434</v>
      </c>
      <c r="D351" s="2" t="s">
        <v>56</v>
      </c>
      <c r="E351">
        <v>32</v>
      </c>
      <c r="F351" s="2" t="s">
        <v>1175</v>
      </c>
      <c r="G351">
        <v>6</v>
      </c>
      <c r="H351">
        <v>3</v>
      </c>
      <c r="I351">
        <v>6</v>
      </c>
      <c r="J351">
        <v>3</v>
      </c>
      <c r="K351">
        <v>0.5</v>
      </c>
      <c r="L351">
        <v>50</v>
      </c>
      <c r="M351">
        <v>16.7</v>
      </c>
      <c r="N351">
        <v>1</v>
      </c>
      <c r="O351">
        <v>2</v>
      </c>
      <c r="P351">
        <v>26</v>
      </c>
      <c r="Q351">
        <v>8.3000000000000007</v>
      </c>
      <c r="R351">
        <v>0.5</v>
      </c>
      <c r="S351">
        <v>8.3000000000000007</v>
      </c>
      <c r="T351">
        <v>0</v>
      </c>
    </row>
    <row r="352" spans="1:20" x14ac:dyDescent="0.3">
      <c r="A352">
        <v>351</v>
      </c>
      <c r="B352" s="2" t="s">
        <v>577</v>
      </c>
      <c r="C352" t="s">
        <v>577</v>
      </c>
      <c r="D352" s="2" t="s">
        <v>101</v>
      </c>
      <c r="E352">
        <v>23</v>
      </c>
      <c r="F352" s="2" t="s">
        <v>1157</v>
      </c>
      <c r="G352">
        <v>8</v>
      </c>
      <c r="H352">
        <v>8</v>
      </c>
      <c r="I352">
        <v>4</v>
      </c>
      <c r="J352">
        <v>3</v>
      </c>
      <c r="K352">
        <v>0.75</v>
      </c>
      <c r="L352">
        <v>37</v>
      </c>
      <c r="M352">
        <v>12.3</v>
      </c>
      <c r="N352">
        <v>0</v>
      </c>
      <c r="O352">
        <v>3</v>
      </c>
      <c r="P352">
        <v>14</v>
      </c>
      <c r="Q352">
        <v>9.3000000000000007</v>
      </c>
      <c r="R352">
        <v>0.4</v>
      </c>
      <c r="S352">
        <v>4.5999999999999996</v>
      </c>
      <c r="T352">
        <v>0</v>
      </c>
    </row>
    <row r="353" spans="1:20" x14ac:dyDescent="0.3">
      <c r="A353">
        <v>352</v>
      </c>
      <c r="B353" s="2" t="s">
        <v>310</v>
      </c>
      <c r="C353" t="s">
        <v>310</v>
      </c>
      <c r="D353" s="2" t="s">
        <v>37</v>
      </c>
      <c r="E353">
        <v>23</v>
      </c>
      <c r="F353" s="2"/>
      <c r="G353">
        <v>7</v>
      </c>
      <c r="H353">
        <v>0</v>
      </c>
      <c r="I353">
        <v>3</v>
      </c>
      <c r="J353">
        <v>3</v>
      </c>
      <c r="K353">
        <v>1</v>
      </c>
      <c r="L353">
        <v>8</v>
      </c>
      <c r="M353">
        <v>2.7</v>
      </c>
      <c r="N353">
        <v>0</v>
      </c>
      <c r="O353">
        <v>0</v>
      </c>
      <c r="P353">
        <v>6</v>
      </c>
      <c r="Q353">
        <v>2.7</v>
      </c>
      <c r="R353">
        <v>0.4</v>
      </c>
      <c r="S353">
        <v>1.1000000000000001</v>
      </c>
      <c r="T353">
        <v>0</v>
      </c>
    </row>
    <row r="354" spans="1:20" x14ac:dyDescent="0.3">
      <c r="A354">
        <v>353</v>
      </c>
      <c r="B354" s="2" t="s">
        <v>103</v>
      </c>
      <c r="C354" t="s">
        <v>103</v>
      </c>
      <c r="D354" s="2" t="s">
        <v>104</v>
      </c>
      <c r="E354">
        <v>24</v>
      </c>
      <c r="F354" s="2" t="s">
        <v>1157</v>
      </c>
      <c r="G354">
        <v>1</v>
      </c>
      <c r="H354">
        <v>1</v>
      </c>
      <c r="I354">
        <v>3</v>
      </c>
      <c r="J354">
        <v>3</v>
      </c>
      <c r="K354">
        <v>1</v>
      </c>
      <c r="L354">
        <v>30</v>
      </c>
      <c r="M354">
        <v>10</v>
      </c>
      <c r="N354">
        <v>0</v>
      </c>
      <c r="O354">
        <v>1</v>
      </c>
      <c r="P354">
        <v>19</v>
      </c>
      <c r="Q354">
        <v>10</v>
      </c>
      <c r="R354">
        <v>3</v>
      </c>
      <c r="S354">
        <v>30</v>
      </c>
      <c r="T354">
        <v>0</v>
      </c>
    </row>
    <row r="355" spans="1:20" x14ac:dyDescent="0.3">
      <c r="A355">
        <v>354</v>
      </c>
      <c r="B355" s="2" t="s">
        <v>513</v>
      </c>
      <c r="C355" t="s">
        <v>513</v>
      </c>
      <c r="D355" s="2" t="s">
        <v>88</v>
      </c>
      <c r="E355">
        <v>24</v>
      </c>
      <c r="F355" s="2"/>
      <c r="G355">
        <v>3</v>
      </c>
      <c r="H355">
        <v>0</v>
      </c>
      <c r="I355">
        <v>3</v>
      </c>
      <c r="J355">
        <v>3</v>
      </c>
      <c r="K355">
        <v>1</v>
      </c>
      <c r="L355">
        <v>5</v>
      </c>
      <c r="M355">
        <v>1.7</v>
      </c>
      <c r="N355">
        <v>0</v>
      </c>
      <c r="O355">
        <v>0</v>
      </c>
      <c r="P355">
        <v>3</v>
      </c>
      <c r="Q355">
        <v>1.7</v>
      </c>
      <c r="R355">
        <v>1</v>
      </c>
      <c r="S355">
        <v>1.7</v>
      </c>
      <c r="T355">
        <v>0</v>
      </c>
    </row>
    <row r="356" spans="1:20" x14ac:dyDescent="0.3">
      <c r="A356">
        <v>355</v>
      </c>
      <c r="B356" s="2" t="s">
        <v>2790</v>
      </c>
      <c r="C356" t="s">
        <v>2790</v>
      </c>
      <c r="D356" s="2" t="s">
        <v>56</v>
      </c>
      <c r="E356">
        <v>23</v>
      </c>
      <c r="F356" s="2" t="s">
        <v>1175</v>
      </c>
      <c r="G356">
        <v>8</v>
      </c>
      <c r="H356">
        <v>3</v>
      </c>
      <c r="I356">
        <v>8</v>
      </c>
      <c r="J356">
        <v>3</v>
      </c>
      <c r="K356">
        <v>0.375</v>
      </c>
      <c r="L356">
        <v>54</v>
      </c>
      <c r="M356">
        <v>18</v>
      </c>
      <c r="N356">
        <v>2</v>
      </c>
      <c r="O356">
        <v>3</v>
      </c>
      <c r="P356">
        <v>22</v>
      </c>
      <c r="Q356">
        <v>6.8</v>
      </c>
      <c r="R356">
        <v>0.4</v>
      </c>
      <c r="S356">
        <v>6.8</v>
      </c>
      <c r="T356">
        <v>0</v>
      </c>
    </row>
    <row r="357" spans="1:20" x14ac:dyDescent="0.3">
      <c r="A357">
        <v>356</v>
      </c>
      <c r="B357" s="2" t="s">
        <v>429</v>
      </c>
      <c r="C357" t="s">
        <v>429</v>
      </c>
      <c r="D357" s="2" t="s">
        <v>40</v>
      </c>
      <c r="E357">
        <v>28</v>
      </c>
      <c r="F357" s="2" t="s">
        <v>1175</v>
      </c>
      <c r="G357">
        <v>6</v>
      </c>
      <c r="H357">
        <v>3</v>
      </c>
      <c r="I357">
        <v>4</v>
      </c>
      <c r="J357">
        <v>3</v>
      </c>
      <c r="K357">
        <v>0.75</v>
      </c>
      <c r="L357">
        <v>17</v>
      </c>
      <c r="M357">
        <v>5.7</v>
      </c>
      <c r="N357">
        <v>1</v>
      </c>
      <c r="O357">
        <v>2</v>
      </c>
      <c r="P357">
        <v>10</v>
      </c>
      <c r="Q357">
        <v>4.3</v>
      </c>
      <c r="R357">
        <v>0.5</v>
      </c>
      <c r="S357">
        <v>2.8</v>
      </c>
      <c r="T357">
        <v>0</v>
      </c>
    </row>
    <row r="358" spans="1:20" x14ac:dyDescent="0.3">
      <c r="A358">
        <v>357</v>
      </c>
      <c r="B358" s="2" t="s">
        <v>515</v>
      </c>
      <c r="C358" t="s">
        <v>515</v>
      </c>
      <c r="D358" s="2" t="s">
        <v>84</v>
      </c>
      <c r="E358">
        <v>32</v>
      </c>
      <c r="F358" s="2" t="s">
        <v>1175</v>
      </c>
      <c r="G358">
        <v>11</v>
      </c>
      <c r="H358">
        <v>8</v>
      </c>
      <c r="I358">
        <v>6</v>
      </c>
      <c r="J358">
        <v>3</v>
      </c>
      <c r="K358">
        <v>0.5</v>
      </c>
      <c r="L358">
        <v>20</v>
      </c>
      <c r="M358">
        <v>6.7</v>
      </c>
      <c r="N358">
        <v>0</v>
      </c>
      <c r="O358">
        <v>1</v>
      </c>
      <c r="P358">
        <v>12</v>
      </c>
      <c r="Q358">
        <v>3.3</v>
      </c>
      <c r="R358">
        <v>0.3</v>
      </c>
      <c r="S358">
        <v>1.8</v>
      </c>
      <c r="T358">
        <v>0</v>
      </c>
    </row>
    <row r="359" spans="1:20" x14ac:dyDescent="0.3">
      <c r="A359">
        <v>358</v>
      </c>
      <c r="B359" s="2" t="s">
        <v>117</v>
      </c>
      <c r="C359" t="s">
        <v>117</v>
      </c>
      <c r="D359" s="2" t="s">
        <v>114</v>
      </c>
      <c r="E359">
        <v>25</v>
      </c>
      <c r="F359" s="2" t="s">
        <v>1172</v>
      </c>
      <c r="G359">
        <v>1</v>
      </c>
      <c r="H359">
        <v>1</v>
      </c>
      <c r="I359">
        <v>6</v>
      </c>
      <c r="J359">
        <v>3</v>
      </c>
      <c r="K359">
        <v>0.5</v>
      </c>
      <c r="L359">
        <v>66</v>
      </c>
      <c r="M359">
        <v>22</v>
      </c>
      <c r="N359">
        <v>0</v>
      </c>
      <c r="O359">
        <v>2</v>
      </c>
      <c r="P359">
        <v>45</v>
      </c>
      <c r="Q359">
        <v>11</v>
      </c>
      <c r="R359">
        <v>3</v>
      </c>
      <c r="S359">
        <v>66</v>
      </c>
      <c r="T359">
        <v>0</v>
      </c>
    </row>
    <row r="360" spans="1:20" x14ac:dyDescent="0.3">
      <c r="A360">
        <v>359</v>
      </c>
      <c r="B360" s="2" t="s">
        <v>601</v>
      </c>
      <c r="C360" t="s">
        <v>601</v>
      </c>
      <c r="D360" s="2" t="s">
        <v>74</v>
      </c>
      <c r="E360">
        <v>29</v>
      </c>
      <c r="F360" s="2" t="s">
        <v>1175</v>
      </c>
      <c r="G360">
        <v>11</v>
      </c>
      <c r="H360">
        <v>2</v>
      </c>
      <c r="I360">
        <v>4</v>
      </c>
      <c r="J360">
        <v>3</v>
      </c>
      <c r="K360">
        <v>0.75</v>
      </c>
      <c r="L360">
        <v>22</v>
      </c>
      <c r="M360">
        <v>7.3</v>
      </c>
      <c r="N360">
        <v>0</v>
      </c>
      <c r="O360">
        <v>1</v>
      </c>
      <c r="P360">
        <v>13</v>
      </c>
      <c r="Q360">
        <v>5.5</v>
      </c>
      <c r="R360">
        <v>0.3</v>
      </c>
      <c r="S360">
        <v>2</v>
      </c>
      <c r="T360">
        <v>0</v>
      </c>
    </row>
    <row r="361" spans="1:20" x14ac:dyDescent="0.3">
      <c r="A361">
        <v>360</v>
      </c>
      <c r="B361" s="2" t="s">
        <v>209</v>
      </c>
      <c r="C361" t="s">
        <v>209</v>
      </c>
      <c r="D361" s="2" t="s">
        <v>111</v>
      </c>
      <c r="E361">
        <v>27</v>
      </c>
      <c r="F361" s="2"/>
      <c r="G361">
        <v>3</v>
      </c>
      <c r="H361">
        <v>0</v>
      </c>
      <c r="I361">
        <v>6</v>
      </c>
      <c r="J361">
        <v>3</v>
      </c>
      <c r="K361">
        <v>0.5</v>
      </c>
      <c r="L361">
        <v>13</v>
      </c>
      <c r="M361">
        <v>4.3</v>
      </c>
      <c r="N361">
        <v>0</v>
      </c>
      <c r="O361">
        <v>1</v>
      </c>
      <c r="P361">
        <v>6</v>
      </c>
      <c r="Q361">
        <v>2.2000000000000002</v>
      </c>
      <c r="R361">
        <v>1</v>
      </c>
      <c r="S361">
        <v>4.3</v>
      </c>
      <c r="T361">
        <v>0</v>
      </c>
    </row>
    <row r="362" spans="1:20" x14ac:dyDescent="0.3">
      <c r="A362">
        <v>361</v>
      </c>
      <c r="B362" s="2" t="s">
        <v>518</v>
      </c>
      <c r="C362" t="s">
        <v>518</v>
      </c>
      <c r="D362" s="2" t="s">
        <v>51</v>
      </c>
      <c r="E362">
        <v>25</v>
      </c>
      <c r="F362" s="2"/>
      <c r="G362">
        <v>9</v>
      </c>
      <c r="H362">
        <v>0</v>
      </c>
      <c r="I362">
        <v>3</v>
      </c>
      <c r="J362">
        <v>3</v>
      </c>
      <c r="K362">
        <v>1</v>
      </c>
      <c r="L362">
        <v>12</v>
      </c>
      <c r="M362">
        <v>4</v>
      </c>
      <c r="N362">
        <v>0</v>
      </c>
      <c r="O362">
        <v>0</v>
      </c>
      <c r="P362">
        <v>5</v>
      </c>
      <c r="Q362">
        <v>4</v>
      </c>
      <c r="R362">
        <v>0.3</v>
      </c>
      <c r="S362">
        <v>1.3</v>
      </c>
      <c r="T362">
        <v>0</v>
      </c>
    </row>
    <row r="363" spans="1:20" x14ac:dyDescent="0.3">
      <c r="A363">
        <v>362</v>
      </c>
      <c r="B363" s="2" t="s">
        <v>378</v>
      </c>
      <c r="C363" t="s">
        <v>378</v>
      </c>
      <c r="D363" s="2" t="s">
        <v>46</v>
      </c>
      <c r="E363">
        <v>27</v>
      </c>
      <c r="F363" s="2"/>
      <c r="G363">
        <v>11</v>
      </c>
      <c r="H363">
        <v>0</v>
      </c>
      <c r="I363">
        <v>2</v>
      </c>
      <c r="J363">
        <v>2</v>
      </c>
      <c r="K363">
        <v>1</v>
      </c>
      <c r="L363">
        <v>23</v>
      </c>
      <c r="M363">
        <v>11.5</v>
      </c>
      <c r="N363">
        <v>1</v>
      </c>
      <c r="O363">
        <v>1</v>
      </c>
      <c r="P363">
        <v>22</v>
      </c>
      <c r="Q363">
        <v>11.5</v>
      </c>
      <c r="R363">
        <v>0.2</v>
      </c>
      <c r="S363">
        <v>2.1</v>
      </c>
      <c r="T363">
        <v>0</v>
      </c>
    </row>
    <row r="364" spans="1:20" x14ac:dyDescent="0.3">
      <c r="A364">
        <v>363</v>
      </c>
      <c r="B364" s="2" t="s">
        <v>568</v>
      </c>
      <c r="C364" t="s">
        <v>568</v>
      </c>
      <c r="D364" s="2" t="s">
        <v>130</v>
      </c>
      <c r="E364">
        <v>24</v>
      </c>
      <c r="F364" s="2"/>
      <c r="G364">
        <v>3</v>
      </c>
      <c r="H364">
        <v>0</v>
      </c>
      <c r="I364">
        <v>2</v>
      </c>
      <c r="J364">
        <v>2</v>
      </c>
      <c r="K364">
        <v>1</v>
      </c>
      <c r="L364">
        <v>14</v>
      </c>
      <c r="M364">
        <v>7</v>
      </c>
      <c r="N364">
        <v>0</v>
      </c>
      <c r="O364">
        <v>0</v>
      </c>
      <c r="P364">
        <v>7</v>
      </c>
      <c r="Q364">
        <v>7</v>
      </c>
      <c r="R364">
        <v>0.7</v>
      </c>
      <c r="S364">
        <v>4.7</v>
      </c>
      <c r="T364">
        <v>0</v>
      </c>
    </row>
    <row r="365" spans="1:20" x14ac:dyDescent="0.3">
      <c r="A365">
        <v>364</v>
      </c>
      <c r="B365" s="2" t="s">
        <v>383</v>
      </c>
      <c r="C365" t="s">
        <v>383</v>
      </c>
      <c r="D365" s="2" t="s">
        <v>76</v>
      </c>
      <c r="E365">
        <v>24</v>
      </c>
      <c r="F365" s="2"/>
      <c r="G365">
        <v>7</v>
      </c>
      <c r="H365">
        <v>0</v>
      </c>
      <c r="I365">
        <v>5</v>
      </c>
      <c r="J365">
        <v>2</v>
      </c>
      <c r="K365">
        <v>0.4</v>
      </c>
      <c r="L365">
        <v>45</v>
      </c>
      <c r="M365">
        <v>22.5</v>
      </c>
      <c r="N365">
        <v>0</v>
      </c>
      <c r="O365">
        <v>2</v>
      </c>
      <c r="P365">
        <v>37</v>
      </c>
      <c r="Q365">
        <v>9</v>
      </c>
      <c r="R365">
        <v>0.3</v>
      </c>
      <c r="S365">
        <v>6.4</v>
      </c>
      <c r="T365">
        <v>0</v>
      </c>
    </row>
    <row r="366" spans="1:20" x14ac:dyDescent="0.3">
      <c r="A366">
        <v>365</v>
      </c>
      <c r="B366" s="2" t="s">
        <v>194</v>
      </c>
      <c r="C366" t="s">
        <v>194</v>
      </c>
      <c r="D366" s="2" t="s">
        <v>135</v>
      </c>
      <c r="E366">
        <v>26</v>
      </c>
      <c r="F366" s="2" t="s">
        <v>1157</v>
      </c>
      <c r="G366">
        <v>11</v>
      </c>
      <c r="H366">
        <v>2</v>
      </c>
      <c r="I366">
        <v>3</v>
      </c>
      <c r="J366">
        <v>2</v>
      </c>
      <c r="K366">
        <v>0.66700000000000004</v>
      </c>
      <c r="L366">
        <v>11</v>
      </c>
      <c r="M366">
        <v>5.5</v>
      </c>
      <c r="N366">
        <v>0</v>
      </c>
      <c r="O366">
        <v>1</v>
      </c>
      <c r="P366">
        <v>7</v>
      </c>
      <c r="Q366">
        <v>3.7</v>
      </c>
      <c r="R366">
        <v>0.2</v>
      </c>
      <c r="S366">
        <v>1</v>
      </c>
      <c r="T366">
        <v>0</v>
      </c>
    </row>
    <row r="367" spans="1:20" x14ac:dyDescent="0.3">
      <c r="A367">
        <v>366</v>
      </c>
      <c r="B367" s="2" t="s">
        <v>384</v>
      </c>
      <c r="C367" t="s">
        <v>384</v>
      </c>
      <c r="D367" s="2" t="s">
        <v>33</v>
      </c>
      <c r="E367">
        <v>24</v>
      </c>
      <c r="F367" s="2"/>
      <c r="G367">
        <v>2</v>
      </c>
      <c r="H367">
        <v>0</v>
      </c>
      <c r="I367">
        <v>2</v>
      </c>
      <c r="J367">
        <v>2</v>
      </c>
      <c r="K367">
        <v>1</v>
      </c>
      <c r="L367">
        <v>18</v>
      </c>
      <c r="M367">
        <v>9</v>
      </c>
      <c r="N367">
        <v>1</v>
      </c>
      <c r="O367">
        <v>2</v>
      </c>
      <c r="P367">
        <v>15</v>
      </c>
      <c r="Q367">
        <v>9</v>
      </c>
      <c r="R367">
        <v>1</v>
      </c>
      <c r="S367">
        <v>9</v>
      </c>
      <c r="T367">
        <v>0</v>
      </c>
    </row>
    <row r="368" spans="1:20" x14ac:dyDescent="0.3">
      <c r="A368">
        <v>367</v>
      </c>
      <c r="B368" s="2" t="s">
        <v>146</v>
      </c>
      <c r="C368" t="s">
        <v>146</v>
      </c>
      <c r="D368" s="2" t="s">
        <v>48</v>
      </c>
      <c r="E368">
        <v>28</v>
      </c>
      <c r="F368" s="2" t="s">
        <v>1183</v>
      </c>
      <c r="G368">
        <v>11</v>
      </c>
      <c r="H368">
        <v>4</v>
      </c>
      <c r="I368">
        <v>2</v>
      </c>
      <c r="J368">
        <v>2</v>
      </c>
      <c r="K368">
        <v>1</v>
      </c>
      <c r="L368">
        <v>15</v>
      </c>
      <c r="M368">
        <v>7.5</v>
      </c>
      <c r="N368">
        <v>0</v>
      </c>
      <c r="O368">
        <v>1</v>
      </c>
      <c r="P368">
        <v>12</v>
      </c>
      <c r="Q368">
        <v>7.5</v>
      </c>
      <c r="R368">
        <v>0.2</v>
      </c>
      <c r="S368">
        <v>1.4</v>
      </c>
      <c r="T368">
        <v>0</v>
      </c>
    </row>
    <row r="369" spans="1:20" x14ac:dyDescent="0.3">
      <c r="A369">
        <v>368</v>
      </c>
      <c r="B369" s="2" t="s">
        <v>752</v>
      </c>
      <c r="C369" t="s">
        <v>752</v>
      </c>
      <c r="D369" s="2" t="s">
        <v>114</v>
      </c>
      <c r="E369">
        <v>25</v>
      </c>
      <c r="F369" s="2" t="s">
        <v>1175</v>
      </c>
      <c r="G369">
        <v>5</v>
      </c>
      <c r="H369">
        <v>1</v>
      </c>
      <c r="I369">
        <v>4</v>
      </c>
      <c r="J369">
        <v>2</v>
      </c>
      <c r="K369">
        <v>0.5</v>
      </c>
      <c r="L369">
        <v>5</v>
      </c>
      <c r="M369">
        <v>2.5</v>
      </c>
      <c r="N369">
        <v>0</v>
      </c>
      <c r="O369">
        <v>0</v>
      </c>
      <c r="P369">
        <v>5</v>
      </c>
      <c r="Q369">
        <v>1.3</v>
      </c>
      <c r="R369">
        <v>0.4</v>
      </c>
      <c r="S369">
        <v>1</v>
      </c>
      <c r="T369">
        <v>0</v>
      </c>
    </row>
    <row r="370" spans="1:20" x14ac:dyDescent="0.3">
      <c r="A370">
        <v>369</v>
      </c>
      <c r="B370" s="2" t="s">
        <v>2788</v>
      </c>
      <c r="C370" t="s">
        <v>2788</v>
      </c>
      <c r="D370" s="2" t="s">
        <v>72</v>
      </c>
      <c r="E370">
        <v>24</v>
      </c>
      <c r="F370" s="2" t="s">
        <v>2789</v>
      </c>
      <c r="G370">
        <v>11</v>
      </c>
      <c r="H370">
        <v>2</v>
      </c>
      <c r="I370">
        <v>3</v>
      </c>
      <c r="J370">
        <v>2</v>
      </c>
      <c r="K370">
        <v>0.66700000000000004</v>
      </c>
      <c r="L370">
        <v>8</v>
      </c>
      <c r="M370">
        <v>4</v>
      </c>
      <c r="N370">
        <v>0</v>
      </c>
      <c r="O370">
        <v>1</v>
      </c>
      <c r="P370">
        <v>4</v>
      </c>
      <c r="Q370">
        <v>2.7</v>
      </c>
      <c r="R370">
        <v>0.2</v>
      </c>
      <c r="S370">
        <v>0.7</v>
      </c>
      <c r="T370">
        <v>0</v>
      </c>
    </row>
    <row r="371" spans="1:20" x14ac:dyDescent="0.3">
      <c r="A371">
        <v>370</v>
      </c>
      <c r="B371" s="2" t="s">
        <v>1963</v>
      </c>
      <c r="C371" t="s">
        <v>1963</v>
      </c>
      <c r="D371" s="2" t="s">
        <v>130</v>
      </c>
      <c r="E371">
        <v>23</v>
      </c>
      <c r="F371" s="2"/>
      <c r="G371">
        <v>2</v>
      </c>
      <c r="H371">
        <v>1</v>
      </c>
      <c r="I371">
        <v>6</v>
      </c>
      <c r="J371">
        <v>2</v>
      </c>
      <c r="K371">
        <v>0.33300000000000002</v>
      </c>
      <c r="L371">
        <v>35</v>
      </c>
      <c r="M371">
        <v>17.5</v>
      </c>
      <c r="N371">
        <v>0</v>
      </c>
      <c r="O371">
        <v>2</v>
      </c>
      <c r="P371">
        <v>19</v>
      </c>
      <c r="Q371">
        <v>5.8</v>
      </c>
      <c r="R371">
        <v>1</v>
      </c>
      <c r="S371">
        <v>17.5</v>
      </c>
      <c r="T371">
        <v>0</v>
      </c>
    </row>
    <row r="372" spans="1:20" x14ac:dyDescent="0.3">
      <c r="A372">
        <v>371</v>
      </c>
      <c r="B372" s="2" t="s">
        <v>468</v>
      </c>
      <c r="C372" t="s">
        <v>468</v>
      </c>
      <c r="D372" s="2" t="s">
        <v>86</v>
      </c>
      <c r="E372">
        <v>23</v>
      </c>
      <c r="F372" s="2" t="s">
        <v>1172</v>
      </c>
      <c r="G372">
        <v>2</v>
      </c>
      <c r="H372">
        <v>1</v>
      </c>
      <c r="I372">
        <v>2</v>
      </c>
      <c r="J372">
        <v>2</v>
      </c>
      <c r="K372">
        <v>1</v>
      </c>
      <c r="L372">
        <v>20</v>
      </c>
      <c r="M372">
        <v>10</v>
      </c>
      <c r="N372">
        <v>0</v>
      </c>
      <c r="O372">
        <v>1</v>
      </c>
      <c r="P372">
        <v>13</v>
      </c>
      <c r="Q372">
        <v>10</v>
      </c>
      <c r="R372">
        <v>1</v>
      </c>
      <c r="S372">
        <v>10</v>
      </c>
      <c r="T372">
        <v>0</v>
      </c>
    </row>
    <row r="373" spans="1:20" x14ac:dyDescent="0.3">
      <c r="A373">
        <v>372</v>
      </c>
      <c r="B373" s="2" t="s">
        <v>571</v>
      </c>
      <c r="C373" t="s">
        <v>571</v>
      </c>
      <c r="D373" s="2" t="s">
        <v>48</v>
      </c>
      <c r="E373">
        <v>27</v>
      </c>
      <c r="F373" s="2"/>
      <c r="G373">
        <v>4</v>
      </c>
      <c r="H373">
        <v>0</v>
      </c>
      <c r="I373">
        <v>2</v>
      </c>
      <c r="J373">
        <v>2</v>
      </c>
      <c r="K373">
        <v>1</v>
      </c>
      <c r="L373">
        <v>16</v>
      </c>
      <c r="M373">
        <v>8</v>
      </c>
      <c r="N373">
        <v>0</v>
      </c>
      <c r="O373">
        <v>2</v>
      </c>
      <c r="P373">
        <v>10</v>
      </c>
      <c r="Q373">
        <v>8</v>
      </c>
      <c r="R373">
        <v>0.5</v>
      </c>
      <c r="S373">
        <v>4</v>
      </c>
      <c r="T373">
        <v>0</v>
      </c>
    </row>
    <row r="374" spans="1:20" x14ac:dyDescent="0.3">
      <c r="A374">
        <v>373</v>
      </c>
      <c r="B374" s="2" t="s">
        <v>614</v>
      </c>
      <c r="C374" t="s">
        <v>614</v>
      </c>
      <c r="D374" s="2" t="s">
        <v>86</v>
      </c>
      <c r="E374">
        <v>24</v>
      </c>
      <c r="F374" s="2" t="s">
        <v>1183</v>
      </c>
      <c r="G374">
        <v>7</v>
      </c>
      <c r="H374">
        <v>3</v>
      </c>
      <c r="I374">
        <v>2</v>
      </c>
      <c r="J374">
        <v>2</v>
      </c>
      <c r="K374">
        <v>1</v>
      </c>
      <c r="L374">
        <v>9</v>
      </c>
      <c r="M374">
        <v>4.5</v>
      </c>
      <c r="N374">
        <v>0</v>
      </c>
      <c r="O374">
        <v>1</v>
      </c>
      <c r="P374">
        <v>6</v>
      </c>
      <c r="Q374">
        <v>4.5</v>
      </c>
      <c r="R374">
        <v>0.3</v>
      </c>
      <c r="S374">
        <v>1.3</v>
      </c>
      <c r="T374">
        <v>0</v>
      </c>
    </row>
    <row r="375" spans="1:20" x14ac:dyDescent="0.3">
      <c r="A375">
        <v>374</v>
      </c>
      <c r="B375" s="2" t="s">
        <v>615</v>
      </c>
      <c r="C375" t="s">
        <v>615</v>
      </c>
      <c r="D375" s="2" t="s">
        <v>65</v>
      </c>
      <c r="E375">
        <v>26</v>
      </c>
      <c r="F375" s="2" t="s">
        <v>1172</v>
      </c>
      <c r="G375">
        <v>4</v>
      </c>
      <c r="H375">
        <v>1</v>
      </c>
      <c r="I375">
        <v>5</v>
      </c>
      <c r="J375">
        <v>2</v>
      </c>
      <c r="K375">
        <v>0.4</v>
      </c>
      <c r="L375">
        <v>13</v>
      </c>
      <c r="M375">
        <v>6.5</v>
      </c>
      <c r="N375">
        <v>0</v>
      </c>
      <c r="O375">
        <v>1</v>
      </c>
      <c r="P375">
        <v>8</v>
      </c>
      <c r="Q375">
        <v>2.6</v>
      </c>
      <c r="R375">
        <v>0.5</v>
      </c>
      <c r="S375">
        <v>3.3</v>
      </c>
      <c r="T375">
        <v>0</v>
      </c>
    </row>
    <row r="376" spans="1:20" x14ac:dyDescent="0.3">
      <c r="A376">
        <v>375</v>
      </c>
      <c r="B376" s="2" t="s">
        <v>276</v>
      </c>
      <c r="C376" t="s">
        <v>276</v>
      </c>
      <c r="D376" s="2" t="s">
        <v>78</v>
      </c>
      <c r="E376">
        <v>28</v>
      </c>
      <c r="F376" s="2"/>
      <c r="G376">
        <v>11</v>
      </c>
      <c r="H376">
        <v>0</v>
      </c>
      <c r="I376">
        <v>3</v>
      </c>
      <c r="J376">
        <v>2</v>
      </c>
      <c r="K376">
        <v>0.66700000000000004</v>
      </c>
      <c r="L376">
        <v>17</v>
      </c>
      <c r="M376">
        <v>8.5</v>
      </c>
      <c r="N376">
        <v>0</v>
      </c>
      <c r="O376">
        <v>0</v>
      </c>
      <c r="P376">
        <v>9</v>
      </c>
      <c r="Q376">
        <v>5.7</v>
      </c>
      <c r="R376">
        <v>0.2</v>
      </c>
      <c r="S376">
        <v>1.5</v>
      </c>
      <c r="T376">
        <v>1</v>
      </c>
    </row>
    <row r="377" spans="1:20" x14ac:dyDescent="0.3">
      <c r="A377">
        <v>376</v>
      </c>
      <c r="B377" s="2" t="s">
        <v>827</v>
      </c>
      <c r="C377" t="s">
        <v>827</v>
      </c>
      <c r="D377" s="2" t="s">
        <v>104</v>
      </c>
      <c r="E377">
        <v>25</v>
      </c>
      <c r="F377" s="2"/>
      <c r="G377">
        <v>5</v>
      </c>
      <c r="H377">
        <v>0</v>
      </c>
      <c r="I377">
        <v>3</v>
      </c>
      <c r="J377">
        <v>2</v>
      </c>
      <c r="K377">
        <v>0.66700000000000004</v>
      </c>
      <c r="L377">
        <v>23</v>
      </c>
      <c r="M377">
        <v>11.5</v>
      </c>
      <c r="N377">
        <v>0</v>
      </c>
      <c r="O377">
        <v>2</v>
      </c>
      <c r="P377">
        <v>12</v>
      </c>
      <c r="Q377">
        <v>7.7</v>
      </c>
      <c r="R377">
        <v>0.4</v>
      </c>
      <c r="S377">
        <v>4.5999999999999996</v>
      </c>
      <c r="T377">
        <v>0</v>
      </c>
    </row>
    <row r="378" spans="1:20" x14ac:dyDescent="0.3">
      <c r="A378">
        <v>377</v>
      </c>
      <c r="B378" s="2" t="s">
        <v>386</v>
      </c>
      <c r="C378" t="s">
        <v>386</v>
      </c>
      <c r="D378" s="2" t="s">
        <v>48</v>
      </c>
      <c r="E378">
        <v>29</v>
      </c>
      <c r="F378" s="2"/>
      <c r="G378">
        <v>5</v>
      </c>
      <c r="H378">
        <v>0</v>
      </c>
      <c r="I378">
        <v>6</v>
      </c>
      <c r="J378">
        <v>2</v>
      </c>
      <c r="K378">
        <v>0.33300000000000002</v>
      </c>
      <c r="L378">
        <v>11</v>
      </c>
      <c r="M378">
        <v>5.5</v>
      </c>
      <c r="N378">
        <v>0</v>
      </c>
      <c r="O378">
        <v>1</v>
      </c>
      <c r="P378">
        <v>7</v>
      </c>
      <c r="Q378">
        <v>1.8</v>
      </c>
      <c r="R378">
        <v>0.4</v>
      </c>
      <c r="S378">
        <v>2.2000000000000002</v>
      </c>
      <c r="T378">
        <v>0</v>
      </c>
    </row>
    <row r="379" spans="1:20" x14ac:dyDescent="0.3">
      <c r="A379">
        <v>378</v>
      </c>
      <c r="B379" s="2" t="s">
        <v>457</v>
      </c>
      <c r="C379" t="s">
        <v>457</v>
      </c>
      <c r="D379" s="2" t="s">
        <v>114</v>
      </c>
      <c r="E379">
        <v>25</v>
      </c>
      <c r="F379" s="2"/>
      <c r="G379">
        <v>3</v>
      </c>
      <c r="H379">
        <v>0</v>
      </c>
      <c r="I379">
        <v>5</v>
      </c>
      <c r="J379">
        <v>2</v>
      </c>
      <c r="K379">
        <v>0.4</v>
      </c>
      <c r="L379">
        <v>12</v>
      </c>
      <c r="M379">
        <v>6</v>
      </c>
      <c r="N379">
        <v>0</v>
      </c>
      <c r="O379">
        <v>1</v>
      </c>
      <c r="P379">
        <v>8</v>
      </c>
      <c r="Q379">
        <v>2.4</v>
      </c>
      <c r="R379">
        <v>0.7</v>
      </c>
      <c r="S379">
        <v>4</v>
      </c>
      <c r="T379">
        <v>0</v>
      </c>
    </row>
    <row r="380" spans="1:20" x14ac:dyDescent="0.3">
      <c r="A380">
        <v>379</v>
      </c>
      <c r="B380" s="2" t="s">
        <v>1999</v>
      </c>
      <c r="C380" t="s">
        <v>1999</v>
      </c>
      <c r="D380" s="2" t="s">
        <v>107</v>
      </c>
      <c r="E380">
        <v>23</v>
      </c>
      <c r="F380" s="2"/>
      <c r="G380">
        <v>11</v>
      </c>
      <c r="H380">
        <v>0</v>
      </c>
      <c r="I380">
        <v>2</v>
      </c>
      <c r="J380">
        <v>2</v>
      </c>
      <c r="K380">
        <v>1</v>
      </c>
      <c r="L380">
        <v>16</v>
      </c>
      <c r="M380">
        <v>8</v>
      </c>
      <c r="N380">
        <v>1</v>
      </c>
      <c r="O380">
        <v>2</v>
      </c>
      <c r="P380">
        <v>15</v>
      </c>
      <c r="Q380">
        <v>8</v>
      </c>
      <c r="R380">
        <v>0.2</v>
      </c>
      <c r="S380">
        <v>1.5</v>
      </c>
      <c r="T380">
        <v>0</v>
      </c>
    </row>
    <row r="381" spans="1:20" x14ac:dyDescent="0.3">
      <c r="A381">
        <v>380</v>
      </c>
      <c r="B381" s="2" t="s">
        <v>396</v>
      </c>
      <c r="C381" t="s">
        <v>396</v>
      </c>
      <c r="D381" s="2" t="s">
        <v>84</v>
      </c>
      <c r="E381">
        <v>25</v>
      </c>
      <c r="F381" s="2"/>
      <c r="G381">
        <v>11</v>
      </c>
      <c r="H381">
        <v>0</v>
      </c>
      <c r="I381">
        <v>3</v>
      </c>
      <c r="J381">
        <v>2</v>
      </c>
      <c r="K381">
        <v>0.66700000000000004</v>
      </c>
      <c r="L381">
        <v>18</v>
      </c>
      <c r="M381">
        <v>9</v>
      </c>
      <c r="N381">
        <v>0</v>
      </c>
      <c r="O381">
        <v>0</v>
      </c>
      <c r="P381">
        <v>11</v>
      </c>
      <c r="Q381">
        <v>6</v>
      </c>
      <c r="R381">
        <v>0.2</v>
      </c>
      <c r="S381">
        <v>1.6</v>
      </c>
      <c r="T381">
        <v>0</v>
      </c>
    </row>
    <row r="382" spans="1:20" x14ac:dyDescent="0.3">
      <c r="A382">
        <v>381</v>
      </c>
      <c r="B382" s="2" t="s">
        <v>397</v>
      </c>
      <c r="C382" t="s">
        <v>397</v>
      </c>
      <c r="D382" s="2" t="s">
        <v>46</v>
      </c>
      <c r="E382">
        <v>27</v>
      </c>
      <c r="F382" s="2" t="s">
        <v>1183</v>
      </c>
      <c r="G382">
        <v>11</v>
      </c>
      <c r="H382">
        <v>7</v>
      </c>
      <c r="I382">
        <v>6</v>
      </c>
      <c r="J382">
        <v>2</v>
      </c>
      <c r="K382">
        <v>0.33300000000000002</v>
      </c>
      <c r="L382">
        <v>19</v>
      </c>
      <c r="M382">
        <v>9.5</v>
      </c>
      <c r="N382">
        <v>0</v>
      </c>
      <c r="O382">
        <v>2</v>
      </c>
      <c r="P382">
        <v>11</v>
      </c>
      <c r="Q382">
        <v>3.2</v>
      </c>
      <c r="R382">
        <v>0.2</v>
      </c>
      <c r="S382">
        <v>1.7</v>
      </c>
      <c r="T382">
        <v>0</v>
      </c>
    </row>
    <row r="383" spans="1:20" x14ac:dyDescent="0.3">
      <c r="A383">
        <v>382</v>
      </c>
      <c r="B383" s="2" t="s">
        <v>2002</v>
      </c>
      <c r="C383" t="s">
        <v>2002</v>
      </c>
      <c r="D383" s="2" t="s">
        <v>56</v>
      </c>
      <c r="E383">
        <v>23</v>
      </c>
      <c r="F383" s="2"/>
      <c r="G383">
        <v>10</v>
      </c>
      <c r="H383">
        <v>0</v>
      </c>
      <c r="I383">
        <v>6</v>
      </c>
      <c r="J383">
        <v>2</v>
      </c>
      <c r="K383">
        <v>0.33300000000000002</v>
      </c>
      <c r="L383">
        <v>23</v>
      </c>
      <c r="M383">
        <v>11.5</v>
      </c>
      <c r="N383">
        <v>0</v>
      </c>
      <c r="O383">
        <v>1</v>
      </c>
      <c r="P383">
        <v>15</v>
      </c>
      <c r="Q383">
        <v>3.8</v>
      </c>
      <c r="R383">
        <v>0.2</v>
      </c>
      <c r="S383">
        <v>2.2999999999999998</v>
      </c>
      <c r="T383">
        <v>1</v>
      </c>
    </row>
    <row r="384" spans="1:20" x14ac:dyDescent="0.3">
      <c r="A384">
        <v>383</v>
      </c>
      <c r="B384" s="2" t="s">
        <v>534</v>
      </c>
      <c r="C384" t="s">
        <v>534</v>
      </c>
      <c r="D384" s="2" t="s">
        <v>63</v>
      </c>
      <c r="E384">
        <v>26</v>
      </c>
      <c r="F384" s="2"/>
      <c r="G384">
        <v>9</v>
      </c>
      <c r="H384">
        <v>0</v>
      </c>
      <c r="I384">
        <v>6</v>
      </c>
      <c r="J384">
        <v>2</v>
      </c>
      <c r="K384">
        <v>0.33300000000000002</v>
      </c>
      <c r="L384">
        <v>21</v>
      </c>
      <c r="M384">
        <v>10.5</v>
      </c>
      <c r="N384">
        <v>0</v>
      </c>
      <c r="O384">
        <v>2</v>
      </c>
      <c r="P384">
        <v>12</v>
      </c>
      <c r="Q384">
        <v>3.5</v>
      </c>
      <c r="R384">
        <v>0.2</v>
      </c>
      <c r="S384">
        <v>2.2999999999999998</v>
      </c>
      <c r="T384">
        <v>0</v>
      </c>
    </row>
    <row r="385" spans="1:20" x14ac:dyDescent="0.3">
      <c r="A385">
        <v>384</v>
      </c>
      <c r="B385" s="2" t="s">
        <v>459</v>
      </c>
      <c r="C385" t="s">
        <v>459</v>
      </c>
      <c r="D385" s="2" t="s">
        <v>54</v>
      </c>
      <c r="E385">
        <v>27</v>
      </c>
      <c r="F385" s="2" t="s">
        <v>1183</v>
      </c>
      <c r="G385">
        <v>9</v>
      </c>
      <c r="H385">
        <v>3</v>
      </c>
      <c r="I385">
        <v>3</v>
      </c>
      <c r="J385">
        <v>2</v>
      </c>
      <c r="K385">
        <v>0.66700000000000004</v>
      </c>
      <c r="L385">
        <v>13</v>
      </c>
      <c r="M385">
        <v>6.5</v>
      </c>
      <c r="N385">
        <v>0</v>
      </c>
      <c r="O385">
        <v>1</v>
      </c>
      <c r="P385">
        <v>13</v>
      </c>
      <c r="Q385">
        <v>4.3</v>
      </c>
      <c r="R385">
        <v>0.2</v>
      </c>
      <c r="S385">
        <v>1.4</v>
      </c>
      <c r="T385">
        <v>0</v>
      </c>
    </row>
    <row r="386" spans="1:20" x14ac:dyDescent="0.3">
      <c r="A386">
        <v>385</v>
      </c>
      <c r="B386" s="2" t="s">
        <v>223</v>
      </c>
      <c r="C386" t="s">
        <v>223</v>
      </c>
      <c r="D386" s="2" t="s">
        <v>76</v>
      </c>
      <c r="E386">
        <v>30</v>
      </c>
      <c r="F386" s="2" t="s">
        <v>1172</v>
      </c>
      <c r="G386">
        <v>3</v>
      </c>
      <c r="H386">
        <v>1</v>
      </c>
      <c r="I386">
        <v>7</v>
      </c>
      <c r="J386">
        <v>2</v>
      </c>
      <c r="K386">
        <v>0.28599999999999998</v>
      </c>
      <c r="L386">
        <v>15</v>
      </c>
      <c r="M386">
        <v>7.5</v>
      </c>
      <c r="N386">
        <v>0</v>
      </c>
      <c r="O386">
        <v>1</v>
      </c>
      <c r="P386">
        <v>9</v>
      </c>
      <c r="Q386">
        <v>2.1</v>
      </c>
      <c r="R386">
        <v>0.7</v>
      </c>
      <c r="S386">
        <v>5</v>
      </c>
      <c r="T386">
        <v>0</v>
      </c>
    </row>
    <row r="387" spans="1:20" x14ac:dyDescent="0.3">
      <c r="A387">
        <v>386</v>
      </c>
      <c r="B387" s="2" t="s">
        <v>472</v>
      </c>
      <c r="C387" t="s">
        <v>472</v>
      </c>
      <c r="D387" s="2" t="s">
        <v>54</v>
      </c>
      <c r="E387">
        <v>24</v>
      </c>
      <c r="F387" s="2"/>
      <c r="G387">
        <v>11</v>
      </c>
      <c r="H387">
        <v>0</v>
      </c>
      <c r="I387">
        <v>3</v>
      </c>
      <c r="J387">
        <v>2</v>
      </c>
      <c r="K387">
        <v>0.66700000000000004</v>
      </c>
      <c r="L387">
        <v>9</v>
      </c>
      <c r="M387">
        <v>4.5</v>
      </c>
      <c r="N387">
        <v>0</v>
      </c>
      <c r="O387">
        <v>0</v>
      </c>
      <c r="P387">
        <v>5</v>
      </c>
      <c r="Q387">
        <v>3</v>
      </c>
      <c r="R387">
        <v>0.2</v>
      </c>
      <c r="S387">
        <v>0.8</v>
      </c>
      <c r="T387">
        <v>1</v>
      </c>
    </row>
    <row r="388" spans="1:20" x14ac:dyDescent="0.3">
      <c r="A388">
        <v>387</v>
      </c>
      <c r="B388" s="2" t="s">
        <v>113</v>
      </c>
      <c r="C388" t="s">
        <v>113</v>
      </c>
      <c r="D388" s="2" t="s">
        <v>114</v>
      </c>
      <c r="E388">
        <v>26</v>
      </c>
      <c r="F388" s="2" t="s">
        <v>1157</v>
      </c>
      <c r="G388">
        <v>8</v>
      </c>
      <c r="H388">
        <v>6</v>
      </c>
      <c r="I388">
        <v>8</v>
      </c>
      <c r="J388">
        <v>2</v>
      </c>
      <c r="K388">
        <v>0.25</v>
      </c>
      <c r="L388">
        <v>14</v>
      </c>
      <c r="M388">
        <v>7</v>
      </c>
      <c r="N388">
        <v>0</v>
      </c>
      <c r="O388">
        <v>1</v>
      </c>
      <c r="P388">
        <v>11</v>
      </c>
      <c r="Q388">
        <v>1.8</v>
      </c>
      <c r="R388">
        <v>0.3</v>
      </c>
      <c r="S388">
        <v>1.8</v>
      </c>
      <c r="T388">
        <v>0</v>
      </c>
    </row>
    <row r="389" spans="1:20" x14ac:dyDescent="0.3">
      <c r="A389">
        <v>388</v>
      </c>
      <c r="B389" s="2" t="s">
        <v>143</v>
      </c>
      <c r="C389" t="s">
        <v>143</v>
      </c>
      <c r="D389" s="2" t="s">
        <v>101</v>
      </c>
      <c r="E389">
        <v>25</v>
      </c>
      <c r="F389" s="2" t="s">
        <v>1157</v>
      </c>
      <c r="G389">
        <v>4</v>
      </c>
      <c r="H389">
        <v>3</v>
      </c>
      <c r="I389">
        <v>3</v>
      </c>
      <c r="J389">
        <v>2</v>
      </c>
      <c r="K389">
        <v>0.66700000000000004</v>
      </c>
      <c r="L389">
        <v>23</v>
      </c>
      <c r="M389">
        <v>11.5</v>
      </c>
      <c r="N389">
        <v>0</v>
      </c>
      <c r="O389">
        <v>1</v>
      </c>
      <c r="P389">
        <v>14</v>
      </c>
      <c r="Q389">
        <v>7.7</v>
      </c>
      <c r="R389">
        <v>0.5</v>
      </c>
      <c r="S389">
        <v>5.8</v>
      </c>
      <c r="T389">
        <v>0</v>
      </c>
    </row>
    <row r="390" spans="1:20" x14ac:dyDescent="0.3">
      <c r="A390">
        <v>389</v>
      </c>
      <c r="B390" s="2" t="s">
        <v>689</v>
      </c>
      <c r="C390" t="s">
        <v>689</v>
      </c>
      <c r="D390" s="2" t="s">
        <v>99</v>
      </c>
      <c r="E390">
        <v>29</v>
      </c>
      <c r="F390" s="2"/>
      <c r="G390">
        <v>1</v>
      </c>
      <c r="H390">
        <v>0</v>
      </c>
      <c r="I390">
        <v>2</v>
      </c>
      <c r="J390">
        <v>2</v>
      </c>
      <c r="K390">
        <v>1</v>
      </c>
      <c r="L390">
        <v>6</v>
      </c>
      <c r="M390">
        <v>3</v>
      </c>
      <c r="N390">
        <v>0</v>
      </c>
      <c r="O390">
        <v>1</v>
      </c>
      <c r="P390">
        <v>7</v>
      </c>
      <c r="Q390">
        <v>3</v>
      </c>
      <c r="R390">
        <v>2</v>
      </c>
      <c r="S390">
        <v>6</v>
      </c>
      <c r="T390">
        <v>0</v>
      </c>
    </row>
    <row r="391" spans="1:20" x14ac:dyDescent="0.3">
      <c r="A391">
        <v>390</v>
      </c>
      <c r="B391" s="2" t="s">
        <v>408</v>
      </c>
      <c r="C391" t="s">
        <v>408</v>
      </c>
      <c r="D391" s="2" t="s">
        <v>48</v>
      </c>
      <c r="E391">
        <v>27</v>
      </c>
      <c r="F391" s="2"/>
      <c r="G391">
        <v>4</v>
      </c>
      <c r="H391">
        <v>0</v>
      </c>
      <c r="I391">
        <v>3</v>
      </c>
      <c r="J391">
        <v>2</v>
      </c>
      <c r="K391">
        <v>0.66700000000000004</v>
      </c>
      <c r="L391">
        <v>25</v>
      </c>
      <c r="M391">
        <v>12.5</v>
      </c>
      <c r="N391">
        <v>0</v>
      </c>
      <c r="O391">
        <v>1</v>
      </c>
      <c r="P391">
        <v>17</v>
      </c>
      <c r="Q391">
        <v>8.3000000000000007</v>
      </c>
      <c r="R391">
        <v>0.5</v>
      </c>
      <c r="S391">
        <v>6.3</v>
      </c>
      <c r="T391">
        <v>0</v>
      </c>
    </row>
    <row r="392" spans="1:20" x14ac:dyDescent="0.3">
      <c r="A392">
        <v>391</v>
      </c>
      <c r="B392" s="2" t="s">
        <v>590</v>
      </c>
      <c r="C392" t="s">
        <v>590</v>
      </c>
      <c r="D392" s="2" t="s">
        <v>101</v>
      </c>
      <c r="E392">
        <v>24</v>
      </c>
      <c r="F392" s="2" t="s">
        <v>1172</v>
      </c>
      <c r="G392">
        <v>8</v>
      </c>
      <c r="H392">
        <v>2</v>
      </c>
      <c r="I392">
        <v>2</v>
      </c>
      <c r="J392">
        <v>2</v>
      </c>
      <c r="K392">
        <v>1</v>
      </c>
      <c r="L392">
        <v>10</v>
      </c>
      <c r="M392">
        <v>5</v>
      </c>
      <c r="N392">
        <v>0</v>
      </c>
      <c r="O392">
        <v>1</v>
      </c>
      <c r="P392">
        <v>11</v>
      </c>
      <c r="Q392">
        <v>5</v>
      </c>
      <c r="R392">
        <v>0.3</v>
      </c>
      <c r="S392">
        <v>1.3</v>
      </c>
      <c r="T392">
        <v>1</v>
      </c>
    </row>
    <row r="393" spans="1:20" x14ac:dyDescent="0.3">
      <c r="A393">
        <v>392</v>
      </c>
      <c r="B393" s="2" t="s">
        <v>539</v>
      </c>
      <c r="C393" t="s">
        <v>539</v>
      </c>
      <c r="D393" s="2" t="s">
        <v>107</v>
      </c>
      <c r="E393">
        <v>32</v>
      </c>
      <c r="F393" s="2"/>
      <c r="G393">
        <v>11</v>
      </c>
      <c r="H393">
        <v>0</v>
      </c>
      <c r="I393">
        <v>3</v>
      </c>
      <c r="J393">
        <v>2</v>
      </c>
      <c r="K393">
        <v>0.66700000000000004</v>
      </c>
      <c r="L393">
        <v>22</v>
      </c>
      <c r="M393">
        <v>11</v>
      </c>
      <c r="N393">
        <v>0</v>
      </c>
      <c r="O393">
        <v>1</v>
      </c>
      <c r="P393">
        <v>16</v>
      </c>
      <c r="Q393">
        <v>7.3</v>
      </c>
      <c r="R393">
        <v>0.2</v>
      </c>
      <c r="S393">
        <v>2</v>
      </c>
      <c r="T393">
        <v>1</v>
      </c>
    </row>
    <row r="394" spans="1:20" x14ac:dyDescent="0.3">
      <c r="A394">
        <v>393</v>
      </c>
      <c r="B394" s="2" t="s">
        <v>248</v>
      </c>
      <c r="C394" t="s">
        <v>248</v>
      </c>
      <c r="D394" s="2" t="s">
        <v>78</v>
      </c>
      <c r="E394">
        <v>25</v>
      </c>
      <c r="F394" s="2" t="s">
        <v>1172</v>
      </c>
      <c r="G394">
        <v>3</v>
      </c>
      <c r="H394">
        <v>1</v>
      </c>
      <c r="I394">
        <v>7</v>
      </c>
      <c r="J394">
        <v>2</v>
      </c>
      <c r="K394">
        <v>0.28599999999999998</v>
      </c>
      <c r="L394">
        <v>17</v>
      </c>
      <c r="M394">
        <v>8.5</v>
      </c>
      <c r="N394">
        <v>0</v>
      </c>
      <c r="O394">
        <v>1</v>
      </c>
      <c r="P394">
        <v>15</v>
      </c>
      <c r="Q394">
        <v>2.4</v>
      </c>
      <c r="R394">
        <v>0.7</v>
      </c>
      <c r="S394">
        <v>5.7</v>
      </c>
      <c r="T394">
        <v>0</v>
      </c>
    </row>
    <row r="395" spans="1:20" x14ac:dyDescent="0.3">
      <c r="A395">
        <v>394</v>
      </c>
      <c r="B395" s="2" t="s">
        <v>264</v>
      </c>
      <c r="C395" t="s">
        <v>264</v>
      </c>
      <c r="D395" s="2" t="s">
        <v>180</v>
      </c>
      <c r="E395">
        <v>24</v>
      </c>
      <c r="F395" s="2"/>
      <c r="G395">
        <v>9</v>
      </c>
      <c r="H395">
        <v>0</v>
      </c>
      <c r="I395">
        <v>5</v>
      </c>
      <c r="J395">
        <v>2</v>
      </c>
      <c r="K395">
        <v>0.4</v>
      </c>
      <c r="L395">
        <v>5</v>
      </c>
      <c r="M395">
        <v>2.5</v>
      </c>
      <c r="N395">
        <v>0</v>
      </c>
      <c r="O395">
        <v>1</v>
      </c>
      <c r="P395">
        <v>4</v>
      </c>
      <c r="Q395">
        <v>1</v>
      </c>
      <c r="R395">
        <v>0.2</v>
      </c>
      <c r="S395">
        <v>0.6</v>
      </c>
      <c r="T395">
        <v>0</v>
      </c>
    </row>
    <row r="396" spans="1:20" x14ac:dyDescent="0.3">
      <c r="A396">
        <v>395</v>
      </c>
      <c r="B396" s="2" t="s">
        <v>474</v>
      </c>
      <c r="C396" t="s">
        <v>474</v>
      </c>
      <c r="D396" s="2" t="s">
        <v>107</v>
      </c>
      <c r="E396">
        <v>33</v>
      </c>
      <c r="F396" s="2"/>
      <c r="G396">
        <v>5</v>
      </c>
      <c r="H396">
        <v>0</v>
      </c>
      <c r="I396">
        <v>2</v>
      </c>
      <c r="J396">
        <v>2</v>
      </c>
      <c r="K396">
        <v>1</v>
      </c>
      <c r="L396">
        <v>4</v>
      </c>
      <c r="M396">
        <v>2</v>
      </c>
      <c r="N396">
        <v>1</v>
      </c>
      <c r="O396">
        <v>1</v>
      </c>
      <c r="P396">
        <v>3</v>
      </c>
      <c r="Q396">
        <v>2</v>
      </c>
      <c r="R396">
        <v>0.4</v>
      </c>
      <c r="S396">
        <v>0.8</v>
      </c>
      <c r="T396">
        <v>0</v>
      </c>
    </row>
    <row r="397" spans="1:20" x14ac:dyDescent="0.3">
      <c r="A397">
        <v>396</v>
      </c>
      <c r="B397" s="2" t="s">
        <v>2818</v>
      </c>
      <c r="C397" t="s">
        <v>2818</v>
      </c>
      <c r="D397" s="2" t="s">
        <v>40</v>
      </c>
      <c r="E397">
        <v>23</v>
      </c>
      <c r="F397" s="2" t="s">
        <v>1172</v>
      </c>
      <c r="G397">
        <v>10</v>
      </c>
      <c r="H397">
        <v>1</v>
      </c>
      <c r="I397">
        <v>5</v>
      </c>
      <c r="J397">
        <v>2</v>
      </c>
      <c r="K397">
        <v>0.4</v>
      </c>
      <c r="L397">
        <v>14</v>
      </c>
      <c r="M397">
        <v>7</v>
      </c>
      <c r="N397">
        <v>0</v>
      </c>
      <c r="O397">
        <v>2</v>
      </c>
      <c r="P397">
        <v>7</v>
      </c>
      <c r="Q397">
        <v>2.8</v>
      </c>
      <c r="R397">
        <v>0.2</v>
      </c>
      <c r="S397">
        <v>1.4</v>
      </c>
      <c r="T397">
        <v>0</v>
      </c>
    </row>
    <row r="398" spans="1:20" x14ac:dyDescent="0.3">
      <c r="A398">
        <v>397</v>
      </c>
      <c r="B398" s="2" t="s">
        <v>2756</v>
      </c>
      <c r="C398" t="s">
        <v>2756</v>
      </c>
      <c r="D398" s="2" t="s">
        <v>101</v>
      </c>
      <c r="E398">
        <v>23</v>
      </c>
      <c r="F398" s="2"/>
      <c r="G398">
        <v>4</v>
      </c>
      <c r="H398">
        <v>0</v>
      </c>
      <c r="I398">
        <v>2</v>
      </c>
      <c r="J398">
        <v>2</v>
      </c>
      <c r="K398">
        <v>1</v>
      </c>
      <c r="L398">
        <v>29</v>
      </c>
      <c r="M398">
        <v>14.5</v>
      </c>
      <c r="N398">
        <v>0</v>
      </c>
      <c r="O398">
        <v>1</v>
      </c>
      <c r="P398">
        <v>16</v>
      </c>
      <c r="Q398">
        <v>14.5</v>
      </c>
      <c r="R398">
        <v>0.5</v>
      </c>
      <c r="S398">
        <v>7.3</v>
      </c>
      <c r="T398">
        <v>0</v>
      </c>
    </row>
    <row r="399" spans="1:20" x14ac:dyDescent="0.3">
      <c r="A399">
        <v>398</v>
      </c>
      <c r="B399" s="2" t="s">
        <v>454</v>
      </c>
      <c r="C399" t="s">
        <v>454</v>
      </c>
      <c r="D399" s="2" t="s">
        <v>33</v>
      </c>
      <c r="E399">
        <v>27</v>
      </c>
      <c r="F399" s="2"/>
      <c r="G399">
        <v>12</v>
      </c>
      <c r="H399">
        <v>0</v>
      </c>
      <c r="I399">
        <v>2</v>
      </c>
      <c r="J399">
        <v>2</v>
      </c>
      <c r="K399">
        <v>1</v>
      </c>
      <c r="L399">
        <v>32</v>
      </c>
      <c r="M399">
        <v>16</v>
      </c>
      <c r="N399">
        <v>0</v>
      </c>
      <c r="O399">
        <v>2</v>
      </c>
      <c r="P399">
        <v>28</v>
      </c>
      <c r="Q399">
        <v>16</v>
      </c>
      <c r="R399">
        <v>0.2</v>
      </c>
      <c r="S399">
        <v>2.7</v>
      </c>
      <c r="T399">
        <v>0</v>
      </c>
    </row>
    <row r="400" spans="1:20" x14ac:dyDescent="0.3">
      <c r="A400">
        <v>399</v>
      </c>
      <c r="B400" s="2" t="s">
        <v>106</v>
      </c>
      <c r="C400" t="s">
        <v>106</v>
      </c>
      <c r="D400" s="2" t="s">
        <v>107</v>
      </c>
      <c r="E400">
        <v>24</v>
      </c>
      <c r="F400" s="2" t="s">
        <v>38</v>
      </c>
      <c r="G400">
        <v>11</v>
      </c>
      <c r="H400">
        <v>11</v>
      </c>
      <c r="I400">
        <v>1</v>
      </c>
      <c r="J400">
        <v>1</v>
      </c>
      <c r="K400">
        <v>1</v>
      </c>
      <c r="L400">
        <v>12</v>
      </c>
      <c r="M400">
        <v>12</v>
      </c>
      <c r="N400">
        <v>1</v>
      </c>
      <c r="O400">
        <v>1</v>
      </c>
      <c r="P400">
        <v>12</v>
      </c>
      <c r="Q400">
        <v>12</v>
      </c>
      <c r="R400">
        <v>0.1</v>
      </c>
      <c r="S400">
        <v>1.1000000000000001</v>
      </c>
      <c r="T400">
        <v>5</v>
      </c>
    </row>
    <row r="401" spans="1:20" x14ac:dyDescent="0.3">
      <c r="A401">
        <v>400</v>
      </c>
      <c r="B401" s="2" t="s">
        <v>2025</v>
      </c>
      <c r="C401" t="s">
        <v>2025</v>
      </c>
      <c r="D401" s="2" t="s">
        <v>135</v>
      </c>
      <c r="E401">
        <v>26</v>
      </c>
      <c r="F401" s="2"/>
      <c r="G401">
        <v>4</v>
      </c>
      <c r="H401">
        <v>1</v>
      </c>
      <c r="I401">
        <v>1</v>
      </c>
      <c r="J401">
        <v>1</v>
      </c>
      <c r="K401">
        <v>1</v>
      </c>
      <c r="L401">
        <v>2</v>
      </c>
      <c r="M401">
        <v>2</v>
      </c>
      <c r="N401">
        <v>0</v>
      </c>
      <c r="O401">
        <v>0</v>
      </c>
      <c r="P401">
        <v>2</v>
      </c>
      <c r="Q401">
        <v>2</v>
      </c>
      <c r="R401">
        <v>0.3</v>
      </c>
      <c r="S401">
        <v>0.5</v>
      </c>
      <c r="T401">
        <v>0</v>
      </c>
    </row>
    <row r="402" spans="1:20" x14ac:dyDescent="0.3">
      <c r="A402">
        <v>401</v>
      </c>
      <c r="B402" s="2" t="s">
        <v>476</v>
      </c>
      <c r="C402" t="s">
        <v>476</v>
      </c>
      <c r="D402" s="2" t="s">
        <v>61</v>
      </c>
      <c r="E402">
        <v>31</v>
      </c>
      <c r="F402" s="2"/>
      <c r="G402">
        <v>11</v>
      </c>
      <c r="H402">
        <v>0</v>
      </c>
      <c r="I402">
        <v>1</v>
      </c>
      <c r="J402">
        <v>1</v>
      </c>
      <c r="K402">
        <v>1</v>
      </c>
      <c r="L402">
        <v>9</v>
      </c>
      <c r="M402">
        <v>9</v>
      </c>
      <c r="N402">
        <v>0</v>
      </c>
      <c r="O402">
        <v>1</v>
      </c>
      <c r="P402">
        <v>9</v>
      </c>
      <c r="Q402">
        <v>9</v>
      </c>
      <c r="R402">
        <v>0.1</v>
      </c>
      <c r="S402">
        <v>0.8</v>
      </c>
      <c r="T402">
        <v>0</v>
      </c>
    </row>
    <row r="403" spans="1:20" x14ac:dyDescent="0.3">
      <c r="A403">
        <v>402</v>
      </c>
      <c r="B403" s="2" t="s">
        <v>294</v>
      </c>
      <c r="C403" t="s">
        <v>294</v>
      </c>
      <c r="D403" s="2" t="s">
        <v>46</v>
      </c>
      <c r="E403">
        <v>25</v>
      </c>
      <c r="F403" s="2"/>
      <c r="G403">
        <v>11</v>
      </c>
      <c r="H403">
        <v>0</v>
      </c>
      <c r="I403">
        <v>1</v>
      </c>
      <c r="J403">
        <v>1</v>
      </c>
      <c r="K403">
        <v>1</v>
      </c>
      <c r="L403">
        <v>6</v>
      </c>
      <c r="M403">
        <v>6</v>
      </c>
      <c r="N403">
        <v>0</v>
      </c>
      <c r="O403">
        <v>0</v>
      </c>
      <c r="P403">
        <v>6</v>
      </c>
      <c r="Q403">
        <v>6</v>
      </c>
      <c r="R403">
        <v>0.1</v>
      </c>
      <c r="S403">
        <v>0.5</v>
      </c>
      <c r="T403">
        <v>0</v>
      </c>
    </row>
    <row r="404" spans="1:20" x14ac:dyDescent="0.3">
      <c r="A404">
        <v>403</v>
      </c>
      <c r="B404" s="2" t="s">
        <v>1940</v>
      </c>
      <c r="C404" t="s">
        <v>1940</v>
      </c>
      <c r="D404" s="2" t="s">
        <v>86</v>
      </c>
      <c r="E404">
        <v>23</v>
      </c>
      <c r="F404" s="2" t="s">
        <v>1157</v>
      </c>
      <c r="G404">
        <v>5</v>
      </c>
      <c r="H404">
        <v>1</v>
      </c>
      <c r="I404">
        <v>2</v>
      </c>
      <c r="J404">
        <v>1</v>
      </c>
      <c r="K404">
        <v>0.5</v>
      </c>
      <c r="L404">
        <v>-1</v>
      </c>
      <c r="M404">
        <v>-1</v>
      </c>
      <c r="N404">
        <v>0</v>
      </c>
      <c r="O404">
        <v>0</v>
      </c>
      <c r="P404">
        <v>0</v>
      </c>
      <c r="Q404">
        <v>-0.5</v>
      </c>
      <c r="R404">
        <v>0.2</v>
      </c>
      <c r="S404">
        <v>-0.2</v>
      </c>
      <c r="T404">
        <v>0</v>
      </c>
    </row>
    <row r="405" spans="1:20" x14ac:dyDescent="0.3">
      <c r="A405">
        <v>404</v>
      </c>
      <c r="B405" s="2" t="s">
        <v>451</v>
      </c>
      <c r="C405" t="s">
        <v>451</v>
      </c>
      <c r="D405" s="2" t="s">
        <v>54</v>
      </c>
      <c r="E405">
        <v>24</v>
      </c>
      <c r="F405" s="2" t="s">
        <v>1175</v>
      </c>
      <c r="G405">
        <v>11</v>
      </c>
      <c r="H405">
        <v>2</v>
      </c>
      <c r="I405">
        <v>2</v>
      </c>
      <c r="J405">
        <v>1</v>
      </c>
      <c r="K405">
        <v>0.5</v>
      </c>
      <c r="L405">
        <v>11</v>
      </c>
      <c r="M405">
        <v>11</v>
      </c>
      <c r="N405">
        <v>0</v>
      </c>
      <c r="O405">
        <v>1</v>
      </c>
      <c r="P405">
        <v>11</v>
      </c>
      <c r="Q405">
        <v>5.5</v>
      </c>
      <c r="R405">
        <v>0.1</v>
      </c>
      <c r="S405">
        <v>1</v>
      </c>
      <c r="T405">
        <v>0</v>
      </c>
    </row>
    <row r="406" spans="1:20" x14ac:dyDescent="0.3">
      <c r="A406">
        <v>405</v>
      </c>
      <c r="B406" s="2" t="s">
        <v>401</v>
      </c>
      <c r="C406" t="s">
        <v>401</v>
      </c>
      <c r="D406" s="2" t="s">
        <v>2648</v>
      </c>
      <c r="E406">
        <v>30</v>
      </c>
      <c r="F406" s="2"/>
      <c r="G406">
        <v>11</v>
      </c>
      <c r="H406">
        <v>0</v>
      </c>
      <c r="I406">
        <v>1</v>
      </c>
      <c r="J406">
        <v>1</v>
      </c>
      <c r="K406">
        <v>1</v>
      </c>
      <c r="L406">
        <v>14</v>
      </c>
      <c r="M406">
        <v>14</v>
      </c>
      <c r="N406">
        <v>0</v>
      </c>
      <c r="O406">
        <v>1</v>
      </c>
      <c r="P406">
        <v>14</v>
      </c>
      <c r="Q406">
        <v>14</v>
      </c>
      <c r="R406">
        <v>0.1</v>
      </c>
      <c r="S406">
        <v>1.3</v>
      </c>
      <c r="T406">
        <v>0</v>
      </c>
    </row>
    <row r="407" spans="1:20" x14ac:dyDescent="0.3">
      <c r="A407">
        <v>406</v>
      </c>
      <c r="B407" s="2" t="s">
        <v>431</v>
      </c>
      <c r="C407" t="s">
        <v>431</v>
      </c>
      <c r="D407" s="2" t="s">
        <v>111</v>
      </c>
      <c r="E407">
        <v>27</v>
      </c>
      <c r="F407" s="2"/>
      <c r="G407">
        <v>10</v>
      </c>
      <c r="H407">
        <v>0</v>
      </c>
      <c r="I407">
        <v>2</v>
      </c>
      <c r="J407">
        <v>1</v>
      </c>
      <c r="K407">
        <v>0.5</v>
      </c>
      <c r="L407">
        <v>8</v>
      </c>
      <c r="M407">
        <v>8</v>
      </c>
      <c r="N407">
        <v>0</v>
      </c>
      <c r="O407">
        <v>0</v>
      </c>
      <c r="P407">
        <v>8</v>
      </c>
      <c r="Q407">
        <v>4</v>
      </c>
      <c r="R407">
        <v>0.1</v>
      </c>
      <c r="S407">
        <v>0.8</v>
      </c>
      <c r="T407">
        <v>1</v>
      </c>
    </row>
    <row r="408" spans="1:20" x14ac:dyDescent="0.3">
      <c r="A408">
        <v>407</v>
      </c>
      <c r="B408" s="2" t="s">
        <v>2709</v>
      </c>
      <c r="C408" t="s">
        <v>2709</v>
      </c>
      <c r="D408" s="2" t="s">
        <v>114</v>
      </c>
      <c r="E408">
        <v>23</v>
      </c>
      <c r="F408" s="2"/>
      <c r="G408">
        <v>8</v>
      </c>
      <c r="H408">
        <v>0</v>
      </c>
      <c r="I408">
        <v>3</v>
      </c>
      <c r="J408">
        <v>1</v>
      </c>
      <c r="K408">
        <v>0.33300000000000002</v>
      </c>
      <c r="L408">
        <v>7</v>
      </c>
      <c r="M408">
        <v>7</v>
      </c>
      <c r="N408">
        <v>0</v>
      </c>
      <c r="O408">
        <v>0</v>
      </c>
      <c r="P408">
        <v>7</v>
      </c>
      <c r="Q408">
        <v>2.2999999999999998</v>
      </c>
      <c r="R408">
        <v>0.1</v>
      </c>
      <c r="S408">
        <v>0.9</v>
      </c>
      <c r="T408">
        <v>0</v>
      </c>
    </row>
    <row r="409" spans="1:20" x14ac:dyDescent="0.3">
      <c r="A409">
        <v>408</v>
      </c>
      <c r="B409" s="2" t="s">
        <v>696</v>
      </c>
      <c r="C409" t="s">
        <v>696</v>
      </c>
      <c r="D409" s="2" t="s">
        <v>61</v>
      </c>
      <c r="E409">
        <v>26</v>
      </c>
      <c r="F409" s="2"/>
      <c r="G409">
        <v>2</v>
      </c>
      <c r="H409">
        <v>1</v>
      </c>
      <c r="I409">
        <v>2</v>
      </c>
      <c r="J409">
        <v>1</v>
      </c>
      <c r="K409">
        <v>0.5</v>
      </c>
      <c r="L409">
        <v>4</v>
      </c>
      <c r="M409">
        <v>4</v>
      </c>
      <c r="N409">
        <v>0</v>
      </c>
      <c r="O409">
        <v>0</v>
      </c>
      <c r="P409">
        <v>4</v>
      </c>
      <c r="Q409">
        <v>2</v>
      </c>
      <c r="R409">
        <v>0.5</v>
      </c>
      <c r="S409">
        <v>2</v>
      </c>
      <c r="T409">
        <v>0</v>
      </c>
    </row>
    <row r="410" spans="1:20" x14ac:dyDescent="0.3">
      <c r="A410">
        <v>409</v>
      </c>
      <c r="B410" s="2" t="s">
        <v>345</v>
      </c>
      <c r="C410" t="s">
        <v>345</v>
      </c>
      <c r="D410" s="2" t="s">
        <v>33</v>
      </c>
      <c r="E410">
        <v>25</v>
      </c>
      <c r="F410" s="2"/>
      <c r="G410">
        <v>12</v>
      </c>
      <c r="H410">
        <v>0</v>
      </c>
      <c r="I410">
        <v>1</v>
      </c>
      <c r="J410">
        <v>1</v>
      </c>
      <c r="K410">
        <v>1</v>
      </c>
      <c r="L410">
        <v>12</v>
      </c>
      <c r="M410">
        <v>12</v>
      </c>
      <c r="N410">
        <v>0</v>
      </c>
      <c r="O410">
        <v>1</v>
      </c>
      <c r="P410">
        <v>12</v>
      </c>
      <c r="Q410">
        <v>12</v>
      </c>
      <c r="R410">
        <v>0.1</v>
      </c>
      <c r="S410">
        <v>1</v>
      </c>
      <c r="T410">
        <v>1</v>
      </c>
    </row>
    <row r="411" spans="1:20" x14ac:dyDescent="0.3">
      <c r="A411">
        <v>410</v>
      </c>
      <c r="B411" s="2" t="s">
        <v>724</v>
      </c>
      <c r="C411" t="s">
        <v>724</v>
      </c>
      <c r="D411" s="2" t="s">
        <v>76</v>
      </c>
      <c r="E411">
        <v>26</v>
      </c>
      <c r="F411" s="2"/>
      <c r="G411">
        <v>4</v>
      </c>
      <c r="H411">
        <v>0</v>
      </c>
      <c r="I411">
        <v>1</v>
      </c>
      <c r="J411">
        <v>1</v>
      </c>
      <c r="K411">
        <v>1</v>
      </c>
      <c r="L411">
        <v>3</v>
      </c>
      <c r="M411">
        <v>3</v>
      </c>
      <c r="N411">
        <v>1</v>
      </c>
      <c r="O411">
        <v>1</v>
      </c>
      <c r="P411">
        <v>3</v>
      </c>
      <c r="Q411">
        <v>3</v>
      </c>
      <c r="R411">
        <v>0.3</v>
      </c>
      <c r="S411">
        <v>0.8</v>
      </c>
      <c r="T411">
        <v>0</v>
      </c>
    </row>
    <row r="412" spans="1:20" x14ac:dyDescent="0.3">
      <c r="A412">
        <v>411</v>
      </c>
      <c r="B412" s="2" t="s">
        <v>159</v>
      </c>
      <c r="C412" t="s">
        <v>159</v>
      </c>
      <c r="D412" s="2" t="s">
        <v>44</v>
      </c>
      <c r="E412">
        <v>33</v>
      </c>
      <c r="F412" s="2" t="s">
        <v>1191</v>
      </c>
      <c r="G412">
        <v>6</v>
      </c>
      <c r="H412">
        <v>4</v>
      </c>
      <c r="I412">
        <v>1</v>
      </c>
      <c r="J412">
        <v>1</v>
      </c>
      <c r="K412">
        <v>1</v>
      </c>
      <c r="L412">
        <v>-3</v>
      </c>
      <c r="M412">
        <v>-3</v>
      </c>
      <c r="N412">
        <v>0</v>
      </c>
      <c r="O412">
        <v>0</v>
      </c>
      <c r="P412">
        <v>-3</v>
      </c>
      <c r="Q412">
        <v>-3</v>
      </c>
      <c r="R412">
        <v>0.2</v>
      </c>
      <c r="S412">
        <v>-0.5</v>
      </c>
      <c r="T412">
        <v>2</v>
      </c>
    </row>
    <row r="413" spans="1:20" x14ac:dyDescent="0.3">
      <c r="A413">
        <v>412</v>
      </c>
      <c r="B413" s="2" t="s">
        <v>2020</v>
      </c>
      <c r="C413" t="s">
        <v>2020</v>
      </c>
      <c r="D413" s="2" t="s">
        <v>42</v>
      </c>
      <c r="E413">
        <v>23</v>
      </c>
      <c r="F413" s="2" t="s">
        <v>1175</v>
      </c>
      <c r="G413">
        <v>2</v>
      </c>
      <c r="H413">
        <v>1</v>
      </c>
      <c r="I413">
        <v>2</v>
      </c>
      <c r="J413">
        <v>1</v>
      </c>
      <c r="K413">
        <v>0.5</v>
      </c>
      <c r="L413">
        <v>12</v>
      </c>
      <c r="M413">
        <v>12</v>
      </c>
      <c r="N413">
        <v>0</v>
      </c>
      <c r="O413">
        <v>1</v>
      </c>
      <c r="P413">
        <v>12</v>
      </c>
      <c r="Q413">
        <v>6</v>
      </c>
      <c r="R413">
        <v>0.5</v>
      </c>
      <c r="S413">
        <v>6</v>
      </c>
      <c r="T413">
        <v>0</v>
      </c>
    </row>
    <row r="414" spans="1:20" x14ac:dyDescent="0.3">
      <c r="A414">
        <v>413</v>
      </c>
      <c r="B414" s="2" t="s">
        <v>1949</v>
      </c>
      <c r="C414" t="s">
        <v>1949</v>
      </c>
      <c r="D414" s="2" t="s">
        <v>42</v>
      </c>
      <c r="E414">
        <v>22</v>
      </c>
      <c r="F414" s="2"/>
      <c r="G414">
        <v>7</v>
      </c>
      <c r="H414">
        <v>0</v>
      </c>
      <c r="I414">
        <v>1</v>
      </c>
      <c r="J414">
        <v>1</v>
      </c>
      <c r="K414">
        <v>1</v>
      </c>
      <c r="L414">
        <v>16</v>
      </c>
      <c r="M414">
        <v>16</v>
      </c>
      <c r="N414">
        <v>0</v>
      </c>
      <c r="O414">
        <v>1</v>
      </c>
      <c r="P414">
        <v>16</v>
      </c>
      <c r="Q414">
        <v>16</v>
      </c>
      <c r="R414">
        <v>0.1</v>
      </c>
      <c r="S414">
        <v>2.2999999999999998</v>
      </c>
      <c r="T414">
        <v>0</v>
      </c>
    </row>
    <row r="415" spans="1:20" x14ac:dyDescent="0.3">
      <c r="A415">
        <v>414</v>
      </c>
      <c r="B415" s="2" t="s">
        <v>622</v>
      </c>
      <c r="C415" t="s">
        <v>622</v>
      </c>
      <c r="D415" s="2" t="s">
        <v>46</v>
      </c>
      <c r="E415">
        <v>23</v>
      </c>
      <c r="F415" s="2"/>
      <c r="G415">
        <v>2</v>
      </c>
      <c r="H415">
        <v>0</v>
      </c>
      <c r="I415">
        <v>1</v>
      </c>
      <c r="J415">
        <v>1</v>
      </c>
      <c r="K415">
        <v>1</v>
      </c>
      <c r="L415">
        <v>6</v>
      </c>
      <c r="M415">
        <v>6</v>
      </c>
      <c r="N415">
        <v>0</v>
      </c>
      <c r="O415">
        <v>0</v>
      </c>
      <c r="P415">
        <v>6</v>
      </c>
      <c r="Q415">
        <v>6</v>
      </c>
      <c r="R415">
        <v>0.5</v>
      </c>
      <c r="S415">
        <v>3</v>
      </c>
      <c r="T415">
        <v>0</v>
      </c>
    </row>
    <row r="416" spans="1:20" x14ac:dyDescent="0.3">
      <c r="A416">
        <v>415</v>
      </c>
      <c r="B416" s="2" t="s">
        <v>2015</v>
      </c>
      <c r="C416" t="s">
        <v>2015</v>
      </c>
      <c r="D416" s="2" t="s">
        <v>88</v>
      </c>
      <c r="E416">
        <v>24</v>
      </c>
      <c r="F416" s="2" t="s">
        <v>1175</v>
      </c>
      <c r="G416">
        <v>7</v>
      </c>
      <c r="H416">
        <v>4</v>
      </c>
      <c r="I416">
        <v>4</v>
      </c>
      <c r="J416">
        <v>1</v>
      </c>
      <c r="K416">
        <v>0.25</v>
      </c>
      <c r="L416">
        <v>10</v>
      </c>
      <c r="M416">
        <v>10</v>
      </c>
      <c r="N416">
        <v>0</v>
      </c>
      <c r="O416">
        <v>1</v>
      </c>
      <c r="P416">
        <v>10</v>
      </c>
      <c r="Q416">
        <v>2.5</v>
      </c>
      <c r="R416">
        <v>0.1</v>
      </c>
      <c r="S416">
        <v>1.4</v>
      </c>
      <c r="T416">
        <v>0</v>
      </c>
    </row>
    <row r="417" spans="1:20" x14ac:dyDescent="0.3">
      <c r="A417">
        <v>416</v>
      </c>
      <c r="B417" s="2" t="s">
        <v>2771</v>
      </c>
      <c r="C417" t="s">
        <v>2771</v>
      </c>
      <c r="D417" s="2" t="s">
        <v>51</v>
      </c>
      <c r="E417">
        <v>29</v>
      </c>
      <c r="F417" s="2" t="s">
        <v>3252</v>
      </c>
      <c r="G417">
        <v>11</v>
      </c>
      <c r="H417">
        <v>11</v>
      </c>
      <c r="I417">
        <v>1</v>
      </c>
      <c r="J417">
        <v>1</v>
      </c>
      <c r="K417">
        <v>1</v>
      </c>
      <c r="L417">
        <v>2</v>
      </c>
      <c r="M417">
        <v>2</v>
      </c>
      <c r="N417">
        <v>1</v>
      </c>
      <c r="O417">
        <v>1</v>
      </c>
      <c r="P417">
        <v>2</v>
      </c>
      <c r="Q417">
        <v>2</v>
      </c>
      <c r="R417">
        <v>0.1</v>
      </c>
      <c r="S417">
        <v>0.2</v>
      </c>
      <c r="T417">
        <v>0</v>
      </c>
    </row>
    <row r="418" spans="1:20" x14ac:dyDescent="0.3">
      <c r="A418">
        <v>417</v>
      </c>
      <c r="B418" s="2" t="s">
        <v>151</v>
      </c>
      <c r="C418" t="s">
        <v>151</v>
      </c>
      <c r="D418" s="2" t="s">
        <v>86</v>
      </c>
      <c r="E418">
        <v>38</v>
      </c>
      <c r="F418" s="2" t="s">
        <v>1191</v>
      </c>
      <c r="G418">
        <v>8</v>
      </c>
      <c r="H418">
        <v>7</v>
      </c>
      <c r="I418">
        <v>1</v>
      </c>
      <c r="J418">
        <v>1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0.1</v>
      </c>
      <c r="S418">
        <v>0</v>
      </c>
      <c r="T418">
        <v>2</v>
      </c>
    </row>
    <row r="419" spans="1:20" x14ac:dyDescent="0.3">
      <c r="A419">
        <v>418</v>
      </c>
      <c r="B419" s="2" t="s">
        <v>753</v>
      </c>
      <c r="C419" t="s">
        <v>753</v>
      </c>
      <c r="D419" s="2" t="s">
        <v>40</v>
      </c>
      <c r="E419">
        <v>24</v>
      </c>
      <c r="F419" s="2"/>
      <c r="G419">
        <v>5</v>
      </c>
      <c r="H419">
        <v>0</v>
      </c>
      <c r="I419">
        <v>1</v>
      </c>
      <c r="J419">
        <v>1</v>
      </c>
      <c r="K419">
        <v>1</v>
      </c>
      <c r="L419">
        <v>5</v>
      </c>
      <c r="M419">
        <v>5</v>
      </c>
      <c r="N419">
        <v>1</v>
      </c>
      <c r="O419">
        <v>1</v>
      </c>
      <c r="P419">
        <v>5</v>
      </c>
      <c r="Q419">
        <v>5</v>
      </c>
      <c r="R419">
        <v>0.2</v>
      </c>
      <c r="S419">
        <v>1</v>
      </c>
      <c r="T419">
        <v>0</v>
      </c>
    </row>
    <row r="420" spans="1:20" x14ac:dyDescent="0.3">
      <c r="A420">
        <v>419</v>
      </c>
      <c r="B420" s="2" t="s">
        <v>627</v>
      </c>
      <c r="C420" t="s">
        <v>627</v>
      </c>
      <c r="D420" s="2" t="s">
        <v>116</v>
      </c>
      <c r="E420">
        <v>27</v>
      </c>
      <c r="F420" s="2"/>
      <c r="G420">
        <v>6</v>
      </c>
      <c r="H420">
        <v>0</v>
      </c>
      <c r="I420">
        <v>1</v>
      </c>
      <c r="J420">
        <v>1</v>
      </c>
      <c r="K420">
        <v>1</v>
      </c>
      <c r="L420">
        <v>7</v>
      </c>
      <c r="M420">
        <v>7</v>
      </c>
      <c r="N420">
        <v>0</v>
      </c>
      <c r="O420">
        <v>1</v>
      </c>
      <c r="P420">
        <v>7</v>
      </c>
      <c r="Q420">
        <v>7</v>
      </c>
      <c r="R420">
        <v>0.2</v>
      </c>
      <c r="S420">
        <v>1.2</v>
      </c>
      <c r="T420">
        <v>0</v>
      </c>
    </row>
    <row r="421" spans="1:20" x14ac:dyDescent="0.3">
      <c r="A421">
        <v>420</v>
      </c>
      <c r="B421" s="2" t="s">
        <v>1926</v>
      </c>
      <c r="C421" t="s">
        <v>1926</v>
      </c>
      <c r="D421" s="2" t="s">
        <v>135</v>
      </c>
      <c r="E421">
        <v>22</v>
      </c>
      <c r="F421" s="2" t="s">
        <v>1172</v>
      </c>
      <c r="G421">
        <v>5</v>
      </c>
      <c r="H421">
        <v>2</v>
      </c>
      <c r="I421">
        <v>4</v>
      </c>
      <c r="J421">
        <v>1</v>
      </c>
      <c r="K421">
        <v>0.25</v>
      </c>
      <c r="L421">
        <v>3</v>
      </c>
      <c r="M421">
        <v>3</v>
      </c>
      <c r="N421">
        <v>0</v>
      </c>
      <c r="O421">
        <v>0</v>
      </c>
      <c r="P421">
        <v>3</v>
      </c>
      <c r="Q421">
        <v>0.8</v>
      </c>
      <c r="R421">
        <v>0.2</v>
      </c>
      <c r="S421">
        <v>0.6</v>
      </c>
      <c r="T421">
        <v>0</v>
      </c>
    </row>
    <row r="422" spans="1:20" x14ac:dyDescent="0.3">
      <c r="A422">
        <v>421</v>
      </c>
      <c r="B422" s="2" t="s">
        <v>631</v>
      </c>
      <c r="C422" t="s">
        <v>631</v>
      </c>
      <c r="D422" s="2" t="s">
        <v>67</v>
      </c>
      <c r="E422">
        <v>25</v>
      </c>
      <c r="F422" s="2"/>
      <c r="G422">
        <v>7</v>
      </c>
      <c r="H422">
        <v>0</v>
      </c>
      <c r="I422">
        <v>1</v>
      </c>
      <c r="J422">
        <v>1</v>
      </c>
      <c r="K422">
        <v>1</v>
      </c>
      <c r="L422">
        <v>6</v>
      </c>
      <c r="M422">
        <v>6</v>
      </c>
      <c r="N422">
        <v>0</v>
      </c>
      <c r="O422">
        <v>0</v>
      </c>
      <c r="P422">
        <v>6</v>
      </c>
      <c r="Q422">
        <v>6</v>
      </c>
      <c r="R422">
        <v>0.1</v>
      </c>
      <c r="S422">
        <v>0.9</v>
      </c>
      <c r="T422">
        <v>0</v>
      </c>
    </row>
    <row r="423" spans="1:20" x14ac:dyDescent="0.3">
      <c r="A423">
        <v>422</v>
      </c>
      <c r="B423" s="2" t="s">
        <v>831</v>
      </c>
      <c r="C423" t="s">
        <v>831</v>
      </c>
      <c r="D423" s="2" t="s">
        <v>135</v>
      </c>
      <c r="E423">
        <v>27</v>
      </c>
      <c r="F423" s="2"/>
      <c r="G423">
        <v>7</v>
      </c>
      <c r="H423">
        <v>0</v>
      </c>
      <c r="I423">
        <v>2</v>
      </c>
      <c r="J423">
        <v>1</v>
      </c>
      <c r="K423">
        <v>0.5</v>
      </c>
      <c r="L423">
        <v>10</v>
      </c>
      <c r="M423">
        <v>10</v>
      </c>
      <c r="N423">
        <v>0</v>
      </c>
      <c r="O423">
        <v>1</v>
      </c>
      <c r="P423">
        <v>10</v>
      </c>
      <c r="Q423">
        <v>5</v>
      </c>
      <c r="R423">
        <v>0.1</v>
      </c>
      <c r="S423">
        <v>1.4</v>
      </c>
      <c r="T423">
        <v>0</v>
      </c>
    </row>
    <row r="424" spans="1:20" x14ac:dyDescent="0.3">
      <c r="A424">
        <v>423</v>
      </c>
      <c r="B424" s="2" t="s">
        <v>366</v>
      </c>
      <c r="C424" t="s">
        <v>366</v>
      </c>
      <c r="D424" s="2" t="s">
        <v>54</v>
      </c>
      <c r="E424">
        <v>25</v>
      </c>
      <c r="F424" s="2"/>
      <c r="G424">
        <v>5</v>
      </c>
      <c r="H424">
        <v>0</v>
      </c>
      <c r="I424">
        <v>1</v>
      </c>
      <c r="J424">
        <v>1</v>
      </c>
      <c r="K424">
        <v>1</v>
      </c>
      <c r="L424">
        <v>2</v>
      </c>
      <c r="M424">
        <v>2</v>
      </c>
      <c r="N424">
        <v>0</v>
      </c>
      <c r="O424">
        <v>0</v>
      </c>
      <c r="P424">
        <v>2</v>
      </c>
      <c r="Q424">
        <v>2</v>
      </c>
      <c r="R424">
        <v>0.2</v>
      </c>
      <c r="S424">
        <v>0.4</v>
      </c>
      <c r="T424">
        <v>0</v>
      </c>
    </row>
    <row r="425" spans="1:20" x14ac:dyDescent="0.3">
      <c r="A425">
        <v>424</v>
      </c>
      <c r="B425" s="2" t="s">
        <v>580</v>
      </c>
      <c r="C425" t="s">
        <v>580</v>
      </c>
      <c r="D425" s="2" t="s">
        <v>40</v>
      </c>
      <c r="E425">
        <v>27</v>
      </c>
      <c r="F425" s="2"/>
      <c r="G425">
        <v>2</v>
      </c>
      <c r="H425">
        <v>0</v>
      </c>
      <c r="I425">
        <v>1</v>
      </c>
      <c r="J425">
        <v>1</v>
      </c>
      <c r="K425">
        <v>1</v>
      </c>
      <c r="L425">
        <v>12</v>
      </c>
      <c r="M425">
        <v>12</v>
      </c>
      <c r="N425">
        <v>0</v>
      </c>
      <c r="O425">
        <v>1</v>
      </c>
      <c r="P425">
        <v>12</v>
      </c>
      <c r="Q425">
        <v>12</v>
      </c>
      <c r="R425">
        <v>0.5</v>
      </c>
      <c r="S425">
        <v>6</v>
      </c>
      <c r="T425">
        <v>0</v>
      </c>
    </row>
    <row r="426" spans="1:20" x14ac:dyDescent="0.3">
      <c r="A426">
        <v>425</v>
      </c>
      <c r="B426" s="2" t="s">
        <v>195</v>
      </c>
      <c r="C426" t="s">
        <v>195</v>
      </c>
      <c r="D426" s="2" t="s">
        <v>86</v>
      </c>
      <c r="E426">
        <v>26</v>
      </c>
      <c r="F426" s="2" t="s">
        <v>1157</v>
      </c>
      <c r="G426">
        <v>5</v>
      </c>
      <c r="H426">
        <v>3</v>
      </c>
      <c r="I426">
        <v>1</v>
      </c>
      <c r="J426">
        <v>1</v>
      </c>
      <c r="K426">
        <v>1</v>
      </c>
      <c r="L426">
        <v>-3</v>
      </c>
      <c r="M426">
        <v>-3</v>
      </c>
      <c r="N426">
        <v>0</v>
      </c>
      <c r="O426">
        <v>0</v>
      </c>
      <c r="P426">
        <v>-3</v>
      </c>
      <c r="Q426">
        <v>-3</v>
      </c>
      <c r="R426">
        <v>0.2</v>
      </c>
      <c r="S426">
        <v>-0.6</v>
      </c>
      <c r="T426">
        <v>1</v>
      </c>
    </row>
    <row r="427" spans="1:20" x14ac:dyDescent="0.3">
      <c r="A427">
        <v>426</v>
      </c>
      <c r="B427" s="2" t="s">
        <v>1910</v>
      </c>
      <c r="C427" t="s">
        <v>1910</v>
      </c>
      <c r="D427" s="2" t="s">
        <v>76</v>
      </c>
      <c r="E427">
        <v>22</v>
      </c>
      <c r="F427" s="2"/>
      <c r="G427">
        <v>10</v>
      </c>
      <c r="H427">
        <v>0</v>
      </c>
      <c r="I427">
        <v>1</v>
      </c>
      <c r="J427">
        <v>1</v>
      </c>
      <c r="K427">
        <v>1</v>
      </c>
      <c r="L427">
        <v>3</v>
      </c>
      <c r="M427">
        <v>3</v>
      </c>
      <c r="N427">
        <v>0</v>
      </c>
      <c r="O427">
        <v>0</v>
      </c>
      <c r="P427">
        <v>3</v>
      </c>
      <c r="Q427">
        <v>3</v>
      </c>
      <c r="R427">
        <v>0.1</v>
      </c>
      <c r="S427">
        <v>0.3</v>
      </c>
      <c r="T427">
        <v>3</v>
      </c>
    </row>
    <row r="428" spans="1:20" x14ac:dyDescent="0.3">
      <c r="A428">
        <v>427</v>
      </c>
      <c r="B428" s="2" t="s">
        <v>271</v>
      </c>
      <c r="C428" t="s">
        <v>271</v>
      </c>
      <c r="D428" s="2" t="s">
        <v>44</v>
      </c>
      <c r="E428">
        <v>26</v>
      </c>
      <c r="F428" s="2" t="s">
        <v>1175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12</v>
      </c>
      <c r="M428">
        <v>12</v>
      </c>
      <c r="N428">
        <v>0</v>
      </c>
      <c r="O428">
        <v>1</v>
      </c>
      <c r="P428">
        <v>12</v>
      </c>
      <c r="Q428">
        <v>12</v>
      </c>
      <c r="R428">
        <v>1</v>
      </c>
      <c r="S428">
        <v>12</v>
      </c>
      <c r="T428">
        <v>0</v>
      </c>
    </row>
    <row r="429" spans="1:20" x14ac:dyDescent="0.3">
      <c r="A429">
        <v>428</v>
      </c>
      <c r="B429" s="2" t="s">
        <v>2860</v>
      </c>
      <c r="C429" t="s">
        <v>2860</v>
      </c>
      <c r="D429" s="2" t="s">
        <v>48</v>
      </c>
      <c r="E429">
        <v>24</v>
      </c>
      <c r="F429" s="2" t="s">
        <v>1172</v>
      </c>
      <c r="G429">
        <v>2</v>
      </c>
      <c r="H429">
        <v>2</v>
      </c>
      <c r="I429">
        <v>3</v>
      </c>
      <c r="J429">
        <v>1</v>
      </c>
      <c r="K429">
        <v>0.33300000000000002</v>
      </c>
      <c r="L429">
        <v>5</v>
      </c>
      <c r="M429">
        <v>5</v>
      </c>
      <c r="N429">
        <v>0</v>
      </c>
      <c r="O429">
        <v>0</v>
      </c>
      <c r="P429">
        <v>5</v>
      </c>
      <c r="Q429">
        <v>1.7</v>
      </c>
      <c r="R429">
        <v>0.5</v>
      </c>
      <c r="S429">
        <v>2.5</v>
      </c>
      <c r="T429">
        <v>0</v>
      </c>
    </row>
    <row r="430" spans="1:20" x14ac:dyDescent="0.3">
      <c r="A430">
        <v>429</v>
      </c>
      <c r="B430" s="2" t="s">
        <v>2832</v>
      </c>
      <c r="C430" t="s">
        <v>2832</v>
      </c>
      <c r="D430" s="2" t="s">
        <v>101</v>
      </c>
      <c r="E430">
        <v>21</v>
      </c>
      <c r="F430" s="2"/>
      <c r="G430">
        <v>1</v>
      </c>
      <c r="H430">
        <v>0</v>
      </c>
      <c r="I430">
        <v>1</v>
      </c>
      <c r="J430">
        <v>1</v>
      </c>
      <c r="K430">
        <v>1</v>
      </c>
      <c r="L430">
        <v>8</v>
      </c>
      <c r="M430">
        <v>8</v>
      </c>
      <c r="N430">
        <v>0</v>
      </c>
      <c r="O430">
        <v>0</v>
      </c>
      <c r="P430">
        <v>8</v>
      </c>
      <c r="Q430">
        <v>8</v>
      </c>
      <c r="R430">
        <v>1</v>
      </c>
      <c r="S430">
        <v>8</v>
      </c>
      <c r="T430">
        <v>0</v>
      </c>
    </row>
    <row r="431" spans="1:20" x14ac:dyDescent="0.3">
      <c r="A431">
        <v>430</v>
      </c>
      <c r="B431" s="2" t="s">
        <v>810</v>
      </c>
      <c r="C431" t="s">
        <v>810</v>
      </c>
      <c r="D431" s="2" t="s">
        <v>51</v>
      </c>
      <c r="E431">
        <v>25</v>
      </c>
      <c r="F431" s="2"/>
      <c r="G431">
        <v>8</v>
      </c>
      <c r="H431">
        <v>0</v>
      </c>
      <c r="I431">
        <v>1</v>
      </c>
      <c r="J431">
        <v>1</v>
      </c>
      <c r="K431">
        <v>1</v>
      </c>
      <c r="L431">
        <v>11</v>
      </c>
      <c r="M431">
        <v>11</v>
      </c>
      <c r="N431">
        <v>0</v>
      </c>
      <c r="O431">
        <v>1</v>
      </c>
      <c r="P431">
        <v>11</v>
      </c>
      <c r="Q431">
        <v>11</v>
      </c>
      <c r="R431">
        <v>0.1</v>
      </c>
      <c r="S431">
        <v>1.4</v>
      </c>
      <c r="T431">
        <v>0</v>
      </c>
    </row>
    <row r="432" spans="1:20" x14ac:dyDescent="0.3">
      <c r="A432">
        <v>431</v>
      </c>
      <c r="B432" s="2" t="s">
        <v>2786</v>
      </c>
      <c r="C432" t="s">
        <v>2786</v>
      </c>
      <c r="D432" s="2" t="s">
        <v>76</v>
      </c>
      <c r="E432">
        <v>22</v>
      </c>
      <c r="F432" s="2"/>
      <c r="G432">
        <v>1</v>
      </c>
      <c r="H432">
        <v>0</v>
      </c>
      <c r="I432">
        <v>1</v>
      </c>
      <c r="J432">
        <v>1</v>
      </c>
      <c r="K432">
        <v>1</v>
      </c>
      <c r="L432">
        <v>2</v>
      </c>
      <c r="M432">
        <v>2</v>
      </c>
      <c r="N432">
        <v>0</v>
      </c>
      <c r="O432">
        <v>0</v>
      </c>
      <c r="P432">
        <v>2</v>
      </c>
      <c r="Q432">
        <v>2</v>
      </c>
      <c r="R432">
        <v>1</v>
      </c>
      <c r="S432">
        <v>2</v>
      </c>
      <c r="T432">
        <v>0</v>
      </c>
    </row>
    <row r="433" spans="1:20" x14ac:dyDescent="0.3">
      <c r="A433">
        <v>432</v>
      </c>
      <c r="B433" s="2" t="s">
        <v>644</v>
      </c>
      <c r="C433" t="s">
        <v>644</v>
      </c>
      <c r="D433" s="2" t="s">
        <v>33</v>
      </c>
      <c r="E433">
        <v>26</v>
      </c>
      <c r="F433" s="2"/>
      <c r="G433">
        <v>1</v>
      </c>
      <c r="H433">
        <v>0</v>
      </c>
      <c r="I433">
        <v>2</v>
      </c>
      <c r="J433">
        <v>1</v>
      </c>
      <c r="K433">
        <v>0.5</v>
      </c>
      <c r="L433">
        <v>13</v>
      </c>
      <c r="M433">
        <v>13</v>
      </c>
      <c r="N433">
        <v>0</v>
      </c>
      <c r="O433">
        <v>0</v>
      </c>
      <c r="P433">
        <v>13</v>
      </c>
      <c r="Q433">
        <v>6.5</v>
      </c>
      <c r="R433">
        <v>1</v>
      </c>
      <c r="S433">
        <v>13</v>
      </c>
      <c r="T433">
        <v>0</v>
      </c>
    </row>
    <row r="434" spans="1:20" x14ac:dyDescent="0.3">
      <c r="A434">
        <v>433</v>
      </c>
      <c r="B434" s="2" t="s">
        <v>748</v>
      </c>
      <c r="C434" t="s">
        <v>748</v>
      </c>
      <c r="D434" s="2" t="s">
        <v>48</v>
      </c>
      <c r="E434">
        <v>28</v>
      </c>
      <c r="F434" s="2"/>
      <c r="G434">
        <v>1</v>
      </c>
      <c r="H434">
        <v>0</v>
      </c>
      <c r="I434">
        <v>1</v>
      </c>
      <c r="J434">
        <v>1</v>
      </c>
      <c r="K434">
        <v>1</v>
      </c>
      <c r="L434">
        <v>5</v>
      </c>
      <c r="M434">
        <v>5</v>
      </c>
      <c r="N434">
        <v>0</v>
      </c>
      <c r="O434">
        <v>0</v>
      </c>
      <c r="P434">
        <v>5</v>
      </c>
      <c r="Q434">
        <v>5</v>
      </c>
      <c r="R434">
        <v>1</v>
      </c>
      <c r="S434">
        <v>5</v>
      </c>
      <c r="T434">
        <v>0</v>
      </c>
    </row>
    <row r="435" spans="1:20" x14ac:dyDescent="0.3">
      <c r="A435">
        <v>434</v>
      </c>
      <c r="B435" s="2" t="s">
        <v>2753</v>
      </c>
      <c r="C435" t="s">
        <v>2753</v>
      </c>
      <c r="D435" s="2" t="s">
        <v>99</v>
      </c>
      <c r="E435">
        <v>31</v>
      </c>
      <c r="F435" s="2" t="s">
        <v>2754</v>
      </c>
      <c r="G435">
        <v>8</v>
      </c>
      <c r="H435">
        <v>8</v>
      </c>
      <c r="I435">
        <v>1</v>
      </c>
      <c r="J435">
        <v>1</v>
      </c>
      <c r="K435">
        <v>1</v>
      </c>
      <c r="L435">
        <v>4</v>
      </c>
      <c r="M435">
        <v>4</v>
      </c>
      <c r="N435">
        <v>0</v>
      </c>
      <c r="O435">
        <v>1</v>
      </c>
      <c r="P435">
        <v>4</v>
      </c>
      <c r="Q435">
        <v>4</v>
      </c>
      <c r="R435">
        <v>0.1</v>
      </c>
      <c r="S435">
        <v>0.5</v>
      </c>
      <c r="T435">
        <v>0</v>
      </c>
    </row>
    <row r="436" spans="1:20" x14ac:dyDescent="0.3">
      <c r="A436">
        <v>435</v>
      </c>
      <c r="B436" s="2" t="s">
        <v>2711</v>
      </c>
      <c r="C436" t="s">
        <v>2711</v>
      </c>
      <c r="D436" s="2" t="s">
        <v>88</v>
      </c>
      <c r="E436">
        <v>33</v>
      </c>
      <c r="F436" s="2"/>
      <c r="G436">
        <v>7</v>
      </c>
      <c r="H436">
        <v>4</v>
      </c>
      <c r="I436">
        <v>2</v>
      </c>
      <c r="J436">
        <v>1</v>
      </c>
      <c r="K436">
        <v>0.5</v>
      </c>
      <c r="L436">
        <v>2</v>
      </c>
      <c r="M436">
        <v>2</v>
      </c>
      <c r="N436">
        <v>0</v>
      </c>
      <c r="O436">
        <v>1</v>
      </c>
      <c r="P436">
        <v>2</v>
      </c>
      <c r="Q436">
        <v>1</v>
      </c>
      <c r="R436">
        <v>0.1</v>
      </c>
      <c r="S436">
        <v>0.3</v>
      </c>
      <c r="T436">
        <v>0</v>
      </c>
    </row>
    <row r="437" spans="1:20" x14ac:dyDescent="0.3">
      <c r="A437">
        <v>436</v>
      </c>
      <c r="B437" s="2" t="s">
        <v>154</v>
      </c>
      <c r="C437" t="s">
        <v>154</v>
      </c>
      <c r="D437" s="2" t="s">
        <v>88</v>
      </c>
      <c r="E437">
        <v>24</v>
      </c>
      <c r="F437" s="2" t="s">
        <v>1191</v>
      </c>
      <c r="G437">
        <v>7</v>
      </c>
      <c r="H437">
        <v>7</v>
      </c>
      <c r="I437">
        <v>1</v>
      </c>
      <c r="J437">
        <v>1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0.1</v>
      </c>
      <c r="S437">
        <v>0</v>
      </c>
      <c r="T437">
        <v>4</v>
      </c>
    </row>
    <row r="438" spans="1:20" x14ac:dyDescent="0.3">
      <c r="A438">
        <v>437</v>
      </c>
      <c r="B438" s="2" t="s">
        <v>558</v>
      </c>
      <c r="C438" t="s">
        <v>558</v>
      </c>
      <c r="D438" s="2" t="s">
        <v>101</v>
      </c>
      <c r="E438">
        <v>27</v>
      </c>
      <c r="F438" s="2"/>
      <c r="G438">
        <v>2</v>
      </c>
      <c r="H438">
        <v>0</v>
      </c>
      <c r="I438">
        <v>2</v>
      </c>
      <c r="J438">
        <v>1</v>
      </c>
      <c r="K438">
        <v>0.5</v>
      </c>
      <c r="L438">
        <v>15</v>
      </c>
      <c r="M438">
        <v>15</v>
      </c>
      <c r="N438">
        <v>0</v>
      </c>
      <c r="O438">
        <v>1</v>
      </c>
      <c r="P438">
        <v>15</v>
      </c>
      <c r="Q438">
        <v>7.5</v>
      </c>
      <c r="R438">
        <v>0.5</v>
      </c>
      <c r="S438">
        <v>7.5</v>
      </c>
      <c r="T438">
        <v>0</v>
      </c>
    </row>
    <row r="439" spans="1:20" x14ac:dyDescent="0.3">
      <c r="A439">
        <v>438</v>
      </c>
      <c r="B439" s="2" t="s">
        <v>651</v>
      </c>
      <c r="C439" t="s">
        <v>651</v>
      </c>
      <c r="D439" s="2" t="s">
        <v>74</v>
      </c>
      <c r="E439">
        <v>32</v>
      </c>
      <c r="F439" s="2"/>
      <c r="G439">
        <v>4</v>
      </c>
      <c r="H439">
        <v>0</v>
      </c>
      <c r="I439">
        <v>1</v>
      </c>
      <c r="J439">
        <v>1</v>
      </c>
      <c r="K439">
        <v>1</v>
      </c>
      <c r="L439">
        <v>4</v>
      </c>
      <c r="M439">
        <v>4</v>
      </c>
      <c r="N439">
        <v>0</v>
      </c>
      <c r="O439">
        <v>0</v>
      </c>
      <c r="P439">
        <v>4</v>
      </c>
      <c r="Q439">
        <v>4</v>
      </c>
      <c r="R439">
        <v>0.3</v>
      </c>
      <c r="S439">
        <v>1</v>
      </c>
      <c r="T439">
        <v>0</v>
      </c>
    </row>
    <row r="440" spans="1:20" x14ac:dyDescent="0.3">
      <c r="A440">
        <v>439</v>
      </c>
      <c r="B440" s="2" t="s">
        <v>589</v>
      </c>
      <c r="C440" t="s">
        <v>589</v>
      </c>
      <c r="D440" s="2" t="s">
        <v>72</v>
      </c>
      <c r="E440">
        <v>23</v>
      </c>
      <c r="F440" s="2"/>
      <c r="G440">
        <v>7</v>
      </c>
      <c r="H440">
        <v>0</v>
      </c>
      <c r="I440">
        <v>2</v>
      </c>
      <c r="J440">
        <v>1</v>
      </c>
      <c r="K440">
        <v>0.5</v>
      </c>
      <c r="L440">
        <v>3</v>
      </c>
      <c r="M440">
        <v>3</v>
      </c>
      <c r="N440">
        <v>0</v>
      </c>
      <c r="O440">
        <v>0</v>
      </c>
      <c r="P440">
        <v>3</v>
      </c>
      <c r="Q440">
        <v>1.5</v>
      </c>
      <c r="R440">
        <v>0.1</v>
      </c>
      <c r="S440">
        <v>0.4</v>
      </c>
      <c r="T440">
        <v>0</v>
      </c>
    </row>
    <row r="441" spans="1:20" x14ac:dyDescent="0.3">
      <c r="A441">
        <v>440</v>
      </c>
      <c r="B441" s="2" t="s">
        <v>418</v>
      </c>
      <c r="C441" t="s">
        <v>418</v>
      </c>
      <c r="D441" s="2" t="s">
        <v>101</v>
      </c>
      <c r="E441">
        <v>31</v>
      </c>
      <c r="F441" s="2" t="s">
        <v>38</v>
      </c>
      <c r="G441">
        <v>10</v>
      </c>
      <c r="H441">
        <v>10</v>
      </c>
      <c r="I441">
        <v>1</v>
      </c>
      <c r="J441">
        <v>1</v>
      </c>
      <c r="K441">
        <v>1</v>
      </c>
      <c r="L441">
        <v>16</v>
      </c>
      <c r="M441">
        <v>16</v>
      </c>
      <c r="N441">
        <v>0</v>
      </c>
      <c r="O441">
        <v>1</v>
      </c>
      <c r="P441">
        <v>16</v>
      </c>
      <c r="Q441">
        <v>16</v>
      </c>
      <c r="R441">
        <v>0.1</v>
      </c>
      <c r="S441">
        <v>1.6</v>
      </c>
      <c r="T441">
        <v>3</v>
      </c>
    </row>
    <row r="442" spans="1:20" x14ac:dyDescent="0.3">
      <c r="A442">
        <v>441</v>
      </c>
      <c r="B442" s="2" t="s">
        <v>320</v>
      </c>
      <c r="C442" t="s">
        <v>320</v>
      </c>
      <c r="D442" s="2" t="s">
        <v>88</v>
      </c>
      <c r="E442">
        <v>26</v>
      </c>
      <c r="F442" s="2"/>
      <c r="G442">
        <v>9</v>
      </c>
      <c r="H442">
        <v>0</v>
      </c>
      <c r="I442">
        <v>4</v>
      </c>
      <c r="J442">
        <v>1</v>
      </c>
      <c r="K442">
        <v>0.25</v>
      </c>
      <c r="L442">
        <v>5</v>
      </c>
      <c r="M442">
        <v>5</v>
      </c>
      <c r="N442">
        <v>0</v>
      </c>
      <c r="O442">
        <v>1</v>
      </c>
      <c r="P442">
        <v>5</v>
      </c>
      <c r="Q442">
        <v>1.3</v>
      </c>
      <c r="R442">
        <v>0.1</v>
      </c>
      <c r="S442">
        <v>0.6</v>
      </c>
      <c r="T442">
        <v>0</v>
      </c>
    </row>
    <row r="443" spans="1:20" x14ac:dyDescent="0.3">
      <c r="A443">
        <v>442</v>
      </c>
      <c r="B443" s="2" t="s">
        <v>514</v>
      </c>
      <c r="C443" t="s">
        <v>514</v>
      </c>
      <c r="D443" s="2" t="s">
        <v>74</v>
      </c>
      <c r="E443">
        <v>27</v>
      </c>
      <c r="F443" s="2"/>
      <c r="G443">
        <v>11</v>
      </c>
      <c r="H443">
        <v>0</v>
      </c>
      <c r="I443">
        <v>2</v>
      </c>
      <c r="J443">
        <v>1</v>
      </c>
      <c r="K443">
        <v>0.5</v>
      </c>
      <c r="L443">
        <v>11</v>
      </c>
      <c r="M443">
        <v>11</v>
      </c>
      <c r="N443">
        <v>0</v>
      </c>
      <c r="O443">
        <v>1</v>
      </c>
      <c r="P443">
        <v>11</v>
      </c>
      <c r="Q443">
        <v>5.5</v>
      </c>
      <c r="R443">
        <v>0.1</v>
      </c>
      <c r="S443">
        <v>1</v>
      </c>
      <c r="T443">
        <v>0</v>
      </c>
    </row>
    <row r="444" spans="1:20" x14ac:dyDescent="0.3">
      <c r="A444">
        <v>443</v>
      </c>
      <c r="B444" s="2" t="s">
        <v>58</v>
      </c>
      <c r="C444" t="s">
        <v>58</v>
      </c>
      <c r="D444" s="2" t="s">
        <v>44</v>
      </c>
      <c r="E444">
        <v>27</v>
      </c>
      <c r="F444" s="2" t="s">
        <v>1191</v>
      </c>
      <c r="G444">
        <v>5</v>
      </c>
      <c r="H444">
        <v>5</v>
      </c>
      <c r="I444">
        <v>1</v>
      </c>
      <c r="J444">
        <v>1</v>
      </c>
      <c r="K444">
        <v>1</v>
      </c>
      <c r="L444">
        <v>11</v>
      </c>
      <c r="M444">
        <v>11</v>
      </c>
      <c r="N444">
        <v>1</v>
      </c>
      <c r="O444">
        <v>1</v>
      </c>
      <c r="P444">
        <v>11</v>
      </c>
      <c r="Q444">
        <v>11</v>
      </c>
      <c r="R444">
        <v>0.2</v>
      </c>
      <c r="S444">
        <v>2.2000000000000002</v>
      </c>
      <c r="T444">
        <v>3</v>
      </c>
    </row>
    <row r="445" spans="1:20" x14ac:dyDescent="0.3">
      <c r="A445">
        <v>444</v>
      </c>
      <c r="B445" s="2" t="s">
        <v>1945</v>
      </c>
      <c r="C445" t="s">
        <v>1945</v>
      </c>
      <c r="D445" s="2" t="s">
        <v>37</v>
      </c>
      <c r="E445">
        <v>24</v>
      </c>
      <c r="F445" s="2"/>
      <c r="G445">
        <v>11</v>
      </c>
      <c r="H445">
        <v>0</v>
      </c>
      <c r="I445">
        <v>3</v>
      </c>
      <c r="J445">
        <v>1</v>
      </c>
      <c r="K445">
        <v>0.33300000000000002</v>
      </c>
      <c r="L445">
        <v>14</v>
      </c>
      <c r="M445">
        <v>14</v>
      </c>
      <c r="N445">
        <v>0</v>
      </c>
      <c r="O445">
        <v>1</v>
      </c>
      <c r="P445">
        <v>14</v>
      </c>
      <c r="Q445">
        <v>4.7</v>
      </c>
      <c r="R445">
        <v>0.1</v>
      </c>
      <c r="S445">
        <v>1.3</v>
      </c>
      <c r="T445">
        <v>0</v>
      </c>
    </row>
    <row r="446" spans="1:20" x14ac:dyDescent="0.3">
      <c r="A446">
        <v>445</v>
      </c>
      <c r="B446" s="2" t="s">
        <v>122</v>
      </c>
      <c r="C446" t="s">
        <v>122</v>
      </c>
      <c r="D446" s="2" t="s">
        <v>42</v>
      </c>
      <c r="E446">
        <v>37</v>
      </c>
      <c r="F446" s="2" t="s">
        <v>38</v>
      </c>
      <c r="G446">
        <v>11</v>
      </c>
      <c r="H446">
        <v>11</v>
      </c>
      <c r="I446">
        <v>1</v>
      </c>
      <c r="J446">
        <v>1</v>
      </c>
      <c r="K446">
        <v>1</v>
      </c>
      <c r="L446">
        <v>-6</v>
      </c>
      <c r="M446">
        <v>-6</v>
      </c>
      <c r="N446">
        <v>0</v>
      </c>
      <c r="O446">
        <v>0</v>
      </c>
      <c r="P446">
        <v>-6</v>
      </c>
      <c r="Q446">
        <v>-6</v>
      </c>
      <c r="R446">
        <v>0.1</v>
      </c>
      <c r="S446">
        <v>-0.5</v>
      </c>
      <c r="T446">
        <v>2</v>
      </c>
    </row>
    <row r="447" spans="1:20" x14ac:dyDescent="0.3">
      <c r="A447">
        <v>446</v>
      </c>
      <c r="B447" s="2" t="s">
        <v>563</v>
      </c>
      <c r="C447" t="s">
        <v>563</v>
      </c>
      <c r="D447" s="2" t="s">
        <v>88</v>
      </c>
      <c r="E447">
        <v>26</v>
      </c>
      <c r="F447" s="2" t="s">
        <v>1175</v>
      </c>
      <c r="G447">
        <v>3</v>
      </c>
      <c r="H447">
        <v>2</v>
      </c>
      <c r="I447">
        <v>1</v>
      </c>
      <c r="J447">
        <v>1</v>
      </c>
      <c r="K447">
        <v>1</v>
      </c>
      <c r="L447">
        <v>3</v>
      </c>
      <c r="M447">
        <v>3</v>
      </c>
      <c r="N447">
        <v>0</v>
      </c>
      <c r="O447">
        <v>0</v>
      </c>
      <c r="P447">
        <v>3</v>
      </c>
      <c r="Q447">
        <v>3</v>
      </c>
      <c r="R447">
        <v>0.3</v>
      </c>
      <c r="S447">
        <v>1</v>
      </c>
      <c r="T447">
        <v>0</v>
      </c>
    </row>
    <row r="448" spans="1:20" x14ac:dyDescent="0.3">
      <c r="A448">
        <v>447</v>
      </c>
      <c r="B448" s="2" t="s">
        <v>480</v>
      </c>
      <c r="C448" t="s">
        <v>480</v>
      </c>
      <c r="D448" s="2" t="s">
        <v>116</v>
      </c>
      <c r="E448">
        <v>24</v>
      </c>
      <c r="F448" s="2"/>
      <c r="G448">
        <v>10</v>
      </c>
      <c r="H448">
        <v>0</v>
      </c>
      <c r="I448">
        <v>1</v>
      </c>
      <c r="J448">
        <v>1</v>
      </c>
      <c r="K448">
        <v>1</v>
      </c>
      <c r="L448">
        <v>6</v>
      </c>
      <c r="M448">
        <v>6</v>
      </c>
      <c r="N448">
        <v>0</v>
      </c>
      <c r="O448">
        <v>0</v>
      </c>
      <c r="P448">
        <v>6</v>
      </c>
      <c r="Q448">
        <v>6</v>
      </c>
      <c r="R448">
        <v>0.1</v>
      </c>
      <c r="S448">
        <v>0.6</v>
      </c>
      <c r="T448">
        <v>0</v>
      </c>
    </row>
    <row r="449" spans="1:20" x14ac:dyDescent="0.3">
      <c r="A449">
        <v>448</v>
      </c>
      <c r="B449" s="2" t="s">
        <v>543</v>
      </c>
      <c r="C449" t="s">
        <v>543</v>
      </c>
      <c r="D449" s="2" t="s">
        <v>51</v>
      </c>
      <c r="E449">
        <v>32</v>
      </c>
      <c r="F449" s="2"/>
      <c r="G449">
        <v>8</v>
      </c>
      <c r="H449">
        <v>0</v>
      </c>
      <c r="I449">
        <v>1</v>
      </c>
      <c r="J449">
        <v>1</v>
      </c>
      <c r="K449">
        <v>1</v>
      </c>
      <c r="L449">
        <v>5</v>
      </c>
      <c r="M449">
        <v>5</v>
      </c>
      <c r="N449">
        <v>1</v>
      </c>
      <c r="O449">
        <v>1</v>
      </c>
      <c r="P449">
        <v>5</v>
      </c>
      <c r="Q449">
        <v>5</v>
      </c>
      <c r="R449">
        <v>0.1</v>
      </c>
      <c r="S449">
        <v>0.6</v>
      </c>
      <c r="T449">
        <v>0</v>
      </c>
    </row>
    <row r="450" spans="1:20" x14ac:dyDescent="0.3">
      <c r="A450">
        <v>449</v>
      </c>
      <c r="B450" s="2" t="s">
        <v>3054</v>
      </c>
      <c r="C450" t="s">
        <v>3054</v>
      </c>
      <c r="D450" s="2" t="s">
        <v>33</v>
      </c>
      <c r="E450">
        <v>24</v>
      </c>
      <c r="F450" s="2"/>
      <c r="G450">
        <v>3</v>
      </c>
      <c r="H450">
        <v>0</v>
      </c>
      <c r="I450">
        <v>2</v>
      </c>
      <c r="J450">
        <v>1</v>
      </c>
      <c r="K450">
        <v>0.5</v>
      </c>
      <c r="L450">
        <v>2</v>
      </c>
      <c r="M450">
        <v>2</v>
      </c>
      <c r="N450">
        <v>0</v>
      </c>
      <c r="O450">
        <v>0</v>
      </c>
      <c r="P450">
        <v>2</v>
      </c>
      <c r="Q450">
        <v>1</v>
      </c>
      <c r="R450">
        <v>0.3</v>
      </c>
      <c r="S450">
        <v>0.7</v>
      </c>
      <c r="T450">
        <v>1</v>
      </c>
    </row>
    <row r="451" spans="1:20" x14ac:dyDescent="0.3">
      <c r="A451">
        <v>450</v>
      </c>
      <c r="B451" s="2" t="s">
        <v>343</v>
      </c>
      <c r="C451" t="s">
        <v>343</v>
      </c>
      <c r="D451" s="2" t="s">
        <v>130</v>
      </c>
      <c r="E451">
        <v>24</v>
      </c>
      <c r="F451" s="2"/>
      <c r="G451">
        <v>5</v>
      </c>
      <c r="H451">
        <v>0</v>
      </c>
      <c r="I451">
        <v>1</v>
      </c>
      <c r="J451">
        <v>1</v>
      </c>
      <c r="K451">
        <v>1</v>
      </c>
      <c r="L451">
        <v>13</v>
      </c>
      <c r="M451">
        <v>13</v>
      </c>
      <c r="N451">
        <v>0</v>
      </c>
      <c r="O451">
        <v>1</v>
      </c>
      <c r="P451">
        <v>13</v>
      </c>
      <c r="Q451">
        <v>13</v>
      </c>
      <c r="R451">
        <v>0.2</v>
      </c>
      <c r="S451">
        <v>2.6</v>
      </c>
      <c r="T451">
        <v>0</v>
      </c>
    </row>
    <row r="452" spans="1:20" x14ac:dyDescent="0.3">
      <c r="A452">
        <v>451</v>
      </c>
      <c r="B452" s="2" t="s">
        <v>565</v>
      </c>
      <c r="C452" t="s">
        <v>565</v>
      </c>
      <c r="D452" s="2" t="s">
        <v>114</v>
      </c>
      <c r="E452">
        <v>28</v>
      </c>
      <c r="F452" s="2"/>
      <c r="G452">
        <v>7</v>
      </c>
      <c r="H452">
        <v>0</v>
      </c>
      <c r="I452">
        <v>2</v>
      </c>
      <c r="J452">
        <v>1</v>
      </c>
      <c r="K452">
        <v>0.5</v>
      </c>
      <c r="L452">
        <v>7</v>
      </c>
      <c r="M452">
        <v>7</v>
      </c>
      <c r="N452">
        <v>0</v>
      </c>
      <c r="O452">
        <v>0</v>
      </c>
      <c r="P452">
        <v>7</v>
      </c>
      <c r="Q452">
        <v>3.5</v>
      </c>
      <c r="R452">
        <v>0.1</v>
      </c>
      <c r="S452">
        <v>1</v>
      </c>
      <c r="T452">
        <v>0</v>
      </c>
    </row>
    <row r="453" spans="1:20" x14ac:dyDescent="0.3">
      <c r="A453">
        <v>452</v>
      </c>
      <c r="B453" s="2" t="s">
        <v>352</v>
      </c>
      <c r="C453" t="s">
        <v>352</v>
      </c>
      <c r="D453" s="2" t="s">
        <v>135</v>
      </c>
      <c r="E453">
        <v>26</v>
      </c>
      <c r="F453" s="2" t="s">
        <v>1175</v>
      </c>
      <c r="G453">
        <v>11</v>
      </c>
      <c r="H453">
        <v>5</v>
      </c>
      <c r="I453">
        <v>2</v>
      </c>
      <c r="J453">
        <v>1</v>
      </c>
      <c r="K453">
        <v>0.5</v>
      </c>
      <c r="L453">
        <v>6</v>
      </c>
      <c r="M453">
        <v>6</v>
      </c>
      <c r="N453">
        <v>0</v>
      </c>
      <c r="O453">
        <v>0</v>
      </c>
      <c r="P453">
        <v>6</v>
      </c>
      <c r="Q453">
        <v>3</v>
      </c>
      <c r="R453">
        <v>0.1</v>
      </c>
      <c r="S453">
        <v>0.5</v>
      </c>
      <c r="T453">
        <v>0</v>
      </c>
    </row>
    <row r="454" spans="1:20" x14ac:dyDescent="0.3">
      <c r="A454">
        <v>453</v>
      </c>
      <c r="B454" s="2" t="s">
        <v>156</v>
      </c>
      <c r="C454" t="s">
        <v>156</v>
      </c>
      <c r="D454" s="2" t="s">
        <v>40</v>
      </c>
      <c r="E454">
        <v>32</v>
      </c>
      <c r="F454" s="2" t="s">
        <v>38</v>
      </c>
      <c r="G454">
        <v>11</v>
      </c>
      <c r="H454">
        <v>11</v>
      </c>
      <c r="I454">
        <v>1</v>
      </c>
      <c r="J454">
        <v>1</v>
      </c>
      <c r="K454">
        <v>1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0.1</v>
      </c>
      <c r="S454">
        <v>0</v>
      </c>
      <c r="T454">
        <v>5</v>
      </c>
    </row>
    <row r="455" spans="1:20" x14ac:dyDescent="0.3">
      <c r="A455">
        <v>454</v>
      </c>
      <c r="B455" s="2" t="s">
        <v>1990</v>
      </c>
      <c r="C455" t="s">
        <v>1990</v>
      </c>
      <c r="D455" s="2" t="s">
        <v>101</v>
      </c>
      <c r="E455">
        <v>22</v>
      </c>
      <c r="F455" s="2"/>
      <c r="G455">
        <v>3</v>
      </c>
      <c r="H455">
        <v>0</v>
      </c>
      <c r="I455">
        <v>2</v>
      </c>
      <c r="J455">
        <v>1</v>
      </c>
      <c r="K455">
        <v>0.5</v>
      </c>
      <c r="L455">
        <v>4</v>
      </c>
      <c r="M455">
        <v>4</v>
      </c>
      <c r="N455">
        <v>0</v>
      </c>
      <c r="O455">
        <v>0</v>
      </c>
      <c r="P455">
        <v>4</v>
      </c>
      <c r="Q455">
        <v>2</v>
      </c>
      <c r="R455">
        <v>0.3</v>
      </c>
      <c r="S455">
        <v>1.3</v>
      </c>
      <c r="T455">
        <v>0</v>
      </c>
    </row>
    <row r="456" spans="1:20" x14ac:dyDescent="0.3">
      <c r="A456">
        <v>455</v>
      </c>
      <c r="B456" s="2" t="s">
        <v>599</v>
      </c>
      <c r="C456" t="s">
        <v>599</v>
      </c>
      <c r="D456" s="2" t="s">
        <v>111</v>
      </c>
      <c r="E456">
        <v>24</v>
      </c>
      <c r="F456" s="2"/>
      <c r="G456">
        <v>6</v>
      </c>
      <c r="H456">
        <v>0</v>
      </c>
      <c r="I456">
        <v>2</v>
      </c>
      <c r="J456">
        <v>1</v>
      </c>
      <c r="K456">
        <v>0.5</v>
      </c>
      <c r="L456">
        <v>3</v>
      </c>
      <c r="M456">
        <v>3</v>
      </c>
      <c r="N456">
        <v>1</v>
      </c>
      <c r="O456">
        <v>1</v>
      </c>
      <c r="P456">
        <v>3</v>
      </c>
      <c r="Q456">
        <v>1.5</v>
      </c>
      <c r="R456">
        <v>0.2</v>
      </c>
      <c r="S456">
        <v>0.5</v>
      </c>
      <c r="T456">
        <v>0</v>
      </c>
    </row>
    <row r="457" spans="1:20" x14ac:dyDescent="0.3">
      <c r="A457">
        <v>456</v>
      </c>
      <c r="B457" s="2" t="s">
        <v>3127</v>
      </c>
      <c r="C457" t="s">
        <v>3127</v>
      </c>
      <c r="D457" s="2" t="s">
        <v>33</v>
      </c>
      <c r="E457">
        <v>27</v>
      </c>
      <c r="F457" s="2" t="s">
        <v>1175</v>
      </c>
      <c r="G457">
        <v>11</v>
      </c>
      <c r="H457">
        <v>2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1</v>
      </c>
      <c r="O457">
        <v>1</v>
      </c>
      <c r="P457">
        <v>7</v>
      </c>
      <c r="Q457">
        <v>3.5</v>
      </c>
      <c r="R457">
        <v>0.1</v>
      </c>
      <c r="S457">
        <v>0.6</v>
      </c>
      <c r="T457">
        <v>0</v>
      </c>
    </row>
    <row r="458" spans="1:20" x14ac:dyDescent="0.3">
      <c r="A458">
        <v>457</v>
      </c>
      <c r="B458" s="2" t="s">
        <v>673</v>
      </c>
      <c r="C458" t="s">
        <v>673</v>
      </c>
      <c r="D458" s="2" t="s">
        <v>65</v>
      </c>
      <c r="E458">
        <v>24</v>
      </c>
      <c r="F458" s="2"/>
      <c r="G458">
        <v>3</v>
      </c>
      <c r="H458">
        <v>0</v>
      </c>
      <c r="I458">
        <v>1</v>
      </c>
      <c r="J458">
        <v>1</v>
      </c>
      <c r="K458">
        <v>1</v>
      </c>
      <c r="L458">
        <v>27</v>
      </c>
      <c r="M458">
        <v>27</v>
      </c>
      <c r="N458">
        <v>0</v>
      </c>
      <c r="O458">
        <v>1</v>
      </c>
      <c r="P458">
        <v>27</v>
      </c>
      <c r="Q458">
        <v>27</v>
      </c>
      <c r="R458">
        <v>0.3</v>
      </c>
      <c r="S458">
        <v>9</v>
      </c>
      <c r="T458">
        <v>0</v>
      </c>
    </row>
    <row r="459" spans="1:20" x14ac:dyDescent="0.3">
      <c r="A459">
        <v>458</v>
      </c>
      <c r="B459" s="2" t="s">
        <v>516</v>
      </c>
      <c r="C459" t="s">
        <v>516</v>
      </c>
      <c r="D459" s="2" t="s">
        <v>130</v>
      </c>
      <c r="E459">
        <v>25</v>
      </c>
      <c r="F459" s="2" t="s">
        <v>1175</v>
      </c>
      <c r="G459">
        <v>8</v>
      </c>
      <c r="H459">
        <v>2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0.1</v>
      </c>
      <c r="S459">
        <v>0.6</v>
      </c>
      <c r="T459">
        <v>0</v>
      </c>
    </row>
    <row r="460" spans="1:20" x14ac:dyDescent="0.3">
      <c r="A460">
        <v>459</v>
      </c>
      <c r="B460" s="2" t="s">
        <v>204</v>
      </c>
      <c r="C460" t="s">
        <v>204</v>
      </c>
      <c r="D460" s="2" t="s">
        <v>88</v>
      </c>
      <c r="E460">
        <v>27</v>
      </c>
      <c r="F460" s="2"/>
      <c r="G460">
        <v>2</v>
      </c>
      <c r="H460">
        <v>0</v>
      </c>
      <c r="I460">
        <v>1</v>
      </c>
      <c r="J460">
        <v>1</v>
      </c>
      <c r="K460">
        <v>1</v>
      </c>
      <c r="L460">
        <v>4</v>
      </c>
      <c r="M460">
        <v>4</v>
      </c>
      <c r="N460">
        <v>0</v>
      </c>
      <c r="O460">
        <v>0</v>
      </c>
      <c r="P460">
        <v>4</v>
      </c>
      <c r="Q460">
        <v>4</v>
      </c>
      <c r="R460">
        <v>0.5</v>
      </c>
      <c r="S460">
        <v>2</v>
      </c>
      <c r="T460">
        <v>1</v>
      </c>
    </row>
    <row r="461" spans="1:20" x14ac:dyDescent="0.3">
      <c r="A461">
        <v>460</v>
      </c>
      <c r="B461" s="2" t="s">
        <v>677</v>
      </c>
      <c r="C461" t="s">
        <v>677</v>
      </c>
      <c r="D461" s="2" t="s">
        <v>78</v>
      </c>
      <c r="E461">
        <v>23</v>
      </c>
      <c r="F461" s="2"/>
      <c r="G461">
        <v>5</v>
      </c>
      <c r="H461">
        <v>0</v>
      </c>
      <c r="I461">
        <v>1</v>
      </c>
      <c r="J461">
        <v>1</v>
      </c>
      <c r="K461">
        <v>1</v>
      </c>
      <c r="L461">
        <v>13</v>
      </c>
      <c r="M461">
        <v>13</v>
      </c>
      <c r="N461">
        <v>0</v>
      </c>
      <c r="O461">
        <v>1</v>
      </c>
      <c r="P461">
        <v>13</v>
      </c>
      <c r="Q461">
        <v>13</v>
      </c>
      <c r="R461">
        <v>0.2</v>
      </c>
      <c r="S461">
        <v>2.6</v>
      </c>
      <c r="T461">
        <v>0</v>
      </c>
    </row>
    <row r="462" spans="1:20" x14ac:dyDescent="0.3">
      <c r="A462">
        <v>461</v>
      </c>
      <c r="B462" s="2" t="s">
        <v>423</v>
      </c>
      <c r="C462" t="s">
        <v>423</v>
      </c>
      <c r="D462" s="2" t="s">
        <v>107</v>
      </c>
      <c r="E462">
        <v>27</v>
      </c>
      <c r="F462" s="2"/>
      <c r="G462">
        <v>3</v>
      </c>
      <c r="H462">
        <v>0</v>
      </c>
      <c r="I462">
        <v>4</v>
      </c>
      <c r="J462">
        <v>1</v>
      </c>
      <c r="K462">
        <v>0.25</v>
      </c>
      <c r="L462">
        <v>22</v>
      </c>
      <c r="M462">
        <v>22</v>
      </c>
      <c r="N462">
        <v>1</v>
      </c>
      <c r="O462">
        <v>1</v>
      </c>
      <c r="P462">
        <v>22</v>
      </c>
      <c r="Q462">
        <v>5.5</v>
      </c>
      <c r="R462">
        <v>0.3</v>
      </c>
      <c r="S462">
        <v>7.3</v>
      </c>
      <c r="T462">
        <v>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1009</v>
      </c>
      <c r="C1" s="4" t="s">
        <v>1114</v>
      </c>
      <c r="D1" s="4" t="s">
        <v>1084</v>
      </c>
      <c r="E1" s="4" t="s">
        <v>1037</v>
      </c>
      <c r="F1" s="4" t="s">
        <v>1085</v>
      </c>
      <c r="G1" s="4" t="s">
        <v>1115</v>
      </c>
      <c r="H1" s="4" t="s">
        <v>1087</v>
      </c>
      <c r="I1" s="4" t="s">
        <v>1088</v>
      </c>
      <c r="J1" s="4" t="s">
        <v>1116</v>
      </c>
      <c r="K1" s="4" t="s">
        <v>1117</v>
      </c>
      <c r="L1" s="4" t="s">
        <v>1118</v>
      </c>
      <c r="M1" s="4" t="s">
        <v>7</v>
      </c>
      <c r="N1" s="4" t="s">
        <v>8</v>
      </c>
      <c r="O1" s="4" t="s">
        <v>9</v>
      </c>
      <c r="P1" s="4" t="s">
        <v>1119</v>
      </c>
      <c r="Q1" s="4" t="s">
        <v>1038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1039</v>
      </c>
      <c r="W1" s="4" t="s">
        <v>1091</v>
      </c>
      <c r="X1" s="4" t="s">
        <v>1040</v>
      </c>
      <c r="Y1" s="4" t="s">
        <v>1041</v>
      </c>
      <c r="Z1" s="4" t="s">
        <v>1093</v>
      </c>
      <c r="AA1" s="4" t="s">
        <v>1094</v>
      </c>
      <c r="AB1" s="4" t="s">
        <v>1120</v>
      </c>
      <c r="AC1" s="13" t="s">
        <v>992</v>
      </c>
      <c r="AD1" s="13" t="s">
        <v>2572</v>
      </c>
      <c r="AE1" s="13" t="s">
        <v>1122</v>
      </c>
      <c r="AF1" s="13" t="s">
        <v>2574</v>
      </c>
      <c r="AG1" s="13" t="s">
        <v>2575</v>
      </c>
      <c r="AH1" s="13" t="s">
        <v>2576</v>
      </c>
      <c r="AI1" s="13" t="s">
        <v>1123</v>
      </c>
      <c r="AJ1" s="13" t="s">
        <v>1124</v>
      </c>
    </row>
    <row r="2" spans="1:36" x14ac:dyDescent="0.3">
      <c r="A2">
        <v>1</v>
      </c>
      <c r="B2" s="2" t="s">
        <v>1044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51.8</v>
      </c>
      <c r="AA2">
        <v>8.4</v>
      </c>
      <c r="AB2">
        <v>239.99</v>
      </c>
      <c r="AC2" s="14" t="str">
        <f>VLOOKUP(Team_Offense_Table[[#This Row],[Team]],'Name Bridge'!$A$1:$B$410,2,FALSE)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1049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140.38999999999999</v>
      </c>
      <c r="AC3" s="14" t="str">
        <f>VLOOKUP(Team_Offense_Table[[#This Row],[Team]],'Name Bridge'!$A$1:$B$410,2,FALSE)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1070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37.9</v>
      </c>
      <c r="AA4">
        <v>20.2</v>
      </c>
      <c r="AB4">
        <v>37</v>
      </c>
      <c r="AC4" s="14" t="str">
        <f>VLOOKUP(Team_Offense_Table[[#This Row],[Team]],'Name Bridge'!$A$1:$B$410,2,FALSE)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1054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46.2</v>
      </c>
      <c r="AA5">
        <v>4</v>
      </c>
      <c r="AB5">
        <v>163.04</v>
      </c>
      <c r="AC5" s="14" t="str">
        <f>VLOOKUP(Team_Offense_Table[[#This Row],[Team]],'Name Bridge'!$A$1:$B$410,2,FALSE)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1048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48.8</v>
      </c>
      <c r="AA6">
        <v>7.9</v>
      </c>
      <c r="AB6">
        <v>263.38</v>
      </c>
      <c r="AC6" s="14" t="str">
        <f>VLOOKUP(Team_Offense_Table[[#This Row],[Team]],'Name Bridge'!$A$1:$B$410,2,FALSE)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1052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210.77</v>
      </c>
      <c r="AC7" s="14" t="str">
        <f>VLOOKUP(Team_Offense_Table[[#This Row],[Team]],'Name Bridge'!$A$1:$B$410,2,FALSE)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1042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36.299999999999997</v>
      </c>
      <c r="AA8">
        <v>7.4</v>
      </c>
      <c r="AB8">
        <v>34.619999999999997</v>
      </c>
      <c r="AC8" s="14" t="str">
        <f>VLOOKUP(Team_Offense_Table[[#This Row],[Team]],'Name Bridge'!$A$1:$B$410,2,FALSE)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1046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41.6</v>
      </c>
      <c r="AA9">
        <v>10.4</v>
      </c>
      <c r="AB9">
        <v>98.01</v>
      </c>
      <c r="AC9" s="14" t="str">
        <f>VLOOKUP(Team_Offense_Table[[#This Row],[Team]],'Name Bridge'!$A$1:$B$410,2,FALSE)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1063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36.5</v>
      </c>
      <c r="AA10">
        <v>10.6</v>
      </c>
      <c r="AB10">
        <v>86.55</v>
      </c>
      <c r="AC10" s="14" t="str">
        <f>VLOOKUP(Team_Offense_Table[[#This Row],[Team]],'Name Bridge'!$A$1:$B$410,2,FALSE)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1053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31.4</v>
      </c>
      <c r="AA11">
        <v>8.6</v>
      </c>
      <c r="AB11">
        <v>115.88</v>
      </c>
      <c r="AC11" s="14" t="str">
        <f>VLOOKUP(Team_Offense_Table[[#This Row],[Team]],'Name Bridge'!$A$1:$B$410,2,FALSE)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1058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35.700000000000003</v>
      </c>
      <c r="AA12">
        <v>13</v>
      </c>
      <c r="AB12">
        <v>37.090000000000003</v>
      </c>
      <c r="AC12" s="14" t="str">
        <f>VLOOKUP(Team_Offense_Table[[#This Row],[Team]],'Name Bridge'!$A$1:$B$410,2,FALSE)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1056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34.799999999999997</v>
      </c>
      <c r="AA13">
        <v>10.7</v>
      </c>
      <c r="AB13">
        <v>59.85</v>
      </c>
      <c r="AC13" s="14" t="str">
        <f>VLOOKUP(Team_Offense_Table[[#This Row],[Team]],'Name Bridge'!$A$1:$B$410,2,FALSE)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1064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40.799999999999997</v>
      </c>
      <c r="AA14">
        <v>13.2</v>
      </c>
      <c r="AB14">
        <v>95.51</v>
      </c>
      <c r="AC14" s="14" t="str">
        <f>VLOOKUP(Team_Offense_Table[[#This Row],[Team]],'Name Bridge'!$A$1:$B$410,2,FALSE)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1060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37.9</v>
      </c>
      <c r="AA15">
        <v>12.4</v>
      </c>
      <c r="AB15">
        <v>118.67</v>
      </c>
      <c r="AC15" s="14" t="str">
        <f>VLOOKUP(Team_Offense_Table[[#This Row],[Team]],'Name Bridge'!$A$1:$B$410,2,FALSE)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1050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37.299999999999997</v>
      </c>
      <c r="AA16">
        <v>6.8</v>
      </c>
      <c r="AB16">
        <v>113.4</v>
      </c>
      <c r="AC16" s="14" t="str">
        <f>VLOOKUP(Team_Offense_Table[[#This Row],[Team]],'Name Bridge'!$A$1:$B$410,2,FALSE)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1069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64.36</v>
      </c>
      <c r="AC17" s="14" t="str">
        <f>VLOOKUP(Team_Offense_Table[[#This Row],[Team]],'Name Bridge'!$A$1:$B$410,2,FALSE)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1059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36.299999999999997</v>
      </c>
      <c r="AA18">
        <v>11.3</v>
      </c>
      <c r="AB18">
        <v>74.8</v>
      </c>
      <c r="AC18" s="14" t="str">
        <f>VLOOKUP(Team_Offense_Table[[#This Row],[Team]],'Name Bridge'!$A$1:$B$410,2,FALSE)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1067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12</v>
      </c>
      <c r="AB19">
        <v>31.07</v>
      </c>
      <c r="AC19" s="14" t="str">
        <f>VLOOKUP(Team_Offense_Table[[#This Row],[Team]],'Name Bridge'!$A$1:$B$410,2,FALSE)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1071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28.6</v>
      </c>
      <c r="AA20">
        <v>17.8</v>
      </c>
      <c r="AB20">
        <v>-10.3</v>
      </c>
      <c r="AC20" s="14" t="str">
        <f>VLOOKUP(Team_Offense_Table[[#This Row],[Team]],'Name Bridge'!$A$1:$B$410,2,FALSE)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1072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16.7</v>
      </c>
      <c r="AB21">
        <v>-28.07</v>
      </c>
      <c r="AC21" s="14" t="str">
        <f>VLOOKUP(Team_Offense_Table[[#This Row],[Team]],'Name Bridge'!$A$1:$B$410,2,FALSE)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1055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38.799999999999997</v>
      </c>
      <c r="AA22">
        <v>18.100000000000001</v>
      </c>
      <c r="AB22">
        <v>82.43</v>
      </c>
      <c r="AC22" s="14" t="str">
        <f>VLOOKUP(Team_Offense_Table[[#This Row],[Team]],'Name Bridge'!$A$1:$B$410,2,FALSE)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1061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33.9</v>
      </c>
      <c r="AA23">
        <v>14.8</v>
      </c>
      <c r="AB23">
        <v>13.54</v>
      </c>
      <c r="AC23" s="14" t="str">
        <f>VLOOKUP(Team_Offense_Table[[#This Row],[Team]],'Name Bridge'!$A$1:$B$410,2,FALSE)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1043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30.1</v>
      </c>
      <c r="AA24">
        <v>10.199999999999999</v>
      </c>
      <c r="AB24">
        <v>6.66</v>
      </c>
      <c r="AC24" s="14" t="str">
        <f>VLOOKUP(Team_Offense_Table[[#This Row],[Team]],'Name Bridge'!$A$1:$B$410,2,FALSE)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1065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32.700000000000003</v>
      </c>
      <c r="AA25">
        <v>9.6999999999999993</v>
      </c>
      <c r="AB25">
        <v>79.569999999999993</v>
      </c>
      <c r="AC25" s="14" t="str">
        <f>VLOOKUP(Team_Offense_Table[[#This Row],[Team]],'Name Bridge'!$A$1:$B$410,2,FALSE)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1073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30.2</v>
      </c>
      <c r="AA26">
        <v>13.7</v>
      </c>
      <c r="AB26">
        <v>-28.85</v>
      </c>
      <c r="AC26" s="14" t="str">
        <f>VLOOKUP(Team_Offense_Table[[#This Row],[Team]],'Name Bridge'!$A$1:$B$410,2,FALSE)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1062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-23.15</v>
      </c>
      <c r="AC27" s="14" t="str">
        <f>VLOOKUP(Team_Offense_Table[[#This Row],[Team]],'Name Bridge'!$A$1:$B$410,2,FALSE)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1047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28.9</v>
      </c>
      <c r="AA28">
        <v>16</v>
      </c>
      <c r="AB28">
        <v>-85.56</v>
      </c>
      <c r="AC28" s="14" t="str">
        <f>VLOOKUP(Team_Offense_Table[[#This Row],[Team]],'Name Bridge'!$A$1:$B$410,2,FALSE)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1051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32.4</v>
      </c>
      <c r="AA29">
        <v>9.1999999999999993</v>
      </c>
      <c r="AB29">
        <v>-14.61</v>
      </c>
      <c r="AC29" s="14" t="str">
        <f>VLOOKUP(Team_Offense_Table[[#This Row],[Team]],'Name Bridge'!$A$1:$B$410,2,FALSE)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1045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29.1</v>
      </c>
      <c r="AA30">
        <v>10.3</v>
      </c>
      <c r="AB30">
        <v>-41.05</v>
      </c>
      <c r="AC30" s="14" t="str">
        <f>VLOOKUP(Team_Offense_Table[[#This Row],[Team]],'Name Bridge'!$A$1:$B$410,2,FALSE)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1066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29.8</v>
      </c>
      <c r="AA31">
        <v>15.5</v>
      </c>
      <c r="AB31">
        <v>-60.73</v>
      </c>
      <c r="AC31" s="14" t="str">
        <f>VLOOKUP(Team_Offense_Table[[#This Row],[Team]],'Name Bridge'!$A$1:$B$410,2,FALSE)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1057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23.3</v>
      </c>
      <c r="AA32">
        <v>11.6</v>
      </c>
      <c r="AB32">
        <v>-112.92</v>
      </c>
      <c r="AC32" s="14" t="str">
        <f>VLOOKUP(Team_Offense_Table[[#This Row],[Team]],'Name Bridge'!$A$1:$B$410,2,FALSE)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1068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29.5</v>
      </c>
      <c r="AA33">
        <v>11.9</v>
      </c>
      <c r="AB33">
        <v>-88.3</v>
      </c>
      <c r="AC33" s="14" t="e">
        <f>VLOOKUP(Team_Offense_Table[[#This Row],[Team]],'Name Bridge'!$A$1:$B$410,2,FALSE)</f>
        <v>#N/A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2573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workbookViewId="0">
      <selection activeCell="C28" sqref="C28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1009</v>
      </c>
      <c r="C1" s="4" t="s">
        <v>1114</v>
      </c>
      <c r="D1" s="4" t="s">
        <v>1084</v>
      </c>
      <c r="E1" s="4" t="s">
        <v>1037</v>
      </c>
      <c r="F1" s="4" t="s">
        <v>1085</v>
      </c>
      <c r="G1" s="4" t="s">
        <v>1115</v>
      </c>
      <c r="H1" s="4" t="s">
        <v>1087</v>
      </c>
      <c r="I1" s="4" t="s">
        <v>1088</v>
      </c>
      <c r="J1" s="4" t="s">
        <v>1116</v>
      </c>
      <c r="K1" s="4" t="s">
        <v>1117</v>
      </c>
      <c r="L1" s="4" t="s">
        <v>1118</v>
      </c>
      <c r="M1" s="4" t="s">
        <v>7</v>
      </c>
      <c r="N1" s="4" t="s">
        <v>8</v>
      </c>
      <c r="O1" s="4" t="s">
        <v>9</v>
      </c>
      <c r="P1" s="4" t="s">
        <v>1119</v>
      </c>
      <c r="Q1" s="4" t="s">
        <v>1038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1039</v>
      </c>
      <c r="W1" s="4" t="s">
        <v>1091</v>
      </c>
      <c r="X1" s="4" t="s">
        <v>1040</v>
      </c>
      <c r="Y1" s="4" t="s">
        <v>1041</v>
      </c>
      <c r="Z1" s="4" t="s">
        <v>1093</v>
      </c>
      <c r="AA1" s="4" t="s">
        <v>1094</v>
      </c>
      <c r="AB1" s="4" t="s">
        <v>1120</v>
      </c>
      <c r="AC1" s="13" t="s">
        <v>992</v>
      </c>
      <c r="AD1" s="13" t="s">
        <v>2572</v>
      </c>
      <c r="AE1" s="13" t="s">
        <v>1122</v>
      </c>
      <c r="AF1" s="13" t="s">
        <v>2574</v>
      </c>
      <c r="AG1" s="13" t="s">
        <v>2575</v>
      </c>
      <c r="AH1" s="13" t="s">
        <v>2576</v>
      </c>
      <c r="AI1" s="13" t="s">
        <v>1123</v>
      </c>
      <c r="AJ1" s="13" t="s">
        <v>1124</v>
      </c>
    </row>
    <row r="2" spans="1:36" x14ac:dyDescent="0.3">
      <c r="A2">
        <v>1</v>
      </c>
      <c r="B2" s="2" t="s">
        <v>1050</v>
      </c>
      <c r="C2">
        <v>11</v>
      </c>
      <c r="D2">
        <v>349</v>
      </c>
      <c r="E2">
        <v>4322</v>
      </c>
      <c r="F2">
        <v>697</v>
      </c>
      <c r="G2">
        <v>6.2</v>
      </c>
      <c r="H2">
        <v>9</v>
      </c>
      <c r="I2">
        <v>5</v>
      </c>
      <c r="J2">
        <v>248</v>
      </c>
      <c r="K2">
        <v>261</v>
      </c>
      <c r="L2">
        <v>381</v>
      </c>
      <c r="M2">
        <v>2981</v>
      </c>
      <c r="N2">
        <v>33</v>
      </c>
      <c r="O2">
        <v>4</v>
      </c>
      <c r="P2">
        <v>7.6</v>
      </c>
      <c r="Q2">
        <v>152</v>
      </c>
      <c r="R2">
        <v>304</v>
      </c>
      <c r="S2">
        <v>1341</v>
      </c>
      <c r="T2">
        <v>9</v>
      </c>
      <c r="U2">
        <v>4.4000000000000004</v>
      </c>
      <c r="V2">
        <v>74</v>
      </c>
      <c r="W2">
        <v>58</v>
      </c>
      <c r="X2">
        <v>506</v>
      </c>
      <c r="Y2">
        <v>22</v>
      </c>
      <c r="Z2">
        <v>47.8</v>
      </c>
      <c r="AA2">
        <v>7</v>
      </c>
      <c r="AB2">
        <v>161.11000000000001</v>
      </c>
      <c r="AC2" s="14" t="str">
        <f>VLOOKUP(Team_Offense_Table20[[#This Row],[Team]],'Name Bridge'!$A$1:$B$410,2,FALSE)</f>
        <v>GB</v>
      </c>
      <c r="AD2" s="32">
        <f>Team_Offense_Table20[[#This Row],[Points For]]/Team_Offense_Table20[[#This Row],[Games]]</f>
        <v>31.727272727272727</v>
      </c>
      <c r="AE2" s="32">
        <f>Team_Offense_Table20[[#This Row],[Passing Yds]]/Team_Offense_Table20[[#This Row],[Games]]</f>
        <v>271</v>
      </c>
      <c r="AF2" s="32">
        <f>Team_Offense_Table20[[#This Row],[Rushing Yds]]/Team_Offense_Table20[[#This Row],[Games]]</f>
        <v>121.90909090909091</v>
      </c>
      <c r="AG2" s="32">
        <f>Team_Offense_Table20[[#This Row],[Rushing Att]]/Team_Offense_Table20[[#This Row],[Games]]</f>
        <v>27.636363636363637</v>
      </c>
      <c r="AH2" s="32">
        <f>Team_Offense_Table20[[#This Row],[Attempts]]/Team_Offense_Table20[[#This Row],[Games]]</f>
        <v>34.636363636363633</v>
      </c>
      <c r="AI2" s="15">
        <f>Team_Offense_Table20[[#This Row],[Rushing att per gm]]/(Team_Offense_Table20[[#This Row],[Rushing att per gm]]+Team_Offense_Table20[[#This Row],[Passing att per gm]])</f>
        <v>0.44379562043795623</v>
      </c>
      <c r="AJ2" s="15">
        <f>1-Team_Offense_Table20[[#This Row],[% Run]]</f>
        <v>0.55620437956204372</v>
      </c>
    </row>
    <row r="3" spans="1:36" x14ac:dyDescent="0.3">
      <c r="A3">
        <v>2</v>
      </c>
      <c r="B3" s="2" t="s">
        <v>1048</v>
      </c>
      <c r="C3">
        <v>11</v>
      </c>
      <c r="D3">
        <v>348</v>
      </c>
      <c r="E3">
        <v>4684</v>
      </c>
      <c r="F3">
        <v>725</v>
      </c>
      <c r="G3">
        <v>6.5</v>
      </c>
      <c r="H3">
        <v>8</v>
      </c>
      <c r="I3">
        <v>6</v>
      </c>
      <c r="J3">
        <v>275</v>
      </c>
      <c r="K3">
        <v>298</v>
      </c>
      <c r="L3">
        <v>432</v>
      </c>
      <c r="M3">
        <v>3460</v>
      </c>
      <c r="N3">
        <v>30</v>
      </c>
      <c r="O3">
        <v>2</v>
      </c>
      <c r="P3">
        <v>7.7</v>
      </c>
      <c r="Q3">
        <v>179</v>
      </c>
      <c r="R3">
        <v>278</v>
      </c>
      <c r="S3">
        <v>1224</v>
      </c>
      <c r="T3">
        <v>10</v>
      </c>
      <c r="U3">
        <v>4.4000000000000004</v>
      </c>
      <c r="V3">
        <v>73</v>
      </c>
      <c r="W3">
        <v>76</v>
      </c>
      <c r="X3">
        <v>655</v>
      </c>
      <c r="Y3">
        <v>23</v>
      </c>
      <c r="Z3">
        <v>52.3</v>
      </c>
      <c r="AA3">
        <v>7.3</v>
      </c>
      <c r="AB3">
        <v>192.86</v>
      </c>
      <c r="AC3" s="14" t="str">
        <f>VLOOKUP(Team_Offense_Table20[[#This Row],[Team]],'Name Bridge'!$A$1:$B$410,2,FALSE)</f>
        <v>KC</v>
      </c>
      <c r="AD3" s="32">
        <f>Team_Offense_Table20[[#This Row],[Points For]]/Team_Offense_Table20[[#This Row],[Games]]</f>
        <v>31.636363636363637</v>
      </c>
      <c r="AE3" s="32">
        <f>Team_Offense_Table20[[#This Row],[Passing Yds]]/Team_Offense_Table20[[#This Row],[Games]]</f>
        <v>314.54545454545456</v>
      </c>
      <c r="AF3" s="32">
        <f>Team_Offense_Table20[[#This Row],[Rushing Yds]]/Team_Offense_Table20[[#This Row],[Games]]</f>
        <v>111.27272727272727</v>
      </c>
      <c r="AG3" s="32">
        <f>Team_Offense_Table20[[#This Row],[Rushing Att]]/Team_Offense_Table20[[#This Row],[Games]]</f>
        <v>25.272727272727273</v>
      </c>
      <c r="AH3" s="32">
        <f>Team_Offense_Table20[[#This Row],[Attempts]]/Team_Offense_Table20[[#This Row],[Games]]</f>
        <v>39.272727272727273</v>
      </c>
      <c r="AI3" s="15">
        <f>Team_Offense_Table20[[#This Row],[Rushing att per gm]]/(Team_Offense_Table20[[#This Row],[Rushing att per gm]]+Team_Offense_Table20[[#This Row],[Passing att per gm]])</f>
        <v>0.39154929577464787</v>
      </c>
      <c r="AJ3" s="15">
        <f>1-Team_Offense_Table20[[#This Row],[% Run]]</f>
        <v>0.60845070422535219</v>
      </c>
    </row>
    <row r="4" spans="1:36" x14ac:dyDescent="0.3">
      <c r="A4">
        <v>3</v>
      </c>
      <c r="B4" s="2" t="s">
        <v>1070</v>
      </c>
      <c r="C4">
        <v>12</v>
      </c>
      <c r="D4">
        <v>344</v>
      </c>
      <c r="E4">
        <v>4353</v>
      </c>
      <c r="F4">
        <v>768</v>
      </c>
      <c r="G4">
        <v>5.7</v>
      </c>
      <c r="H4">
        <v>16</v>
      </c>
      <c r="I4">
        <v>5</v>
      </c>
      <c r="J4">
        <v>262</v>
      </c>
      <c r="K4">
        <v>307</v>
      </c>
      <c r="L4">
        <v>475</v>
      </c>
      <c r="M4">
        <v>3197</v>
      </c>
      <c r="N4">
        <v>28</v>
      </c>
      <c r="O4">
        <v>11</v>
      </c>
      <c r="P4">
        <v>6.5</v>
      </c>
      <c r="Q4">
        <v>169</v>
      </c>
      <c r="R4">
        <v>277</v>
      </c>
      <c r="S4">
        <v>1156</v>
      </c>
      <c r="T4">
        <v>11</v>
      </c>
      <c r="U4">
        <v>4.2</v>
      </c>
      <c r="V4">
        <v>60</v>
      </c>
      <c r="W4">
        <v>67</v>
      </c>
      <c r="X4">
        <v>583</v>
      </c>
      <c r="Y4">
        <v>33</v>
      </c>
      <c r="Z4">
        <v>44.9</v>
      </c>
      <c r="AA4">
        <v>11</v>
      </c>
      <c r="AB4">
        <v>95.09</v>
      </c>
      <c r="AC4" s="14" t="str">
        <f>VLOOKUP(Team_Offense_Table20[[#This Row],[Team]],'Name Bridge'!$A$1:$B$410,2,FALSE)</f>
        <v>TB</v>
      </c>
      <c r="AD4" s="32">
        <f>Team_Offense_Table20[[#This Row],[Points For]]/Team_Offense_Table20[[#This Row],[Games]]</f>
        <v>28.666666666666668</v>
      </c>
      <c r="AE4" s="32">
        <f>Team_Offense_Table20[[#This Row],[Passing Yds]]/Team_Offense_Table20[[#This Row],[Games]]</f>
        <v>266.41666666666669</v>
      </c>
      <c r="AF4" s="32">
        <f>Team_Offense_Table20[[#This Row],[Rushing Yds]]/Team_Offense_Table20[[#This Row],[Games]]</f>
        <v>96.333333333333329</v>
      </c>
      <c r="AG4" s="32">
        <f>Team_Offense_Table20[[#This Row],[Rushing Att]]/Team_Offense_Table20[[#This Row],[Games]]</f>
        <v>23.083333333333332</v>
      </c>
      <c r="AH4" s="32">
        <f>Team_Offense_Table20[[#This Row],[Attempts]]/Team_Offense_Table20[[#This Row],[Games]]</f>
        <v>39.583333333333336</v>
      </c>
      <c r="AI4" s="15">
        <f>Team_Offense_Table20[[#This Row],[Rushing att per gm]]/(Team_Offense_Table20[[#This Row],[Rushing att per gm]]+Team_Offense_Table20[[#This Row],[Passing att per gm]])</f>
        <v>0.36835106382978716</v>
      </c>
      <c r="AJ4" s="15">
        <f>1-Team_Offense_Table20[[#This Row],[% Run]]</f>
        <v>0.63164893617021289</v>
      </c>
    </row>
    <row r="5" spans="1:36" x14ac:dyDescent="0.3">
      <c r="A5">
        <v>4</v>
      </c>
      <c r="B5" s="2" t="s">
        <v>1063</v>
      </c>
      <c r="C5">
        <v>11</v>
      </c>
      <c r="D5">
        <v>341</v>
      </c>
      <c r="E5">
        <v>4301</v>
      </c>
      <c r="F5">
        <v>704</v>
      </c>
      <c r="G5">
        <v>6.1</v>
      </c>
      <c r="H5">
        <v>14</v>
      </c>
      <c r="I5">
        <v>4</v>
      </c>
      <c r="J5">
        <v>255</v>
      </c>
      <c r="K5">
        <v>278</v>
      </c>
      <c r="L5">
        <v>393</v>
      </c>
      <c r="M5">
        <v>3012</v>
      </c>
      <c r="N5">
        <v>31</v>
      </c>
      <c r="O5">
        <v>10</v>
      </c>
      <c r="P5">
        <v>7</v>
      </c>
      <c r="Q5">
        <v>158</v>
      </c>
      <c r="R5">
        <v>276</v>
      </c>
      <c r="S5">
        <v>1289</v>
      </c>
      <c r="T5">
        <v>11</v>
      </c>
      <c r="U5">
        <v>4.7</v>
      </c>
      <c r="V5">
        <v>75</v>
      </c>
      <c r="W5">
        <v>61</v>
      </c>
      <c r="X5">
        <v>475</v>
      </c>
      <c r="Y5">
        <v>22</v>
      </c>
      <c r="Z5">
        <v>46.7</v>
      </c>
      <c r="AA5">
        <v>11.5</v>
      </c>
      <c r="AB5">
        <v>125.03</v>
      </c>
      <c r="AC5" s="14" t="str">
        <f>VLOOKUP(Team_Offense_Table20[[#This Row],[Team]],'Name Bridge'!$A$1:$B$410,2,FALSE)</f>
        <v>SEA</v>
      </c>
      <c r="AD5" s="32">
        <f>Team_Offense_Table20[[#This Row],[Points For]]/Team_Offense_Table20[[#This Row],[Games]]</f>
        <v>31</v>
      </c>
      <c r="AE5" s="32">
        <f>Team_Offense_Table20[[#This Row],[Passing Yds]]/Team_Offense_Table20[[#This Row],[Games]]</f>
        <v>273.81818181818181</v>
      </c>
      <c r="AF5" s="32">
        <f>Team_Offense_Table20[[#This Row],[Rushing Yds]]/Team_Offense_Table20[[#This Row],[Games]]</f>
        <v>117.18181818181819</v>
      </c>
      <c r="AG5" s="32">
        <f>Team_Offense_Table20[[#This Row],[Rushing Att]]/Team_Offense_Table20[[#This Row],[Games]]</f>
        <v>25.09090909090909</v>
      </c>
      <c r="AH5" s="32">
        <f>Team_Offense_Table20[[#This Row],[Attempts]]/Team_Offense_Table20[[#This Row],[Games]]</f>
        <v>35.727272727272727</v>
      </c>
      <c r="AI5" s="15">
        <f>Team_Offense_Table20[[#This Row],[Rushing att per gm]]/(Team_Offense_Table20[[#This Row],[Rushing att per gm]]+Team_Offense_Table20[[#This Row],[Passing att per gm]])</f>
        <v>0.41255605381165922</v>
      </c>
      <c r="AJ5" s="15">
        <f>1-Team_Offense_Table20[[#This Row],[% Run]]</f>
        <v>0.58744394618834073</v>
      </c>
    </row>
    <row r="6" spans="1:36" x14ac:dyDescent="0.3">
      <c r="A6">
        <v>5</v>
      </c>
      <c r="B6" s="2" t="s">
        <v>1054</v>
      </c>
      <c r="C6">
        <v>11</v>
      </c>
      <c r="D6">
        <v>326</v>
      </c>
      <c r="E6">
        <v>4026</v>
      </c>
      <c r="F6">
        <v>718</v>
      </c>
      <c r="G6">
        <v>5.6</v>
      </c>
      <c r="H6">
        <v>11</v>
      </c>
      <c r="I6">
        <v>7</v>
      </c>
      <c r="J6">
        <v>253</v>
      </c>
      <c r="K6">
        <v>257</v>
      </c>
      <c r="L6">
        <v>353</v>
      </c>
      <c r="M6">
        <v>2544</v>
      </c>
      <c r="N6">
        <v>18</v>
      </c>
      <c r="O6">
        <v>4</v>
      </c>
      <c r="P6">
        <v>6.8</v>
      </c>
      <c r="Q6">
        <v>136</v>
      </c>
      <c r="R6">
        <v>346</v>
      </c>
      <c r="S6">
        <v>1482</v>
      </c>
      <c r="T6">
        <v>19</v>
      </c>
      <c r="U6">
        <v>4.3</v>
      </c>
      <c r="V6">
        <v>100</v>
      </c>
      <c r="W6">
        <v>62</v>
      </c>
      <c r="X6">
        <v>712</v>
      </c>
      <c r="Y6">
        <v>17</v>
      </c>
      <c r="Z6">
        <v>47.5</v>
      </c>
      <c r="AA6">
        <v>8.3000000000000007</v>
      </c>
      <c r="AB6">
        <v>112.84</v>
      </c>
      <c r="AC6" s="14" t="str">
        <f>VLOOKUP(Team_Offense_Table20[[#This Row],[Team]],'Name Bridge'!$A$1:$B$410,2,FALSE)</f>
        <v>NO</v>
      </c>
      <c r="AD6" s="32">
        <f>Team_Offense_Table20[[#This Row],[Points For]]/Team_Offense_Table20[[#This Row],[Games]]</f>
        <v>29.636363636363637</v>
      </c>
      <c r="AE6" s="32">
        <f>Team_Offense_Table20[[#This Row],[Passing Yds]]/Team_Offense_Table20[[#This Row],[Games]]</f>
        <v>231.27272727272728</v>
      </c>
      <c r="AF6" s="32">
        <f>Team_Offense_Table20[[#This Row],[Rushing Yds]]/Team_Offense_Table20[[#This Row],[Games]]</f>
        <v>134.72727272727272</v>
      </c>
      <c r="AG6" s="32">
        <f>Team_Offense_Table20[[#This Row],[Rushing Att]]/Team_Offense_Table20[[#This Row],[Games]]</f>
        <v>31.454545454545453</v>
      </c>
      <c r="AH6" s="32">
        <f>Team_Offense_Table20[[#This Row],[Attempts]]/Team_Offense_Table20[[#This Row],[Games]]</f>
        <v>32.090909090909093</v>
      </c>
      <c r="AI6" s="15">
        <f>Team_Offense_Table20[[#This Row],[Rushing att per gm]]/(Team_Offense_Table20[[#This Row],[Rushing att per gm]]+Team_Offense_Table20[[#This Row],[Passing att per gm]])</f>
        <v>0.49499284692417739</v>
      </c>
      <c r="AJ6" s="15">
        <f>1-Team_Offense_Table20[[#This Row],[% Run]]</f>
        <v>0.50500715307582267</v>
      </c>
    </row>
    <row r="7" spans="1:36" x14ac:dyDescent="0.3">
      <c r="A7">
        <v>6</v>
      </c>
      <c r="B7" s="2" t="s">
        <v>1053</v>
      </c>
      <c r="C7">
        <v>11</v>
      </c>
      <c r="D7">
        <v>324</v>
      </c>
      <c r="E7">
        <v>4243</v>
      </c>
      <c r="F7">
        <v>709</v>
      </c>
      <c r="G7">
        <v>6</v>
      </c>
      <c r="H7">
        <v>5</v>
      </c>
      <c r="I7">
        <v>1</v>
      </c>
      <c r="J7">
        <v>260</v>
      </c>
      <c r="K7">
        <v>218</v>
      </c>
      <c r="L7">
        <v>336</v>
      </c>
      <c r="M7">
        <v>2503</v>
      </c>
      <c r="N7">
        <v>23</v>
      </c>
      <c r="O7">
        <v>4</v>
      </c>
      <c r="P7">
        <v>7.1</v>
      </c>
      <c r="Q7">
        <v>138</v>
      </c>
      <c r="R7">
        <v>357</v>
      </c>
      <c r="S7">
        <v>1740</v>
      </c>
      <c r="T7">
        <v>15</v>
      </c>
      <c r="U7">
        <v>4.9000000000000004</v>
      </c>
      <c r="V7">
        <v>95</v>
      </c>
      <c r="W7">
        <v>62</v>
      </c>
      <c r="X7">
        <v>566</v>
      </c>
      <c r="Y7">
        <v>27</v>
      </c>
      <c r="Z7">
        <v>47.4</v>
      </c>
      <c r="AA7">
        <v>4.4000000000000004</v>
      </c>
      <c r="AB7">
        <v>165.77</v>
      </c>
      <c r="AC7" s="14" t="str">
        <f>VLOOKUP(Team_Offense_Table20[[#This Row],[Team]],'Name Bridge'!$A$1:$B$410,2,FALSE)</f>
        <v>TEN</v>
      </c>
      <c r="AD7" s="32">
        <f>Team_Offense_Table20[[#This Row],[Points For]]/Team_Offense_Table20[[#This Row],[Games]]</f>
        <v>29.454545454545453</v>
      </c>
      <c r="AE7" s="32">
        <f>Team_Offense_Table20[[#This Row],[Passing Yds]]/Team_Offense_Table20[[#This Row],[Games]]</f>
        <v>227.54545454545453</v>
      </c>
      <c r="AF7" s="32">
        <f>Team_Offense_Table20[[#This Row],[Rushing Yds]]/Team_Offense_Table20[[#This Row],[Games]]</f>
        <v>158.18181818181819</v>
      </c>
      <c r="AG7" s="32">
        <f>Team_Offense_Table20[[#This Row],[Rushing Att]]/Team_Offense_Table20[[#This Row],[Games]]</f>
        <v>32.454545454545453</v>
      </c>
      <c r="AH7" s="32">
        <f>Team_Offense_Table20[[#This Row],[Attempts]]/Team_Offense_Table20[[#This Row],[Games]]</f>
        <v>30.545454545454547</v>
      </c>
      <c r="AI7" s="15">
        <f>Team_Offense_Table20[[#This Row],[Rushing att per gm]]/(Team_Offense_Table20[[#This Row],[Rushing att per gm]]+Team_Offense_Table20[[#This Row],[Passing att per gm]])</f>
        <v>0.51515151515151514</v>
      </c>
      <c r="AJ7" s="15">
        <f>1-Team_Offense_Table20[[#This Row],[% Run]]</f>
        <v>0.48484848484848486</v>
      </c>
    </row>
    <row r="8" spans="1:36" x14ac:dyDescent="0.3">
      <c r="A8">
        <v>7</v>
      </c>
      <c r="B8" s="2" t="s">
        <v>1047</v>
      </c>
      <c r="C8">
        <v>11</v>
      </c>
      <c r="D8">
        <v>317</v>
      </c>
      <c r="E8">
        <v>3812</v>
      </c>
      <c r="F8">
        <v>730</v>
      </c>
      <c r="G8">
        <v>5.2</v>
      </c>
      <c r="H8">
        <v>11</v>
      </c>
      <c r="I8">
        <v>5</v>
      </c>
      <c r="J8">
        <v>235</v>
      </c>
      <c r="K8">
        <v>294</v>
      </c>
      <c r="L8">
        <v>435</v>
      </c>
      <c r="M8">
        <v>2722</v>
      </c>
      <c r="N8">
        <v>25</v>
      </c>
      <c r="O8">
        <v>6</v>
      </c>
      <c r="P8">
        <v>6.1</v>
      </c>
      <c r="Q8">
        <v>146</v>
      </c>
      <c r="R8">
        <v>285</v>
      </c>
      <c r="S8">
        <v>1090</v>
      </c>
      <c r="T8">
        <v>10</v>
      </c>
      <c r="U8">
        <v>3.8</v>
      </c>
      <c r="V8">
        <v>63</v>
      </c>
      <c r="W8">
        <v>60</v>
      </c>
      <c r="X8">
        <v>497</v>
      </c>
      <c r="Y8">
        <v>26</v>
      </c>
      <c r="Z8">
        <v>42.1</v>
      </c>
      <c r="AA8">
        <v>7.1</v>
      </c>
      <c r="AB8">
        <v>93.18</v>
      </c>
      <c r="AC8" s="14" t="str">
        <f>VLOOKUP(Team_Offense_Table20[[#This Row],[Team]],'Name Bridge'!$A$1:$B$410,2,FALSE)</f>
        <v>PIT</v>
      </c>
      <c r="AD8" s="32">
        <f>Team_Offense_Table20[[#This Row],[Points For]]/Team_Offense_Table20[[#This Row],[Games]]</f>
        <v>28.818181818181817</v>
      </c>
      <c r="AE8" s="32">
        <f>Team_Offense_Table20[[#This Row],[Passing Yds]]/Team_Offense_Table20[[#This Row],[Games]]</f>
        <v>247.45454545454547</v>
      </c>
      <c r="AF8" s="32">
        <f>Team_Offense_Table20[[#This Row],[Rushing Yds]]/Team_Offense_Table20[[#This Row],[Games]]</f>
        <v>99.090909090909093</v>
      </c>
      <c r="AG8" s="32">
        <f>Team_Offense_Table20[[#This Row],[Rushing Att]]/Team_Offense_Table20[[#This Row],[Games]]</f>
        <v>25.90909090909091</v>
      </c>
      <c r="AH8" s="32">
        <f>Team_Offense_Table20[[#This Row],[Attempts]]/Team_Offense_Table20[[#This Row],[Games]]</f>
        <v>39.545454545454547</v>
      </c>
      <c r="AI8" s="15">
        <f>Team_Offense_Table20[[#This Row],[Rushing att per gm]]/(Team_Offense_Table20[[#This Row],[Rushing att per gm]]+Team_Offense_Table20[[#This Row],[Passing att per gm]])</f>
        <v>0.39583333333333337</v>
      </c>
      <c r="AJ8" s="15">
        <f>1-Team_Offense_Table20[[#This Row],[% Run]]</f>
        <v>0.60416666666666663</v>
      </c>
    </row>
    <row r="9" spans="1:36" x14ac:dyDescent="0.3">
      <c r="A9">
        <v>8</v>
      </c>
      <c r="B9" s="2" t="s">
        <v>1069</v>
      </c>
      <c r="C9">
        <v>11</v>
      </c>
      <c r="D9">
        <v>304</v>
      </c>
      <c r="E9">
        <v>4441</v>
      </c>
      <c r="F9">
        <v>745</v>
      </c>
      <c r="G9">
        <v>6</v>
      </c>
      <c r="H9">
        <v>13</v>
      </c>
      <c r="I9">
        <v>4</v>
      </c>
      <c r="J9">
        <v>280</v>
      </c>
      <c r="K9">
        <v>264</v>
      </c>
      <c r="L9">
        <v>387</v>
      </c>
      <c r="M9">
        <v>2726</v>
      </c>
      <c r="N9">
        <v>19</v>
      </c>
      <c r="O9">
        <v>9</v>
      </c>
      <c r="P9">
        <v>6.7</v>
      </c>
      <c r="Q9">
        <v>150</v>
      </c>
      <c r="R9">
        <v>340</v>
      </c>
      <c r="S9">
        <v>1715</v>
      </c>
      <c r="T9">
        <v>18</v>
      </c>
      <c r="U9">
        <v>5</v>
      </c>
      <c r="V9">
        <v>104</v>
      </c>
      <c r="W9">
        <v>85</v>
      </c>
      <c r="X9">
        <v>684</v>
      </c>
      <c r="Y9">
        <v>26</v>
      </c>
      <c r="Z9">
        <v>45.3</v>
      </c>
      <c r="AA9">
        <v>11.1</v>
      </c>
      <c r="AB9">
        <v>121.78</v>
      </c>
      <c r="AC9" s="14" t="str">
        <f>VLOOKUP(Team_Offense_Table20[[#This Row],[Team]],'Name Bridge'!$A$1:$B$410,2,FALSE)</f>
        <v>ARI</v>
      </c>
      <c r="AD9" s="32">
        <f>Team_Offense_Table20[[#This Row],[Points For]]/Team_Offense_Table20[[#This Row],[Games]]</f>
        <v>27.636363636363637</v>
      </c>
      <c r="AE9" s="32">
        <f>Team_Offense_Table20[[#This Row],[Passing Yds]]/Team_Offense_Table20[[#This Row],[Games]]</f>
        <v>247.81818181818181</v>
      </c>
      <c r="AF9" s="32">
        <f>Team_Offense_Table20[[#This Row],[Rushing Yds]]/Team_Offense_Table20[[#This Row],[Games]]</f>
        <v>155.90909090909091</v>
      </c>
      <c r="AG9" s="32">
        <f>Team_Offense_Table20[[#This Row],[Rushing Att]]/Team_Offense_Table20[[#This Row],[Games]]</f>
        <v>30.90909090909091</v>
      </c>
      <c r="AH9" s="32">
        <f>Team_Offense_Table20[[#This Row],[Attempts]]/Team_Offense_Table20[[#This Row],[Games]]</f>
        <v>35.18181818181818</v>
      </c>
      <c r="AI9" s="15">
        <f>Team_Offense_Table20[[#This Row],[Rushing att per gm]]/(Team_Offense_Table20[[#This Row],[Rushing att per gm]]+Team_Offense_Table20[[#This Row],[Passing att per gm]])</f>
        <v>0.46767537826685007</v>
      </c>
      <c r="AJ9" s="15">
        <f>1-Team_Offense_Table20[[#This Row],[% Run]]</f>
        <v>0.53232462173314987</v>
      </c>
    </row>
    <row r="10" spans="1:36" x14ac:dyDescent="0.3">
      <c r="A10">
        <v>9</v>
      </c>
      <c r="B10" s="2" t="s">
        <v>1059</v>
      </c>
      <c r="C10">
        <v>11</v>
      </c>
      <c r="D10">
        <v>302</v>
      </c>
      <c r="E10">
        <v>4070</v>
      </c>
      <c r="F10">
        <v>722</v>
      </c>
      <c r="G10">
        <v>5.6</v>
      </c>
      <c r="H10">
        <v>12</v>
      </c>
      <c r="I10">
        <v>3</v>
      </c>
      <c r="J10">
        <v>250</v>
      </c>
      <c r="K10">
        <v>265</v>
      </c>
      <c r="L10">
        <v>399</v>
      </c>
      <c r="M10">
        <v>2922</v>
      </c>
      <c r="N10">
        <v>16</v>
      </c>
      <c r="O10">
        <v>9</v>
      </c>
      <c r="P10">
        <v>7.1</v>
      </c>
      <c r="Q10">
        <v>147</v>
      </c>
      <c r="R10">
        <v>311</v>
      </c>
      <c r="S10">
        <v>1148</v>
      </c>
      <c r="T10">
        <v>12</v>
      </c>
      <c r="U10">
        <v>3.7</v>
      </c>
      <c r="V10">
        <v>79</v>
      </c>
      <c r="W10">
        <v>67</v>
      </c>
      <c r="X10">
        <v>666</v>
      </c>
      <c r="Y10">
        <v>24</v>
      </c>
      <c r="Z10">
        <v>43.6</v>
      </c>
      <c r="AA10">
        <v>10.3</v>
      </c>
      <c r="AB10">
        <v>79.64</v>
      </c>
      <c r="AC10" s="14" t="str">
        <f>VLOOKUP(Team_Offense_Table20[[#This Row],[Team]],'Name Bridge'!$A$1:$B$410,2,FALSE)</f>
        <v>IND</v>
      </c>
      <c r="AD10" s="32">
        <f>Team_Offense_Table20[[#This Row],[Points For]]/Team_Offense_Table20[[#This Row],[Games]]</f>
        <v>27.454545454545453</v>
      </c>
      <c r="AE10" s="32">
        <f>Team_Offense_Table20[[#This Row],[Passing Yds]]/Team_Offense_Table20[[#This Row],[Games]]</f>
        <v>265.63636363636363</v>
      </c>
      <c r="AF10" s="32">
        <f>Team_Offense_Table20[[#This Row],[Rushing Yds]]/Team_Offense_Table20[[#This Row],[Games]]</f>
        <v>104.36363636363636</v>
      </c>
      <c r="AG10" s="32">
        <f>Team_Offense_Table20[[#This Row],[Rushing Att]]/Team_Offense_Table20[[#This Row],[Games]]</f>
        <v>28.272727272727273</v>
      </c>
      <c r="AH10" s="32">
        <f>Team_Offense_Table20[[#This Row],[Attempts]]/Team_Offense_Table20[[#This Row],[Games]]</f>
        <v>36.272727272727273</v>
      </c>
      <c r="AI10" s="15">
        <f>Team_Offense_Table20[[#This Row],[Rushing att per gm]]/(Team_Offense_Table20[[#This Row],[Rushing att per gm]]+Team_Offense_Table20[[#This Row],[Passing att per gm]])</f>
        <v>0.43802816901408453</v>
      </c>
      <c r="AJ10" s="15">
        <f>1-Team_Offense_Table20[[#This Row],[% Run]]</f>
        <v>0.56197183098591541</v>
      </c>
    </row>
    <row r="11" spans="1:36" x14ac:dyDescent="0.3">
      <c r="A11">
        <v>10</v>
      </c>
      <c r="B11" s="2" t="s">
        <v>1043</v>
      </c>
      <c r="C11">
        <v>11</v>
      </c>
      <c r="D11">
        <v>299</v>
      </c>
      <c r="E11">
        <v>4097</v>
      </c>
      <c r="F11">
        <v>695</v>
      </c>
      <c r="G11">
        <v>5.9</v>
      </c>
      <c r="H11">
        <v>16</v>
      </c>
      <c r="I11">
        <v>8</v>
      </c>
      <c r="J11">
        <v>261</v>
      </c>
      <c r="K11">
        <v>272</v>
      </c>
      <c r="L11">
        <v>395</v>
      </c>
      <c r="M11">
        <v>2949</v>
      </c>
      <c r="N11">
        <v>24</v>
      </c>
      <c r="O11">
        <v>8</v>
      </c>
      <c r="P11">
        <v>7.1</v>
      </c>
      <c r="Q11">
        <v>148</v>
      </c>
      <c r="R11">
        <v>277</v>
      </c>
      <c r="S11">
        <v>1148</v>
      </c>
      <c r="T11">
        <v>10</v>
      </c>
      <c r="U11">
        <v>4.0999999999999996</v>
      </c>
      <c r="V11">
        <v>87</v>
      </c>
      <c r="W11">
        <v>77</v>
      </c>
      <c r="X11">
        <v>725</v>
      </c>
      <c r="Y11">
        <v>26</v>
      </c>
      <c r="Z11">
        <v>47.8</v>
      </c>
      <c r="AA11">
        <v>13</v>
      </c>
      <c r="AB11">
        <v>117.18</v>
      </c>
      <c r="AC11" s="14" t="str">
        <f>VLOOKUP(Team_Offense_Table20[[#This Row],[Team]],'Name Bridge'!$A$1:$B$410,2,FALSE)</f>
        <v>BUF</v>
      </c>
      <c r="AD11" s="32">
        <f>Team_Offense_Table20[[#This Row],[Points For]]/Team_Offense_Table20[[#This Row],[Games]]</f>
        <v>27.181818181818183</v>
      </c>
      <c r="AE11" s="32">
        <f>Team_Offense_Table20[[#This Row],[Passing Yds]]/Team_Offense_Table20[[#This Row],[Games]]</f>
        <v>268.09090909090907</v>
      </c>
      <c r="AF11" s="32">
        <f>Team_Offense_Table20[[#This Row],[Rushing Yds]]/Team_Offense_Table20[[#This Row],[Games]]</f>
        <v>104.36363636363636</v>
      </c>
      <c r="AG11" s="32">
        <f>Team_Offense_Table20[[#This Row],[Rushing Att]]/Team_Offense_Table20[[#This Row],[Games]]</f>
        <v>25.181818181818183</v>
      </c>
      <c r="AH11" s="32">
        <f>Team_Offense_Table20[[#This Row],[Attempts]]/Team_Offense_Table20[[#This Row],[Games]]</f>
        <v>35.909090909090907</v>
      </c>
      <c r="AI11" s="15">
        <f>Team_Offense_Table20[[#This Row],[Rushing att per gm]]/(Team_Offense_Table20[[#This Row],[Rushing att per gm]]+Team_Offense_Table20[[#This Row],[Passing att per gm]])</f>
        <v>0.41220238095238099</v>
      </c>
      <c r="AJ11" s="15">
        <f>1-Team_Offense_Table20[[#This Row],[% Run]]</f>
        <v>0.58779761904761907</v>
      </c>
    </row>
    <row r="12" spans="1:36" x14ac:dyDescent="0.3">
      <c r="A12">
        <v>11</v>
      </c>
      <c r="B12" s="2" t="s">
        <v>1064</v>
      </c>
      <c r="C12">
        <v>11</v>
      </c>
      <c r="D12">
        <v>295</v>
      </c>
      <c r="E12">
        <v>4123</v>
      </c>
      <c r="F12">
        <v>762</v>
      </c>
      <c r="G12">
        <v>5.4</v>
      </c>
      <c r="H12">
        <v>11</v>
      </c>
      <c r="I12">
        <v>3</v>
      </c>
      <c r="J12">
        <v>255</v>
      </c>
      <c r="K12">
        <v>277</v>
      </c>
      <c r="L12">
        <v>428</v>
      </c>
      <c r="M12">
        <v>2985</v>
      </c>
      <c r="N12">
        <v>17</v>
      </c>
      <c r="O12">
        <v>8</v>
      </c>
      <c r="P12">
        <v>6.5</v>
      </c>
      <c r="Q12">
        <v>165</v>
      </c>
      <c r="R12">
        <v>306</v>
      </c>
      <c r="S12">
        <v>1138</v>
      </c>
      <c r="T12">
        <v>12</v>
      </c>
      <c r="U12">
        <v>3.7</v>
      </c>
      <c r="V12">
        <v>64</v>
      </c>
      <c r="W12">
        <v>64</v>
      </c>
      <c r="X12">
        <v>565</v>
      </c>
      <c r="Y12">
        <v>26</v>
      </c>
      <c r="Z12">
        <v>47.6</v>
      </c>
      <c r="AA12">
        <v>8.9</v>
      </c>
      <c r="AB12">
        <v>99.54</v>
      </c>
      <c r="AC12" s="14" t="str">
        <f>VLOOKUP(Team_Offense_Table20[[#This Row],[Team]],'Name Bridge'!$A$1:$B$410,2,FALSE)</f>
        <v>ATL</v>
      </c>
      <c r="AD12" s="32">
        <f>Team_Offense_Table20[[#This Row],[Points For]]/Team_Offense_Table20[[#This Row],[Games]]</f>
        <v>26.818181818181817</v>
      </c>
      <c r="AE12" s="32">
        <f>Team_Offense_Table20[[#This Row],[Passing Yds]]/Team_Offense_Table20[[#This Row],[Games]]</f>
        <v>271.36363636363637</v>
      </c>
      <c r="AF12" s="32">
        <f>Team_Offense_Table20[[#This Row],[Rushing Yds]]/Team_Offense_Table20[[#This Row],[Games]]</f>
        <v>103.45454545454545</v>
      </c>
      <c r="AG12" s="32">
        <f>Team_Offense_Table20[[#This Row],[Rushing Att]]/Team_Offense_Table20[[#This Row],[Games]]</f>
        <v>27.818181818181817</v>
      </c>
      <c r="AH12" s="32">
        <f>Team_Offense_Table20[[#This Row],[Attempts]]/Team_Offense_Table20[[#This Row],[Games]]</f>
        <v>38.909090909090907</v>
      </c>
      <c r="AI12" s="15">
        <f>Team_Offense_Table20[[#This Row],[Rushing att per gm]]/(Team_Offense_Table20[[#This Row],[Rushing att per gm]]+Team_Offense_Table20[[#This Row],[Passing att per gm]])</f>
        <v>0.4168937329700273</v>
      </c>
      <c r="AJ12" s="15">
        <f>1-Team_Offense_Table20[[#This Row],[% Run]]</f>
        <v>0.5831062670299727</v>
      </c>
    </row>
    <row r="13" spans="1:36" x14ac:dyDescent="0.3">
      <c r="A13">
        <v>12</v>
      </c>
      <c r="B13" s="2" t="s">
        <v>1046</v>
      </c>
      <c r="C13">
        <v>11</v>
      </c>
      <c r="D13">
        <v>292</v>
      </c>
      <c r="E13">
        <v>4258</v>
      </c>
      <c r="F13">
        <v>662</v>
      </c>
      <c r="G13">
        <v>6.4</v>
      </c>
      <c r="H13">
        <v>19</v>
      </c>
      <c r="I13">
        <v>8</v>
      </c>
      <c r="J13">
        <v>244</v>
      </c>
      <c r="K13">
        <v>218</v>
      </c>
      <c r="L13">
        <v>320</v>
      </c>
      <c r="M13">
        <v>2655</v>
      </c>
      <c r="N13">
        <v>23</v>
      </c>
      <c r="O13">
        <v>11</v>
      </c>
      <c r="P13">
        <v>7.8</v>
      </c>
      <c r="Q13">
        <v>132</v>
      </c>
      <c r="R13">
        <v>321</v>
      </c>
      <c r="S13">
        <v>1603</v>
      </c>
      <c r="T13">
        <v>14</v>
      </c>
      <c r="U13">
        <v>5</v>
      </c>
      <c r="V13">
        <v>93</v>
      </c>
      <c r="W13">
        <v>63</v>
      </c>
      <c r="X13">
        <v>478</v>
      </c>
      <c r="Y13">
        <v>19</v>
      </c>
      <c r="Z13">
        <v>39.200000000000003</v>
      </c>
      <c r="AA13">
        <v>15</v>
      </c>
      <c r="AB13">
        <v>93.75</v>
      </c>
      <c r="AC13" s="14" t="str">
        <f>VLOOKUP(Team_Offense_Table20[[#This Row],[Team]],'Name Bridge'!$A$1:$B$410,2,FALSE)</f>
        <v>MIN</v>
      </c>
      <c r="AD13" s="32">
        <f>Team_Offense_Table20[[#This Row],[Points For]]/Team_Offense_Table20[[#This Row],[Games]]</f>
        <v>26.545454545454547</v>
      </c>
      <c r="AE13" s="32">
        <f>Team_Offense_Table20[[#This Row],[Passing Yds]]/Team_Offense_Table20[[#This Row],[Games]]</f>
        <v>241.36363636363637</v>
      </c>
      <c r="AF13" s="32">
        <f>Team_Offense_Table20[[#This Row],[Rushing Yds]]/Team_Offense_Table20[[#This Row],[Games]]</f>
        <v>145.72727272727272</v>
      </c>
      <c r="AG13" s="32">
        <f>Team_Offense_Table20[[#This Row],[Rushing Att]]/Team_Offense_Table20[[#This Row],[Games]]</f>
        <v>29.181818181818183</v>
      </c>
      <c r="AH13" s="32">
        <f>Team_Offense_Table20[[#This Row],[Attempts]]/Team_Offense_Table20[[#This Row],[Games]]</f>
        <v>29.09090909090909</v>
      </c>
      <c r="AI13" s="15">
        <f>Team_Offense_Table20[[#This Row],[Rushing att per gm]]/(Team_Offense_Table20[[#This Row],[Rushing att per gm]]+Team_Offense_Table20[[#This Row],[Passing att per gm]])</f>
        <v>0.50078003120124803</v>
      </c>
      <c r="AJ13" s="15">
        <f>1-Team_Offense_Table20[[#This Row],[% Run]]</f>
        <v>0.49921996879875197</v>
      </c>
    </row>
    <row r="14" spans="1:36" x14ac:dyDescent="0.3">
      <c r="A14">
        <v>13</v>
      </c>
      <c r="B14" s="2" t="s">
        <v>1108</v>
      </c>
      <c r="C14">
        <v>11</v>
      </c>
      <c r="D14">
        <v>292</v>
      </c>
      <c r="E14">
        <v>3937</v>
      </c>
      <c r="F14">
        <v>694</v>
      </c>
      <c r="G14">
        <v>5.7</v>
      </c>
      <c r="H14">
        <v>15</v>
      </c>
      <c r="I14">
        <v>11</v>
      </c>
      <c r="J14">
        <v>237</v>
      </c>
      <c r="K14">
        <v>244</v>
      </c>
      <c r="L14">
        <v>353</v>
      </c>
      <c r="M14">
        <v>2555</v>
      </c>
      <c r="N14">
        <v>19</v>
      </c>
      <c r="O14">
        <v>4</v>
      </c>
      <c r="P14">
        <v>6.9</v>
      </c>
      <c r="Q14">
        <v>131</v>
      </c>
      <c r="R14">
        <v>322</v>
      </c>
      <c r="S14">
        <v>1382</v>
      </c>
      <c r="T14">
        <v>13</v>
      </c>
      <c r="U14">
        <v>4.3</v>
      </c>
      <c r="V14">
        <v>84</v>
      </c>
      <c r="W14">
        <v>65</v>
      </c>
      <c r="X14">
        <v>582</v>
      </c>
      <c r="Y14">
        <v>22</v>
      </c>
      <c r="Z14">
        <v>48.7</v>
      </c>
      <c r="AA14">
        <v>13.3</v>
      </c>
      <c r="AB14">
        <v>95.72</v>
      </c>
      <c r="AC14" s="14" t="str">
        <f>VLOOKUP(Team_Offense_Table20[[#This Row],[Team]],'Name Bridge'!$A$1:$B$410,2,FALSE)</f>
        <v>LV</v>
      </c>
      <c r="AD14" s="32">
        <f>Team_Offense_Table20[[#This Row],[Points For]]/Team_Offense_Table20[[#This Row],[Games]]</f>
        <v>26.545454545454547</v>
      </c>
      <c r="AE14" s="32">
        <f>Team_Offense_Table20[[#This Row],[Passing Yds]]/Team_Offense_Table20[[#This Row],[Games]]</f>
        <v>232.27272727272728</v>
      </c>
      <c r="AF14" s="32">
        <f>Team_Offense_Table20[[#This Row],[Rushing Yds]]/Team_Offense_Table20[[#This Row],[Games]]</f>
        <v>125.63636363636364</v>
      </c>
      <c r="AG14" s="32">
        <f>Team_Offense_Table20[[#This Row],[Rushing Att]]/Team_Offense_Table20[[#This Row],[Games]]</f>
        <v>29.272727272727273</v>
      </c>
      <c r="AH14" s="32">
        <f>Team_Offense_Table20[[#This Row],[Attempts]]/Team_Offense_Table20[[#This Row],[Games]]</f>
        <v>32.090909090909093</v>
      </c>
      <c r="AI14" s="15">
        <f>Team_Offense_Table20[[#This Row],[Rushing att per gm]]/(Team_Offense_Table20[[#This Row],[Rushing att per gm]]+Team_Offense_Table20[[#This Row],[Passing att per gm]])</f>
        <v>0.47703703703703704</v>
      </c>
      <c r="AJ14" s="15">
        <f>1-Team_Offense_Table20[[#This Row],[% Run]]</f>
        <v>0.52296296296296296</v>
      </c>
    </row>
    <row r="15" spans="1:36" x14ac:dyDescent="0.3">
      <c r="A15">
        <v>14</v>
      </c>
      <c r="B15" s="2" t="s">
        <v>1073</v>
      </c>
      <c r="C15">
        <v>11</v>
      </c>
      <c r="D15">
        <v>284</v>
      </c>
      <c r="E15">
        <v>3431</v>
      </c>
      <c r="F15">
        <v>664</v>
      </c>
      <c r="G15">
        <v>5.2</v>
      </c>
      <c r="H15">
        <v>13</v>
      </c>
      <c r="I15">
        <v>5</v>
      </c>
      <c r="J15">
        <v>224</v>
      </c>
      <c r="K15">
        <v>234</v>
      </c>
      <c r="L15">
        <v>351</v>
      </c>
      <c r="M15">
        <v>2383</v>
      </c>
      <c r="N15">
        <v>18</v>
      </c>
      <c r="O15">
        <v>8</v>
      </c>
      <c r="P15">
        <v>6.4</v>
      </c>
      <c r="Q15">
        <v>133</v>
      </c>
      <c r="R15">
        <v>289</v>
      </c>
      <c r="S15">
        <v>1048</v>
      </c>
      <c r="T15">
        <v>9</v>
      </c>
      <c r="U15">
        <v>3.6</v>
      </c>
      <c r="V15">
        <v>65</v>
      </c>
      <c r="W15">
        <v>49</v>
      </c>
      <c r="X15">
        <v>410</v>
      </c>
      <c r="Y15">
        <v>26</v>
      </c>
      <c r="Z15">
        <v>42.5</v>
      </c>
      <c r="AA15">
        <v>10.8</v>
      </c>
      <c r="AB15">
        <v>31.06</v>
      </c>
      <c r="AC15" s="14" t="str">
        <f>VLOOKUP(Team_Offense_Table20[[#This Row],[Team]],'Name Bridge'!$A$1:$B$410,2,FALSE)</f>
        <v>MIA</v>
      </c>
      <c r="AD15" s="32">
        <f>Team_Offense_Table20[[#This Row],[Points For]]/Team_Offense_Table20[[#This Row],[Games]]</f>
        <v>25.818181818181817</v>
      </c>
      <c r="AE15" s="32">
        <f>Team_Offense_Table20[[#This Row],[Passing Yds]]/Team_Offense_Table20[[#This Row],[Games]]</f>
        <v>216.63636363636363</v>
      </c>
      <c r="AF15" s="32">
        <f>Team_Offense_Table20[[#This Row],[Rushing Yds]]/Team_Offense_Table20[[#This Row],[Games]]</f>
        <v>95.272727272727266</v>
      </c>
      <c r="AG15" s="32">
        <f>Team_Offense_Table20[[#This Row],[Rushing Att]]/Team_Offense_Table20[[#This Row],[Games]]</f>
        <v>26.272727272727273</v>
      </c>
      <c r="AH15" s="32">
        <f>Team_Offense_Table20[[#This Row],[Attempts]]/Team_Offense_Table20[[#This Row],[Games]]</f>
        <v>31.90909090909091</v>
      </c>
      <c r="AI15" s="15">
        <f>Team_Offense_Table20[[#This Row],[Rushing att per gm]]/(Team_Offense_Table20[[#This Row],[Rushing att per gm]]+Team_Offense_Table20[[#This Row],[Passing att per gm]])</f>
        <v>0.45156249999999998</v>
      </c>
      <c r="AJ15" s="15">
        <f>1-Team_Offense_Table20[[#This Row],[% Run]]</f>
        <v>0.54843750000000002</v>
      </c>
    </row>
    <row r="16" spans="1:36" x14ac:dyDescent="0.3">
      <c r="A16">
        <v>15</v>
      </c>
      <c r="B16" s="2" t="s">
        <v>1044</v>
      </c>
      <c r="C16">
        <v>11</v>
      </c>
      <c r="D16">
        <v>282</v>
      </c>
      <c r="E16">
        <v>3658</v>
      </c>
      <c r="F16">
        <v>679</v>
      </c>
      <c r="G16">
        <v>5.4</v>
      </c>
      <c r="H16">
        <v>14</v>
      </c>
      <c r="I16">
        <v>6</v>
      </c>
      <c r="J16">
        <v>208</v>
      </c>
      <c r="K16">
        <v>186</v>
      </c>
      <c r="L16">
        <v>297</v>
      </c>
      <c r="M16">
        <v>1924</v>
      </c>
      <c r="N16">
        <v>16</v>
      </c>
      <c r="O16">
        <v>8</v>
      </c>
      <c r="P16">
        <v>5.9</v>
      </c>
      <c r="Q16">
        <v>103</v>
      </c>
      <c r="R16">
        <v>355</v>
      </c>
      <c r="S16">
        <v>1734</v>
      </c>
      <c r="T16">
        <v>12</v>
      </c>
      <c r="U16">
        <v>4.9000000000000004</v>
      </c>
      <c r="V16">
        <v>92</v>
      </c>
      <c r="W16">
        <v>72</v>
      </c>
      <c r="X16">
        <v>715</v>
      </c>
      <c r="Y16">
        <v>13</v>
      </c>
      <c r="Z16">
        <v>39.200000000000003</v>
      </c>
      <c r="AA16">
        <v>11.7</v>
      </c>
      <c r="AB16">
        <v>40.31</v>
      </c>
      <c r="AC16" s="14" t="str">
        <f>VLOOKUP(Team_Offense_Table20[[#This Row],[Team]],'Name Bridge'!$A$1:$B$410,2,FALSE)</f>
        <v>BAL</v>
      </c>
      <c r="AD16" s="32">
        <f>Team_Offense_Table20[[#This Row],[Points For]]/Team_Offense_Table20[[#This Row],[Games]]</f>
        <v>25.636363636363637</v>
      </c>
      <c r="AE16" s="32">
        <f>Team_Offense_Table20[[#This Row],[Passing Yds]]/Team_Offense_Table20[[#This Row],[Games]]</f>
        <v>174.90909090909091</v>
      </c>
      <c r="AF16" s="32">
        <f>Team_Offense_Table20[[#This Row],[Rushing Yds]]/Team_Offense_Table20[[#This Row],[Games]]</f>
        <v>157.63636363636363</v>
      </c>
      <c r="AG16" s="32">
        <f>Team_Offense_Table20[[#This Row],[Rushing Att]]/Team_Offense_Table20[[#This Row],[Games]]</f>
        <v>32.272727272727273</v>
      </c>
      <c r="AH16" s="32">
        <f>Team_Offense_Table20[[#This Row],[Attempts]]/Team_Offense_Table20[[#This Row],[Games]]</f>
        <v>27</v>
      </c>
      <c r="AI16" s="15">
        <f>Team_Offense_Table20[[#This Row],[Rushing att per gm]]/(Team_Offense_Table20[[#This Row],[Rushing att per gm]]+Team_Offense_Table20[[#This Row],[Passing att per gm]])</f>
        <v>0.54447852760736193</v>
      </c>
      <c r="AJ16" s="15">
        <f>1-Team_Offense_Table20[[#This Row],[% Run]]</f>
        <v>0.45552147239263807</v>
      </c>
    </row>
    <row r="17" spans="1:36" x14ac:dyDescent="0.3">
      <c r="A17">
        <v>16</v>
      </c>
      <c r="B17" s="2" t="s">
        <v>1072</v>
      </c>
      <c r="C17">
        <v>12</v>
      </c>
      <c r="D17">
        <v>280</v>
      </c>
      <c r="E17">
        <v>4258</v>
      </c>
      <c r="F17">
        <v>736</v>
      </c>
      <c r="G17">
        <v>5.8</v>
      </c>
      <c r="H17">
        <v>13</v>
      </c>
      <c r="I17">
        <v>3</v>
      </c>
      <c r="J17">
        <v>257</v>
      </c>
      <c r="K17">
        <v>285</v>
      </c>
      <c r="L17">
        <v>410</v>
      </c>
      <c r="M17">
        <v>2981</v>
      </c>
      <c r="N17">
        <v>15</v>
      </c>
      <c r="O17">
        <v>10</v>
      </c>
      <c r="P17">
        <v>6.9</v>
      </c>
      <c r="Q17">
        <v>151</v>
      </c>
      <c r="R17">
        <v>304</v>
      </c>
      <c r="S17">
        <v>1277</v>
      </c>
      <c r="T17">
        <v>13</v>
      </c>
      <c r="U17">
        <v>4.2</v>
      </c>
      <c r="V17">
        <v>78</v>
      </c>
      <c r="W17">
        <v>77</v>
      </c>
      <c r="X17">
        <v>598</v>
      </c>
      <c r="Y17">
        <v>28</v>
      </c>
      <c r="Z17">
        <v>45.2</v>
      </c>
      <c r="AA17">
        <v>11.3</v>
      </c>
      <c r="AB17">
        <v>95</v>
      </c>
      <c r="AC17" s="14" t="str">
        <f>VLOOKUP(Team_Offense_Table20[[#This Row],[Team]],'Name Bridge'!$A$1:$B$410,2,FALSE)</f>
        <v>CAR</v>
      </c>
      <c r="AD17" s="32">
        <f>Team_Offense_Table20[[#This Row],[Points For]]/Team_Offense_Table20[[#This Row],[Games]]</f>
        <v>23.333333333333332</v>
      </c>
      <c r="AE17" s="32">
        <f>Team_Offense_Table20[[#This Row],[Passing Yds]]/Team_Offense_Table20[[#This Row],[Games]]</f>
        <v>248.41666666666666</v>
      </c>
      <c r="AF17" s="32">
        <f>Team_Offense_Table20[[#This Row],[Rushing Yds]]/Team_Offense_Table20[[#This Row],[Games]]</f>
        <v>106.41666666666667</v>
      </c>
      <c r="AG17" s="32">
        <f>Team_Offense_Table20[[#This Row],[Rushing Att]]/Team_Offense_Table20[[#This Row],[Games]]</f>
        <v>25.333333333333332</v>
      </c>
      <c r="AH17" s="32">
        <f>Team_Offense_Table20[[#This Row],[Attempts]]/Team_Offense_Table20[[#This Row],[Games]]</f>
        <v>34.166666666666664</v>
      </c>
      <c r="AI17" s="15">
        <f>Team_Offense_Table20[[#This Row],[Rushing att per gm]]/(Team_Offense_Table20[[#This Row],[Rushing att per gm]]+Team_Offense_Table20[[#This Row],[Passing att per gm]])</f>
        <v>0.42577030812324929</v>
      </c>
      <c r="AJ17" s="15">
        <f>1-Team_Offense_Table20[[#This Row],[% Run]]</f>
        <v>0.57422969187675066</v>
      </c>
    </row>
    <row r="18" spans="1:36" x14ac:dyDescent="0.3">
      <c r="A18">
        <v>17</v>
      </c>
      <c r="B18" s="2" t="s">
        <v>1055</v>
      </c>
      <c r="C18">
        <v>11</v>
      </c>
      <c r="D18">
        <v>277</v>
      </c>
      <c r="E18">
        <v>4376</v>
      </c>
      <c r="F18">
        <v>799</v>
      </c>
      <c r="G18">
        <v>5.5</v>
      </c>
      <c r="H18">
        <v>13</v>
      </c>
      <c r="I18">
        <v>6</v>
      </c>
      <c r="J18">
        <v>261</v>
      </c>
      <c r="K18">
        <v>286</v>
      </c>
      <c r="L18">
        <v>434</v>
      </c>
      <c r="M18">
        <v>3087</v>
      </c>
      <c r="N18">
        <v>23</v>
      </c>
      <c r="O18">
        <v>7</v>
      </c>
      <c r="P18">
        <v>6.7</v>
      </c>
      <c r="Q18">
        <v>156</v>
      </c>
      <c r="R18">
        <v>341</v>
      </c>
      <c r="S18">
        <v>1289</v>
      </c>
      <c r="T18">
        <v>8</v>
      </c>
      <c r="U18">
        <v>3.8</v>
      </c>
      <c r="V18">
        <v>80</v>
      </c>
      <c r="W18">
        <v>61</v>
      </c>
      <c r="X18">
        <v>552</v>
      </c>
      <c r="Y18">
        <v>25</v>
      </c>
      <c r="Z18">
        <v>37.799999999999997</v>
      </c>
      <c r="AA18">
        <v>9.4</v>
      </c>
      <c r="AB18">
        <v>85.09</v>
      </c>
      <c r="AC18" s="14" t="str">
        <f>VLOOKUP(Team_Offense_Table20[[#This Row],[Team]],'Name Bridge'!$A$1:$B$410,2,FALSE)</f>
        <v>LAC</v>
      </c>
      <c r="AD18" s="32">
        <f>Team_Offense_Table20[[#This Row],[Points For]]/Team_Offense_Table20[[#This Row],[Games]]</f>
        <v>25.181818181818183</v>
      </c>
      <c r="AE18" s="32">
        <f>Team_Offense_Table20[[#This Row],[Passing Yds]]/Team_Offense_Table20[[#This Row],[Games]]</f>
        <v>280.63636363636363</v>
      </c>
      <c r="AF18" s="32">
        <f>Team_Offense_Table20[[#This Row],[Rushing Yds]]/Team_Offense_Table20[[#This Row],[Games]]</f>
        <v>117.18181818181819</v>
      </c>
      <c r="AG18" s="32">
        <f>Team_Offense_Table20[[#This Row],[Rushing Att]]/Team_Offense_Table20[[#This Row],[Games]]</f>
        <v>31</v>
      </c>
      <c r="AH18" s="32">
        <f>Team_Offense_Table20[[#This Row],[Attempts]]/Team_Offense_Table20[[#This Row],[Games]]</f>
        <v>39.454545454545453</v>
      </c>
      <c r="AI18" s="15">
        <f>Team_Offense_Table20[[#This Row],[Rushing att per gm]]/(Team_Offense_Table20[[#This Row],[Rushing att per gm]]+Team_Offense_Table20[[#This Row],[Passing att per gm]])</f>
        <v>0.44</v>
      </c>
      <c r="AJ18" s="15">
        <f>1-Team_Offense_Table20[[#This Row],[% Run]]</f>
        <v>0.56000000000000005</v>
      </c>
    </row>
    <row r="19" spans="1:36" x14ac:dyDescent="0.3">
      <c r="A19">
        <v>18</v>
      </c>
      <c r="B19" s="2" t="s">
        <v>1060</v>
      </c>
      <c r="C19">
        <v>11</v>
      </c>
      <c r="D19">
        <v>268</v>
      </c>
      <c r="E19">
        <v>3973</v>
      </c>
      <c r="F19">
        <v>635</v>
      </c>
      <c r="G19">
        <v>6.3</v>
      </c>
      <c r="H19">
        <v>10</v>
      </c>
      <c r="I19">
        <v>5</v>
      </c>
      <c r="J19">
        <v>218</v>
      </c>
      <c r="K19">
        <v>250</v>
      </c>
      <c r="L19">
        <v>364</v>
      </c>
      <c r="M19">
        <v>3050</v>
      </c>
      <c r="N19">
        <v>24</v>
      </c>
      <c r="O19">
        <v>5</v>
      </c>
      <c r="P19">
        <v>7.8</v>
      </c>
      <c r="Q19">
        <v>149</v>
      </c>
      <c r="R19">
        <v>243</v>
      </c>
      <c r="S19">
        <v>923</v>
      </c>
      <c r="T19">
        <v>6</v>
      </c>
      <c r="U19">
        <v>3.8</v>
      </c>
      <c r="V19">
        <v>54</v>
      </c>
      <c r="W19">
        <v>54</v>
      </c>
      <c r="X19">
        <v>425</v>
      </c>
      <c r="Y19">
        <v>15</v>
      </c>
      <c r="Z19">
        <v>42.9</v>
      </c>
      <c r="AA19">
        <v>8</v>
      </c>
      <c r="AB19">
        <v>93.62</v>
      </c>
      <c r="AC19" s="14" t="str">
        <f>VLOOKUP(Team_Offense_Table20[[#This Row],[Team]],'Name Bridge'!$A$1:$B$410,2,FALSE)</f>
        <v>HOU</v>
      </c>
      <c r="AD19" s="32">
        <f>Team_Offense_Table20[[#This Row],[Points For]]/Team_Offense_Table20[[#This Row],[Games]]</f>
        <v>24.363636363636363</v>
      </c>
      <c r="AE19" s="32">
        <f>Team_Offense_Table20[[#This Row],[Passing Yds]]/Team_Offense_Table20[[#This Row],[Games]]</f>
        <v>277.27272727272725</v>
      </c>
      <c r="AF19" s="32">
        <f>Team_Offense_Table20[[#This Row],[Rushing Yds]]/Team_Offense_Table20[[#This Row],[Games]]</f>
        <v>83.909090909090907</v>
      </c>
      <c r="AG19" s="32">
        <f>Team_Offense_Table20[[#This Row],[Rushing Att]]/Team_Offense_Table20[[#This Row],[Games]]</f>
        <v>22.09090909090909</v>
      </c>
      <c r="AH19" s="32">
        <f>Team_Offense_Table20[[#This Row],[Attempts]]/Team_Offense_Table20[[#This Row],[Games]]</f>
        <v>33.090909090909093</v>
      </c>
      <c r="AI19" s="15">
        <f>Team_Offense_Table20[[#This Row],[Rushing att per gm]]/(Team_Offense_Table20[[#This Row],[Rushing att per gm]]+Team_Offense_Table20[[#This Row],[Passing att per gm]])</f>
        <v>0.40032948929159795</v>
      </c>
      <c r="AJ19" s="15">
        <f>1-Team_Offense_Table20[[#This Row],[% Run]]</f>
        <v>0.59967051070840205</v>
      </c>
    </row>
    <row r="20" spans="1:36" x14ac:dyDescent="0.3">
      <c r="A20">
        <v>19</v>
      </c>
      <c r="B20" s="2" t="s">
        <v>1061</v>
      </c>
      <c r="C20">
        <v>11</v>
      </c>
      <c r="D20">
        <v>265</v>
      </c>
      <c r="E20">
        <v>3913</v>
      </c>
      <c r="F20">
        <v>676</v>
      </c>
      <c r="G20">
        <v>5.8</v>
      </c>
      <c r="H20">
        <v>12</v>
      </c>
      <c r="I20">
        <v>5</v>
      </c>
      <c r="J20">
        <v>228</v>
      </c>
      <c r="K20">
        <v>188</v>
      </c>
      <c r="L20">
        <v>307</v>
      </c>
      <c r="M20">
        <v>2138</v>
      </c>
      <c r="N20">
        <v>18</v>
      </c>
      <c r="O20">
        <v>7</v>
      </c>
      <c r="P20">
        <v>6.6</v>
      </c>
      <c r="Q20">
        <v>118</v>
      </c>
      <c r="R20">
        <v>352</v>
      </c>
      <c r="S20">
        <v>1775</v>
      </c>
      <c r="T20">
        <v>11</v>
      </c>
      <c r="U20">
        <v>5</v>
      </c>
      <c r="V20">
        <v>94</v>
      </c>
      <c r="W20">
        <v>63</v>
      </c>
      <c r="X20">
        <v>573</v>
      </c>
      <c r="Y20">
        <v>16</v>
      </c>
      <c r="Z20">
        <v>39.6</v>
      </c>
      <c r="AA20">
        <v>10.8</v>
      </c>
      <c r="AB20">
        <v>76.62</v>
      </c>
      <c r="AC20" s="14" t="str">
        <f>VLOOKUP(Team_Offense_Table20[[#This Row],[Team]],'Name Bridge'!$A$1:$B$410,2,FALSE)</f>
        <v>CLE</v>
      </c>
      <c r="AD20" s="32">
        <f>Team_Offense_Table20[[#This Row],[Points For]]/Team_Offense_Table20[[#This Row],[Games]]</f>
        <v>24.09090909090909</v>
      </c>
      <c r="AE20" s="32">
        <f>Team_Offense_Table20[[#This Row],[Passing Yds]]/Team_Offense_Table20[[#This Row],[Games]]</f>
        <v>194.36363636363637</v>
      </c>
      <c r="AF20" s="32">
        <f>Team_Offense_Table20[[#This Row],[Rushing Yds]]/Team_Offense_Table20[[#This Row],[Games]]</f>
        <v>161.36363636363637</v>
      </c>
      <c r="AG20" s="32">
        <f>Team_Offense_Table20[[#This Row],[Rushing Att]]/Team_Offense_Table20[[#This Row],[Games]]</f>
        <v>32</v>
      </c>
      <c r="AH20" s="32">
        <f>Team_Offense_Table20[[#This Row],[Attempts]]/Team_Offense_Table20[[#This Row],[Games]]</f>
        <v>27.90909090909091</v>
      </c>
      <c r="AI20" s="15">
        <f>Team_Offense_Table20[[#This Row],[Rushing att per gm]]/(Team_Offense_Table20[[#This Row],[Rushing att per gm]]+Team_Offense_Table20[[#This Row],[Passing att per gm]])</f>
        <v>0.53414264036418824</v>
      </c>
      <c r="AJ20" s="15">
        <f>1-Team_Offense_Table20[[#This Row],[% Run]]</f>
        <v>0.46585735963581176</v>
      </c>
    </row>
    <row r="21" spans="1:36" x14ac:dyDescent="0.3">
      <c r="A21">
        <v>20</v>
      </c>
      <c r="B21" s="2" t="s">
        <v>1058</v>
      </c>
      <c r="C21">
        <v>11</v>
      </c>
      <c r="D21">
        <v>263</v>
      </c>
      <c r="E21">
        <v>4281</v>
      </c>
      <c r="F21">
        <v>746</v>
      </c>
      <c r="G21">
        <v>5.7</v>
      </c>
      <c r="H21">
        <v>19</v>
      </c>
      <c r="I21">
        <v>9</v>
      </c>
      <c r="J21">
        <v>248</v>
      </c>
      <c r="K21">
        <v>271</v>
      </c>
      <c r="L21">
        <v>403</v>
      </c>
      <c r="M21">
        <v>2910</v>
      </c>
      <c r="N21">
        <v>16</v>
      </c>
      <c r="O21">
        <v>10</v>
      </c>
      <c r="P21">
        <v>7</v>
      </c>
      <c r="Q21">
        <v>145</v>
      </c>
      <c r="R21">
        <v>328</v>
      </c>
      <c r="S21">
        <v>1371</v>
      </c>
      <c r="T21">
        <v>15</v>
      </c>
      <c r="U21">
        <v>4.2</v>
      </c>
      <c r="V21">
        <v>90</v>
      </c>
      <c r="W21">
        <v>45</v>
      </c>
      <c r="X21">
        <v>419</v>
      </c>
      <c r="Y21">
        <v>13</v>
      </c>
      <c r="Z21">
        <v>34.4</v>
      </c>
      <c r="AA21">
        <v>13.7</v>
      </c>
      <c r="AB21">
        <v>54.96</v>
      </c>
      <c r="AC21" s="14" t="str">
        <f>VLOOKUP(Team_Offense_Table20[[#This Row],[Team]],'Name Bridge'!$A$1:$B$410,2,FALSE)</f>
        <v>LAR</v>
      </c>
      <c r="AD21" s="32">
        <f>Team_Offense_Table20[[#This Row],[Points For]]/Team_Offense_Table20[[#This Row],[Games]]</f>
        <v>23.90909090909091</v>
      </c>
      <c r="AE21" s="32">
        <f>Team_Offense_Table20[[#This Row],[Passing Yds]]/Team_Offense_Table20[[#This Row],[Games]]</f>
        <v>264.54545454545456</v>
      </c>
      <c r="AF21" s="32">
        <f>Team_Offense_Table20[[#This Row],[Rushing Yds]]/Team_Offense_Table20[[#This Row],[Games]]</f>
        <v>124.63636363636364</v>
      </c>
      <c r="AG21" s="32">
        <f>Team_Offense_Table20[[#This Row],[Rushing Att]]/Team_Offense_Table20[[#This Row],[Games]]</f>
        <v>29.818181818181817</v>
      </c>
      <c r="AH21" s="32">
        <f>Team_Offense_Table20[[#This Row],[Attempts]]/Team_Offense_Table20[[#This Row],[Games]]</f>
        <v>36.636363636363633</v>
      </c>
      <c r="AI21" s="15">
        <f>Team_Offense_Table20[[#This Row],[Rushing att per gm]]/(Team_Offense_Table20[[#This Row],[Rushing att per gm]]+Team_Offense_Table20[[#This Row],[Passing att per gm]])</f>
        <v>0.44870041039671682</v>
      </c>
      <c r="AJ21" s="15">
        <f>1-Team_Offense_Table20[[#This Row],[% Run]]</f>
        <v>0.55129958960328318</v>
      </c>
    </row>
    <row r="22" spans="1:36" x14ac:dyDescent="0.3">
      <c r="A22">
        <v>21</v>
      </c>
      <c r="B22" s="2" t="s">
        <v>1049</v>
      </c>
      <c r="C22">
        <v>11</v>
      </c>
      <c r="D22">
        <v>261</v>
      </c>
      <c r="E22">
        <v>3992</v>
      </c>
      <c r="F22">
        <v>710</v>
      </c>
      <c r="G22">
        <v>5.6</v>
      </c>
      <c r="H22">
        <v>20</v>
      </c>
      <c r="I22">
        <v>8</v>
      </c>
      <c r="J22">
        <v>238</v>
      </c>
      <c r="K22">
        <v>256</v>
      </c>
      <c r="L22">
        <v>384</v>
      </c>
      <c r="M22">
        <v>2760</v>
      </c>
      <c r="N22">
        <v>14</v>
      </c>
      <c r="O22">
        <v>12</v>
      </c>
      <c r="P22">
        <v>6.7</v>
      </c>
      <c r="Q22">
        <v>146</v>
      </c>
      <c r="R22">
        <v>299</v>
      </c>
      <c r="S22">
        <v>1232</v>
      </c>
      <c r="T22">
        <v>16</v>
      </c>
      <c r="U22">
        <v>4.0999999999999996</v>
      </c>
      <c r="V22">
        <v>67</v>
      </c>
      <c r="W22">
        <v>63</v>
      </c>
      <c r="X22">
        <v>562</v>
      </c>
      <c r="Y22">
        <v>25</v>
      </c>
      <c r="Z22">
        <v>38.299999999999997</v>
      </c>
      <c r="AA22">
        <v>14.2</v>
      </c>
      <c r="AB22">
        <v>51.17</v>
      </c>
      <c r="AC22" s="14" t="str">
        <f>VLOOKUP(Team_Offense_Table20[[#This Row],[Team]],'Name Bridge'!$A$1:$B$410,2,FALSE)</f>
        <v>SF</v>
      </c>
      <c r="AD22" s="32">
        <f>Team_Offense_Table20[[#This Row],[Points For]]/Team_Offense_Table20[[#This Row],[Games]]</f>
        <v>23.727272727272727</v>
      </c>
      <c r="AE22" s="32">
        <f>Team_Offense_Table20[[#This Row],[Passing Yds]]/Team_Offense_Table20[[#This Row],[Games]]</f>
        <v>250.90909090909091</v>
      </c>
      <c r="AF22" s="32">
        <f>Team_Offense_Table20[[#This Row],[Rushing Yds]]/Team_Offense_Table20[[#This Row],[Games]]</f>
        <v>112</v>
      </c>
      <c r="AG22" s="32">
        <f>Team_Offense_Table20[[#This Row],[Rushing Att]]/Team_Offense_Table20[[#This Row],[Games]]</f>
        <v>27.181818181818183</v>
      </c>
      <c r="AH22" s="32">
        <f>Team_Offense_Table20[[#This Row],[Attempts]]/Team_Offense_Table20[[#This Row],[Games]]</f>
        <v>34.909090909090907</v>
      </c>
      <c r="AI22" s="15">
        <f>Team_Offense_Table20[[#This Row],[Rushing att per gm]]/(Team_Offense_Table20[[#This Row],[Rushing att per gm]]+Team_Offense_Table20[[#This Row],[Passing att per gm]])</f>
        <v>0.4377745241581259</v>
      </c>
      <c r="AJ22" s="15">
        <f>1-Team_Offense_Table20[[#This Row],[% Run]]</f>
        <v>0.5622254758418741</v>
      </c>
    </row>
    <row r="23" spans="1:36" x14ac:dyDescent="0.3">
      <c r="A23">
        <v>22</v>
      </c>
      <c r="B23" s="2" t="s">
        <v>1067</v>
      </c>
      <c r="C23">
        <v>11</v>
      </c>
      <c r="D23">
        <v>252</v>
      </c>
      <c r="E23">
        <v>3817</v>
      </c>
      <c r="F23">
        <v>697</v>
      </c>
      <c r="G23">
        <v>5.5</v>
      </c>
      <c r="H23">
        <v>13</v>
      </c>
      <c r="I23">
        <v>4</v>
      </c>
      <c r="J23">
        <v>239</v>
      </c>
      <c r="K23">
        <v>252</v>
      </c>
      <c r="L23">
        <v>400</v>
      </c>
      <c r="M23">
        <v>2754</v>
      </c>
      <c r="N23">
        <v>19</v>
      </c>
      <c r="O23">
        <v>9</v>
      </c>
      <c r="P23">
        <v>6.4</v>
      </c>
      <c r="Q23">
        <v>150</v>
      </c>
      <c r="R23">
        <v>266</v>
      </c>
      <c r="S23">
        <v>1063</v>
      </c>
      <c r="T23">
        <v>9</v>
      </c>
      <c r="U23">
        <v>4</v>
      </c>
      <c r="V23">
        <v>62</v>
      </c>
      <c r="W23">
        <v>63</v>
      </c>
      <c r="X23">
        <v>584</v>
      </c>
      <c r="Y23">
        <v>27</v>
      </c>
      <c r="Z23">
        <v>38.700000000000003</v>
      </c>
      <c r="AA23">
        <v>10.1</v>
      </c>
      <c r="AB23">
        <v>51.63</v>
      </c>
      <c r="AC23" s="14" t="str">
        <f>VLOOKUP(Team_Offense_Table20[[#This Row],[Team]],'Name Bridge'!$A$1:$B$410,2,FALSE)</f>
        <v>DET</v>
      </c>
      <c r="AD23" s="32">
        <f>Team_Offense_Table20[[#This Row],[Points For]]/Team_Offense_Table20[[#This Row],[Games]]</f>
        <v>22.90909090909091</v>
      </c>
      <c r="AE23" s="32">
        <f>Team_Offense_Table20[[#This Row],[Passing Yds]]/Team_Offense_Table20[[#This Row],[Games]]</f>
        <v>250.36363636363637</v>
      </c>
      <c r="AF23" s="32">
        <f>Team_Offense_Table20[[#This Row],[Rushing Yds]]/Team_Offense_Table20[[#This Row],[Games]]</f>
        <v>96.63636363636364</v>
      </c>
      <c r="AG23" s="32">
        <f>Team_Offense_Table20[[#This Row],[Rushing Att]]/Team_Offense_Table20[[#This Row],[Games]]</f>
        <v>24.181818181818183</v>
      </c>
      <c r="AH23" s="32">
        <f>Team_Offense_Table20[[#This Row],[Attempts]]/Team_Offense_Table20[[#This Row],[Games]]</f>
        <v>36.363636363636367</v>
      </c>
      <c r="AI23" s="15">
        <f>Team_Offense_Table20[[#This Row],[Rushing att per gm]]/(Team_Offense_Table20[[#This Row],[Rushing att per gm]]+Team_Offense_Table20[[#This Row],[Passing att per gm]])</f>
        <v>0.39939939939939939</v>
      </c>
      <c r="AJ23" s="15">
        <f>1-Team_Offense_Table20[[#This Row],[% Run]]</f>
        <v>0.60060060060060061</v>
      </c>
    </row>
    <row r="24" spans="1:36" x14ac:dyDescent="0.3">
      <c r="A24">
        <v>23</v>
      </c>
      <c r="B24" s="2" t="s">
        <v>1052</v>
      </c>
      <c r="C24">
        <v>11</v>
      </c>
      <c r="D24">
        <v>251</v>
      </c>
      <c r="E24">
        <v>4178</v>
      </c>
      <c r="F24">
        <v>782</v>
      </c>
      <c r="G24">
        <v>5.3</v>
      </c>
      <c r="H24">
        <v>23</v>
      </c>
      <c r="I24">
        <v>13</v>
      </c>
      <c r="J24">
        <v>263</v>
      </c>
      <c r="K24">
        <v>295</v>
      </c>
      <c r="L24">
        <v>457</v>
      </c>
      <c r="M24">
        <v>2948</v>
      </c>
      <c r="N24">
        <v>16</v>
      </c>
      <c r="O24">
        <v>10</v>
      </c>
      <c r="P24">
        <v>6</v>
      </c>
      <c r="Q24">
        <v>159</v>
      </c>
      <c r="R24">
        <v>294</v>
      </c>
      <c r="S24">
        <v>1230</v>
      </c>
      <c r="T24">
        <v>10</v>
      </c>
      <c r="U24">
        <v>4.2</v>
      </c>
      <c r="V24">
        <v>84</v>
      </c>
      <c r="W24">
        <v>68</v>
      </c>
      <c r="X24">
        <v>572</v>
      </c>
      <c r="Y24">
        <v>20</v>
      </c>
      <c r="Z24">
        <v>37.9</v>
      </c>
      <c r="AA24">
        <v>18.5</v>
      </c>
      <c r="AB24">
        <v>16.149999999999999</v>
      </c>
      <c r="AC24" s="14" t="str">
        <f>VLOOKUP(Team_Offense_Table20[[#This Row],[Team]],'Name Bridge'!$A$1:$B$410,2,FALSE)</f>
        <v>DAL</v>
      </c>
      <c r="AD24" s="32">
        <f>Team_Offense_Table20[[#This Row],[Points For]]/Team_Offense_Table20[[#This Row],[Games]]</f>
        <v>22.818181818181817</v>
      </c>
      <c r="AE24" s="32">
        <f>Team_Offense_Table20[[#This Row],[Passing Yds]]/Team_Offense_Table20[[#This Row],[Games]]</f>
        <v>268</v>
      </c>
      <c r="AF24" s="32">
        <f>Team_Offense_Table20[[#This Row],[Rushing Yds]]/Team_Offense_Table20[[#This Row],[Games]]</f>
        <v>111.81818181818181</v>
      </c>
      <c r="AG24" s="32">
        <f>Team_Offense_Table20[[#This Row],[Rushing Att]]/Team_Offense_Table20[[#This Row],[Games]]</f>
        <v>26.727272727272727</v>
      </c>
      <c r="AH24" s="32">
        <f>Team_Offense_Table20[[#This Row],[Attempts]]/Team_Offense_Table20[[#This Row],[Games]]</f>
        <v>41.545454545454547</v>
      </c>
      <c r="AI24" s="15">
        <f>Team_Offense_Table20[[#This Row],[Rushing att per gm]]/(Team_Offense_Table20[[#This Row],[Rushing att per gm]]+Team_Offense_Table20[[#This Row],[Passing att per gm]])</f>
        <v>0.39147802929427422</v>
      </c>
      <c r="AJ24" s="15">
        <f>1-Team_Offense_Table20[[#This Row],[% Run]]</f>
        <v>0.60852197070572578</v>
      </c>
    </row>
    <row r="25" spans="1:36" x14ac:dyDescent="0.3">
      <c r="A25">
        <v>24</v>
      </c>
      <c r="B25" s="2" t="s">
        <v>2030</v>
      </c>
      <c r="C25">
        <v>11</v>
      </c>
      <c r="D25">
        <v>241</v>
      </c>
      <c r="E25">
        <v>3578</v>
      </c>
      <c r="F25">
        <v>709</v>
      </c>
      <c r="G25">
        <v>5</v>
      </c>
      <c r="H25">
        <v>18</v>
      </c>
      <c r="I25">
        <v>9</v>
      </c>
      <c r="J25">
        <v>230</v>
      </c>
      <c r="K25">
        <v>257</v>
      </c>
      <c r="L25">
        <v>389</v>
      </c>
      <c r="M25">
        <v>2405</v>
      </c>
      <c r="N25">
        <v>11</v>
      </c>
      <c r="O25">
        <v>9</v>
      </c>
      <c r="P25">
        <v>5.7</v>
      </c>
      <c r="Q25">
        <v>131</v>
      </c>
      <c r="R25">
        <v>285</v>
      </c>
      <c r="S25">
        <v>1173</v>
      </c>
      <c r="T25">
        <v>16</v>
      </c>
      <c r="U25">
        <v>4.0999999999999996</v>
      </c>
      <c r="V25">
        <v>77</v>
      </c>
      <c r="W25">
        <v>57</v>
      </c>
      <c r="X25">
        <v>482</v>
      </c>
      <c r="Y25">
        <v>22</v>
      </c>
      <c r="Z25">
        <v>35</v>
      </c>
      <c r="AA25">
        <v>13</v>
      </c>
      <c r="AB25">
        <v>23.26</v>
      </c>
      <c r="AC25" s="14" t="str">
        <f>VLOOKUP(Team_Offense_Table20[[#This Row],[Team]],'Name Bridge'!$A$1:$B$410,2,FALSE)</f>
        <v>WAS</v>
      </c>
      <c r="AD25" s="32">
        <f>Team_Offense_Table20[[#This Row],[Points For]]/Team_Offense_Table20[[#This Row],[Games]]</f>
        <v>21.90909090909091</v>
      </c>
      <c r="AE25" s="32">
        <f>Team_Offense_Table20[[#This Row],[Passing Yds]]/Team_Offense_Table20[[#This Row],[Games]]</f>
        <v>218.63636363636363</v>
      </c>
      <c r="AF25" s="32">
        <f>Team_Offense_Table20[[#This Row],[Rushing Yds]]/Team_Offense_Table20[[#This Row],[Games]]</f>
        <v>106.63636363636364</v>
      </c>
      <c r="AG25" s="32">
        <f>Team_Offense_Table20[[#This Row],[Rushing Att]]/Team_Offense_Table20[[#This Row],[Games]]</f>
        <v>25.90909090909091</v>
      </c>
      <c r="AH25" s="32">
        <f>Team_Offense_Table20[[#This Row],[Attempts]]/Team_Offense_Table20[[#This Row],[Games]]</f>
        <v>35.363636363636367</v>
      </c>
      <c r="AI25" s="15">
        <f>Team_Offense_Table20[[#This Row],[Rushing att per gm]]/(Team_Offense_Table20[[#This Row],[Rushing att per gm]]+Team_Offense_Table20[[#This Row],[Passing att per gm]])</f>
        <v>0.42284866468842724</v>
      </c>
      <c r="AJ25" s="15">
        <f>1-Team_Offense_Table20[[#This Row],[% Run]]</f>
        <v>0.5771513353115727</v>
      </c>
    </row>
    <row r="26" spans="1:36" x14ac:dyDescent="0.3">
      <c r="A26">
        <v>25</v>
      </c>
      <c r="B26" s="2" t="s">
        <v>1056</v>
      </c>
      <c r="C26">
        <v>11</v>
      </c>
      <c r="D26">
        <v>237</v>
      </c>
      <c r="E26">
        <v>3548</v>
      </c>
      <c r="F26">
        <v>726</v>
      </c>
      <c r="G26">
        <v>4.9000000000000004</v>
      </c>
      <c r="H26">
        <v>21</v>
      </c>
      <c r="I26">
        <v>6</v>
      </c>
      <c r="J26">
        <v>232</v>
      </c>
      <c r="K26">
        <v>248</v>
      </c>
      <c r="L26">
        <v>425</v>
      </c>
      <c r="M26">
        <v>2270</v>
      </c>
      <c r="N26">
        <v>16</v>
      </c>
      <c r="O26">
        <v>15</v>
      </c>
      <c r="P26">
        <v>4.8</v>
      </c>
      <c r="Q26">
        <v>127</v>
      </c>
      <c r="R26">
        <v>255</v>
      </c>
      <c r="S26">
        <v>1278</v>
      </c>
      <c r="T26">
        <v>10</v>
      </c>
      <c r="U26">
        <v>5</v>
      </c>
      <c r="V26">
        <v>75</v>
      </c>
      <c r="W26">
        <v>70</v>
      </c>
      <c r="X26">
        <v>561</v>
      </c>
      <c r="Y26">
        <v>30</v>
      </c>
      <c r="Z26">
        <v>29.2</v>
      </c>
      <c r="AA26">
        <v>16.2</v>
      </c>
      <c r="AB26">
        <v>-21.81</v>
      </c>
      <c r="AC26" s="14" t="str">
        <f>VLOOKUP(Team_Offense_Table20[[#This Row],[Team]],'Name Bridge'!$A$1:$B$410,2,FALSE)</f>
        <v>PHI</v>
      </c>
      <c r="AD26" s="32">
        <f>Team_Offense_Table20[[#This Row],[Points For]]/Team_Offense_Table20[[#This Row],[Games]]</f>
        <v>21.545454545454547</v>
      </c>
      <c r="AE26" s="32">
        <f>Team_Offense_Table20[[#This Row],[Passing Yds]]/Team_Offense_Table20[[#This Row],[Games]]</f>
        <v>206.36363636363637</v>
      </c>
      <c r="AF26" s="32">
        <f>Team_Offense_Table20[[#This Row],[Rushing Yds]]/Team_Offense_Table20[[#This Row],[Games]]</f>
        <v>116.18181818181819</v>
      </c>
      <c r="AG26" s="32">
        <f>Team_Offense_Table20[[#This Row],[Rushing Att]]/Team_Offense_Table20[[#This Row],[Games]]</f>
        <v>23.181818181818183</v>
      </c>
      <c r="AH26" s="32">
        <f>Team_Offense_Table20[[#This Row],[Attempts]]/Team_Offense_Table20[[#This Row],[Games]]</f>
        <v>38.636363636363633</v>
      </c>
      <c r="AI26" s="15">
        <f>Team_Offense_Table20[[#This Row],[Rushing att per gm]]/(Team_Offense_Table20[[#This Row],[Rushing att per gm]]+Team_Offense_Table20[[#This Row],[Passing att per gm]])</f>
        <v>0.37500000000000006</v>
      </c>
      <c r="AJ26" s="15">
        <f>1-Team_Offense_Table20[[#This Row],[% Run]]</f>
        <v>0.625</v>
      </c>
    </row>
    <row r="27" spans="1:36" x14ac:dyDescent="0.3">
      <c r="A27">
        <v>26</v>
      </c>
      <c r="B27" s="2" t="s">
        <v>1066</v>
      </c>
      <c r="C27">
        <v>11</v>
      </c>
      <c r="D27">
        <v>230</v>
      </c>
      <c r="E27">
        <v>3646</v>
      </c>
      <c r="F27">
        <v>753</v>
      </c>
      <c r="G27">
        <v>4.8</v>
      </c>
      <c r="H27">
        <v>17</v>
      </c>
      <c r="I27">
        <v>10</v>
      </c>
      <c r="J27">
        <v>238</v>
      </c>
      <c r="K27">
        <v>285</v>
      </c>
      <c r="L27">
        <v>444</v>
      </c>
      <c r="M27">
        <v>2587</v>
      </c>
      <c r="N27">
        <v>14</v>
      </c>
      <c r="O27">
        <v>7</v>
      </c>
      <c r="P27">
        <v>5.4</v>
      </c>
      <c r="Q27">
        <v>157</v>
      </c>
      <c r="R27">
        <v>271</v>
      </c>
      <c r="S27">
        <v>1059</v>
      </c>
      <c r="T27">
        <v>9</v>
      </c>
      <c r="U27">
        <v>3.9</v>
      </c>
      <c r="V27">
        <v>62</v>
      </c>
      <c r="W27">
        <v>64</v>
      </c>
      <c r="X27">
        <v>508</v>
      </c>
      <c r="Y27">
        <v>19</v>
      </c>
      <c r="Z27">
        <v>35.5</v>
      </c>
      <c r="AA27">
        <v>12.9</v>
      </c>
      <c r="AB27">
        <v>10.01</v>
      </c>
      <c r="AC27" s="14" t="str">
        <f>VLOOKUP(Team_Offense_Table20[[#This Row],[Team]],'Name Bridge'!$A$1:$B$410,2,FALSE)</f>
        <v>CIN</v>
      </c>
      <c r="AD27" s="32">
        <f>Team_Offense_Table20[[#This Row],[Points For]]/Team_Offense_Table20[[#This Row],[Games]]</f>
        <v>20.90909090909091</v>
      </c>
      <c r="AE27" s="32">
        <f>Team_Offense_Table20[[#This Row],[Passing Yds]]/Team_Offense_Table20[[#This Row],[Games]]</f>
        <v>235.18181818181819</v>
      </c>
      <c r="AF27" s="32">
        <f>Team_Offense_Table20[[#This Row],[Rushing Yds]]/Team_Offense_Table20[[#This Row],[Games]]</f>
        <v>96.272727272727266</v>
      </c>
      <c r="AG27" s="32">
        <f>Team_Offense_Table20[[#This Row],[Rushing Att]]/Team_Offense_Table20[[#This Row],[Games]]</f>
        <v>24.636363636363637</v>
      </c>
      <c r="AH27" s="32">
        <f>Team_Offense_Table20[[#This Row],[Attempts]]/Team_Offense_Table20[[#This Row],[Games]]</f>
        <v>40.363636363636367</v>
      </c>
      <c r="AI27" s="15">
        <f>Team_Offense_Table20[[#This Row],[Rushing att per gm]]/(Team_Offense_Table20[[#This Row],[Rushing att per gm]]+Team_Offense_Table20[[#This Row],[Passing att per gm]])</f>
        <v>0.37902097902097903</v>
      </c>
      <c r="AJ27" s="15">
        <f>1-Team_Offense_Table20[[#This Row],[% Run]]</f>
        <v>0.62097902097902091</v>
      </c>
    </row>
    <row r="28" spans="1:36" x14ac:dyDescent="0.3">
      <c r="A28">
        <v>27</v>
      </c>
      <c r="B28" s="2" t="s">
        <v>1042</v>
      </c>
      <c r="C28">
        <v>11</v>
      </c>
      <c r="D28">
        <v>229</v>
      </c>
      <c r="E28">
        <v>3817</v>
      </c>
      <c r="F28">
        <v>692</v>
      </c>
      <c r="G28">
        <v>5.5</v>
      </c>
      <c r="H28">
        <v>17</v>
      </c>
      <c r="I28">
        <v>4</v>
      </c>
      <c r="J28">
        <v>248</v>
      </c>
      <c r="K28">
        <v>207</v>
      </c>
      <c r="L28">
        <v>316</v>
      </c>
      <c r="M28">
        <v>2171</v>
      </c>
      <c r="N28">
        <v>6</v>
      </c>
      <c r="O28">
        <v>13</v>
      </c>
      <c r="P28">
        <v>6.4</v>
      </c>
      <c r="Q28">
        <v>120</v>
      </c>
      <c r="R28">
        <v>355</v>
      </c>
      <c r="S28">
        <v>1646</v>
      </c>
      <c r="T28">
        <v>17</v>
      </c>
      <c r="U28">
        <v>4.5999999999999996</v>
      </c>
      <c r="V28">
        <v>105</v>
      </c>
      <c r="W28">
        <v>42</v>
      </c>
      <c r="X28">
        <v>400</v>
      </c>
      <c r="Y28">
        <v>23</v>
      </c>
      <c r="Z28">
        <v>38.9</v>
      </c>
      <c r="AA28">
        <v>15.7</v>
      </c>
      <c r="AB28">
        <v>61.25</v>
      </c>
      <c r="AC28" s="14" t="str">
        <f>VLOOKUP(Team_Offense_Table20[[#This Row],[Team]],'Name Bridge'!$A$1:$B$410,2,FALSE)</f>
        <v>NE</v>
      </c>
      <c r="AD28" s="32">
        <f>Team_Offense_Table20[[#This Row],[Points For]]/Team_Offense_Table20[[#This Row],[Games]]</f>
        <v>20.818181818181817</v>
      </c>
      <c r="AE28" s="32">
        <f>Team_Offense_Table20[[#This Row],[Passing Yds]]/Team_Offense_Table20[[#This Row],[Games]]</f>
        <v>197.36363636363637</v>
      </c>
      <c r="AF28" s="32">
        <f>Team_Offense_Table20[[#This Row],[Rushing Yds]]/Team_Offense_Table20[[#This Row],[Games]]</f>
        <v>149.63636363636363</v>
      </c>
      <c r="AG28" s="32">
        <f>Team_Offense_Table20[[#This Row],[Rushing Att]]/Team_Offense_Table20[[#This Row],[Games]]</f>
        <v>32.272727272727273</v>
      </c>
      <c r="AH28" s="32">
        <f>Team_Offense_Table20[[#This Row],[Attempts]]/Team_Offense_Table20[[#This Row],[Games]]</f>
        <v>28.727272727272727</v>
      </c>
      <c r="AI28" s="15">
        <f>Team_Offense_Table20[[#This Row],[Rushing att per gm]]/(Team_Offense_Table20[[#This Row],[Rushing att per gm]]+Team_Offense_Table20[[#This Row],[Passing att per gm]])</f>
        <v>0.52906110283159469</v>
      </c>
      <c r="AJ28" s="15">
        <f>1-Team_Offense_Table20[[#This Row],[% Run]]</f>
        <v>0.47093889716840531</v>
      </c>
    </row>
    <row r="29" spans="1:36" x14ac:dyDescent="0.3">
      <c r="A29">
        <v>28</v>
      </c>
      <c r="B29" s="2" t="s">
        <v>1062</v>
      </c>
      <c r="C29">
        <v>11</v>
      </c>
      <c r="D29">
        <v>227</v>
      </c>
      <c r="E29">
        <v>3645</v>
      </c>
      <c r="F29">
        <v>684</v>
      </c>
      <c r="G29">
        <v>5.3</v>
      </c>
      <c r="H29">
        <v>16</v>
      </c>
      <c r="I29">
        <v>5</v>
      </c>
      <c r="J29">
        <v>221</v>
      </c>
      <c r="K29">
        <v>256</v>
      </c>
      <c r="L29">
        <v>412</v>
      </c>
      <c r="M29">
        <v>2532</v>
      </c>
      <c r="N29">
        <v>17</v>
      </c>
      <c r="O29">
        <v>11</v>
      </c>
      <c r="P29">
        <v>5.7</v>
      </c>
      <c r="Q29">
        <v>138</v>
      </c>
      <c r="R29">
        <v>242</v>
      </c>
      <c r="S29">
        <v>1113</v>
      </c>
      <c r="T29">
        <v>8</v>
      </c>
      <c r="U29">
        <v>4.5999999999999996</v>
      </c>
      <c r="V29">
        <v>61</v>
      </c>
      <c r="W29">
        <v>67</v>
      </c>
      <c r="X29">
        <v>672</v>
      </c>
      <c r="Y29">
        <v>22</v>
      </c>
      <c r="Z29">
        <v>35.1</v>
      </c>
      <c r="AA29">
        <v>13.2</v>
      </c>
      <c r="AB29">
        <v>18.46</v>
      </c>
      <c r="AC29" s="14" t="str">
        <f>VLOOKUP(Team_Offense_Table20[[#This Row],[Team]],'Name Bridge'!$A$1:$B$410,2,FALSE)</f>
        <v>JAC</v>
      </c>
      <c r="AD29" s="32">
        <f>Team_Offense_Table20[[#This Row],[Points For]]/Team_Offense_Table20[[#This Row],[Games]]</f>
        <v>20.636363636363637</v>
      </c>
      <c r="AE29" s="32">
        <f>Team_Offense_Table20[[#This Row],[Passing Yds]]/Team_Offense_Table20[[#This Row],[Games]]</f>
        <v>230.18181818181819</v>
      </c>
      <c r="AF29" s="32">
        <f>Team_Offense_Table20[[#This Row],[Rushing Yds]]/Team_Offense_Table20[[#This Row],[Games]]</f>
        <v>101.18181818181819</v>
      </c>
      <c r="AG29" s="32">
        <f>Team_Offense_Table20[[#This Row],[Rushing Att]]/Team_Offense_Table20[[#This Row],[Games]]</f>
        <v>22</v>
      </c>
      <c r="AH29" s="32">
        <f>Team_Offense_Table20[[#This Row],[Attempts]]/Team_Offense_Table20[[#This Row],[Games]]</f>
        <v>37.454545454545453</v>
      </c>
      <c r="AI29" s="15">
        <f>Team_Offense_Table20[[#This Row],[Rushing att per gm]]/(Team_Offense_Table20[[#This Row],[Rushing att per gm]]+Team_Offense_Table20[[#This Row],[Passing att per gm]])</f>
        <v>0.37003058103975534</v>
      </c>
      <c r="AJ29" s="15">
        <f>1-Team_Offense_Table20[[#This Row],[% Run]]</f>
        <v>0.62996941896024472</v>
      </c>
    </row>
    <row r="30" spans="1:36" x14ac:dyDescent="0.3">
      <c r="A30">
        <v>29</v>
      </c>
      <c r="B30" s="2" t="s">
        <v>1045</v>
      </c>
      <c r="C30">
        <v>11</v>
      </c>
      <c r="D30">
        <v>216</v>
      </c>
      <c r="E30">
        <v>3359</v>
      </c>
      <c r="F30">
        <v>709</v>
      </c>
      <c r="G30">
        <v>4.7</v>
      </c>
      <c r="H30">
        <v>17</v>
      </c>
      <c r="I30">
        <v>4</v>
      </c>
      <c r="J30">
        <v>214</v>
      </c>
      <c r="K30">
        <v>280</v>
      </c>
      <c r="L30">
        <v>448</v>
      </c>
      <c r="M30">
        <v>2456</v>
      </c>
      <c r="N30">
        <v>19</v>
      </c>
      <c r="O30">
        <v>13</v>
      </c>
      <c r="P30">
        <v>5.2</v>
      </c>
      <c r="Q30">
        <v>146</v>
      </c>
      <c r="R30">
        <v>233</v>
      </c>
      <c r="S30">
        <v>903</v>
      </c>
      <c r="T30">
        <v>2</v>
      </c>
      <c r="U30">
        <v>3.9</v>
      </c>
      <c r="V30">
        <v>49</v>
      </c>
      <c r="W30">
        <v>69</v>
      </c>
      <c r="X30">
        <v>621</v>
      </c>
      <c r="Y30">
        <v>19</v>
      </c>
      <c r="Z30">
        <v>32</v>
      </c>
      <c r="AA30">
        <v>13.1</v>
      </c>
      <c r="AB30">
        <v>-25.7</v>
      </c>
      <c r="AC30" s="14" t="str">
        <f>VLOOKUP(Team_Offense_Table20[[#This Row],[Team]],'Name Bridge'!$A$1:$B$410,2,FALSE)</f>
        <v>CHI</v>
      </c>
      <c r="AD30" s="32">
        <f>Team_Offense_Table20[[#This Row],[Points For]]/Team_Offense_Table20[[#This Row],[Games]]</f>
        <v>19.636363636363637</v>
      </c>
      <c r="AE30" s="32">
        <f>Team_Offense_Table20[[#This Row],[Passing Yds]]/Team_Offense_Table20[[#This Row],[Games]]</f>
        <v>223.27272727272728</v>
      </c>
      <c r="AF30" s="32">
        <f>Team_Offense_Table20[[#This Row],[Rushing Yds]]/Team_Offense_Table20[[#This Row],[Games]]</f>
        <v>82.090909090909093</v>
      </c>
      <c r="AG30" s="32">
        <f>Team_Offense_Table20[[#This Row],[Rushing Att]]/Team_Offense_Table20[[#This Row],[Games]]</f>
        <v>21.181818181818183</v>
      </c>
      <c r="AH30" s="32">
        <f>Team_Offense_Table20[[#This Row],[Attempts]]/Team_Offense_Table20[[#This Row],[Games]]</f>
        <v>40.727272727272727</v>
      </c>
      <c r="AI30" s="15">
        <f>Team_Offense_Table20[[#This Row],[Rushing att per gm]]/(Team_Offense_Table20[[#This Row],[Rushing att per gm]]+Team_Offense_Table20[[#This Row],[Passing att per gm]])</f>
        <v>0.34214390602055805</v>
      </c>
      <c r="AJ30" s="15">
        <f>1-Team_Offense_Table20[[#This Row],[% Run]]</f>
        <v>0.657856093979442</v>
      </c>
    </row>
    <row r="31" spans="1:36" x14ac:dyDescent="0.3">
      <c r="A31">
        <v>30</v>
      </c>
      <c r="B31" s="2" t="s">
        <v>1071</v>
      </c>
      <c r="C31">
        <v>11</v>
      </c>
      <c r="D31">
        <v>214</v>
      </c>
      <c r="E31">
        <v>3452</v>
      </c>
      <c r="F31">
        <v>694</v>
      </c>
      <c r="G31">
        <v>5</v>
      </c>
      <c r="H31">
        <v>16</v>
      </c>
      <c r="I31">
        <v>7</v>
      </c>
      <c r="J31">
        <v>214</v>
      </c>
      <c r="K31">
        <v>235</v>
      </c>
      <c r="L31">
        <v>373</v>
      </c>
      <c r="M31">
        <v>2205</v>
      </c>
      <c r="N31">
        <v>8</v>
      </c>
      <c r="O31">
        <v>9</v>
      </c>
      <c r="P31">
        <v>5.5</v>
      </c>
      <c r="Q31">
        <v>126</v>
      </c>
      <c r="R31">
        <v>290</v>
      </c>
      <c r="S31">
        <v>1247</v>
      </c>
      <c r="T31">
        <v>10</v>
      </c>
      <c r="U31">
        <v>4.3</v>
      </c>
      <c r="V31">
        <v>67</v>
      </c>
      <c r="W31">
        <v>60</v>
      </c>
      <c r="X31">
        <v>484</v>
      </c>
      <c r="Y31">
        <v>21</v>
      </c>
      <c r="Z31">
        <v>37.1</v>
      </c>
      <c r="AA31">
        <v>13.8</v>
      </c>
      <c r="AB31">
        <v>-3.79</v>
      </c>
      <c r="AC31" s="14" t="str">
        <f>VLOOKUP(Team_Offense_Table20[[#This Row],[Team]],'Name Bridge'!$A$1:$B$410,2,FALSE)</f>
        <v>NYG</v>
      </c>
      <c r="AD31" s="32">
        <f>Team_Offense_Table20[[#This Row],[Points For]]/Team_Offense_Table20[[#This Row],[Games]]</f>
        <v>19.454545454545453</v>
      </c>
      <c r="AE31" s="32">
        <f>Team_Offense_Table20[[#This Row],[Passing Yds]]/Team_Offense_Table20[[#This Row],[Games]]</f>
        <v>200.45454545454547</v>
      </c>
      <c r="AF31" s="32">
        <f>Team_Offense_Table20[[#This Row],[Rushing Yds]]/Team_Offense_Table20[[#This Row],[Games]]</f>
        <v>113.36363636363636</v>
      </c>
      <c r="AG31" s="32">
        <f>Team_Offense_Table20[[#This Row],[Rushing Att]]/Team_Offense_Table20[[#This Row],[Games]]</f>
        <v>26.363636363636363</v>
      </c>
      <c r="AH31" s="32">
        <f>Team_Offense_Table20[[#This Row],[Attempts]]/Team_Offense_Table20[[#This Row],[Games]]</f>
        <v>33.909090909090907</v>
      </c>
      <c r="AI31" s="15">
        <f>Team_Offense_Table20[[#This Row],[Rushing att per gm]]/(Team_Offense_Table20[[#This Row],[Rushing att per gm]]+Team_Offense_Table20[[#This Row],[Passing att per gm]])</f>
        <v>0.43740573152337864</v>
      </c>
      <c r="AJ31" s="15">
        <f>1-Team_Offense_Table20[[#This Row],[% Run]]</f>
        <v>0.56259426847662142</v>
      </c>
    </row>
    <row r="32" spans="1:36" x14ac:dyDescent="0.3">
      <c r="A32">
        <v>31</v>
      </c>
      <c r="B32" s="2" t="s">
        <v>1051</v>
      </c>
      <c r="C32">
        <v>11</v>
      </c>
      <c r="D32">
        <v>209</v>
      </c>
      <c r="E32">
        <v>3577</v>
      </c>
      <c r="F32">
        <v>696</v>
      </c>
      <c r="G32">
        <v>5.0999999999999996</v>
      </c>
      <c r="H32">
        <v>26</v>
      </c>
      <c r="I32">
        <v>7</v>
      </c>
      <c r="J32">
        <v>200</v>
      </c>
      <c r="K32">
        <v>212</v>
      </c>
      <c r="L32">
        <v>381</v>
      </c>
      <c r="M32">
        <v>2329</v>
      </c>
      <c r="N32">
        <v>12</v>
      </c>
      <c r="O32">
        <v>19</v>
      </c>
      <c r="P32">
        <v>5.8</v>
      </c>
      <c r="Q32">
        <v>113</v>
      </c>
      <c r="R32">
        <v>291</v>
      </c>
      <c r="S32">
        <v>1248</v>
      </c>
      <c r="T32">
        <v>9</v>
      </c>
      <c r="U32">
        <v>4.3</v>
      </c>
      <c r="V32">
        <v>59</v>
      </c>
      <c r="W32">
        <v>58</v>
      </c>
      <c r="X32">
        <v>516</v>
      </c>
      <c r="Y32">
        <v>28</v>
      </c>
      <c r="Z32">
        <v>31.6</v>
      </c>
      <c r="AA32">
        <v>19.5</v>
      </c>
      <c r="AB32">
        <v>-50.31</v>
      </c>
      <c r="AC32" s="14" t="str">
        <f>VLOOKUP(Team_Offense_Table20[[#This Row],[Team]],'Name Bridge'!$A$1:$B$410,2,FALSE)</f>
        <v>DEN</v>
      </c>
      <c r="AD32" s="32">
        <f>Team_Offense_Table20[[#This Row],[Points For]]/Team_Offense_Table20[[#This Row],[Games]]</f>
        <v>19</v>
      </c>
      <c r="AE32" s="32">
        <f>Team_Offense_Table20[[#This Row],[Passing Yds]]/Team_Offense_Table20[[#This Row],[Games]]</f>
        <v>211.72727272727272</v>
      </c>
      <c r="AF32" s="32">
        <f>Team_Offense_Table20[[#This Row],[Rushing Yds]]/Team_Offense_Table20[[#This Row],[Games]]</f>
        <v>113.45454545454545</v>
      </c>
      <c r="AG32" s="32">
        <f>Team_Offense_Table20[[#This Row],[Rushing Att]]/Team_Offense_Table20[[#This Row],[Games]]</f>
        <v>26.454545454545453</v>
      </c>
      <c r="AH32" s="32">
        <f>Team_Offense_Table20[[#This Row],[Attempts]]/Team_Offense_Table20[[#This Row],[Games]]</f>
        <v>34.636363636363633</v>
      </c>
      <c r="AI32" s="15">
        <f>Team_Offense_Table20[[#This Row],[Rushing att per gm]]/(Team_Offense_Table20[[#This Row],[Rushing att per gm]]+Team_Offense_Table20[[#This Row],[Passing att per gm]])</f>
        <v>0.4330357142857143</v>
      </c>
      <c r="AJ32" s="15">
        <f>1-Team_Offense_Table20[[#This Row],[% Run]]</f>
        <v>0.5669642857142857</v>
      </c>
    </row>
    <row r="33" spans="1:36" x14ac:dyDescent="0.3">
      <c r="A33">
        <v>32</v>
      </c>
      <c r="B33" s="2" t="s">
        <v>1057</v>
      </c>
      <c r="C33">
        <v>11</v>
      </c>
      <c r="D33">
        <v>152</v>
      </c>
      <c r="E33">
        <v>2946</v>
      </c>
      <c r="F33">
        <v>641</v>
      </c>
      <c r="G33">
        <v>4.5999999999999996</v>
      </c>
      <c r="H33">
        <v>13</v>
      </c>
      <c r="I33">
        <v>2</v>
      </c>
      <c r="J33">
        <v>177</v>
      </c>
      <c r="K33">
        <v>202</v>
      </c>
      <c r="L33">
        <v>352</v>
      </c>
      <c r="M33">
        <v>1873</v>
      </c>
      <c r="N33">
        <v>9</v>
      </c>
      <c r="O33">
        <v>11</v>
      </c>
      <c r="P33">
        <v>4.9000000000000004</v>
      </c>
      <c r="Q33">
        <v>91</v>
      </c>
      <c r="R33">
        <v>259</v>
      </c>
      <c r="S33">
        <v>1073</v>
      </c>
      <c r="T33">
        <v>5</v>
      </c>
      <c r="U33">
        <v>4.0999999999999996</v>
      </c>
      <c r="V33">
        <v>62</v>
      </c>
      <c r="W33">
        <v>72</v>
      </c>
      <c r="X33">
        <v>713</v>
      </c>
      <c r="Y33">
        <v>24</v>
      </c>
      <c r="Z33">
        <v>25.6</v>
      </c>
      <c r="AA33">
        <v>11.1</v>
      </c>
      <c r="AB33">
        <v>-61.36</v>
      </c>
      <c r="AC33" s="14" t="str">
        <f>VLOOKUP(Team_Offense_Table20[[#This Row],[Team]],'Name Bridge'!$A$1:$B$410,2,FALSE)</f>
        <v>NYJ</v>
      </c>
      <c r="AD33" s="32">
        <f>Team_Offense_Table20[[#This Row],[Points For]]/Team_Offense_Table20[[#This Row],[Games]]</f>
        <v>13.818181818181818</v>
      </c>
      <c r="AE33" s="32">
        <f>Team_Offense_Table20[[#This Row],[Passing Yds]]/Team_Offense_Table20[[#This Row],[Games]]</f>
        <v>170.27272727272728</v>
      </c>
      <c r="AF33" s="32">
        <f>Team_Offense_Table20[[#This Row],[Rushing Yds]]/Team_Offense_Table20[[#This Row],[Games]]</f>
        <v>97.545454545454547</v>
      </c>
      <c r="AG33" s="32">
        <f>Team_Offense_Table20[[#This Row],[Rushing Att]]/Team_Offense_Table20[[#This Row],[Games]]</f>
        <v>23.545454545454547</v>
      </c>
      <c r="AH33" s="32">
        <f>Team_Offense_Table20[[#This Row],[Attempts]]/Team_Offense_Table20[[#This Row],[Games]]</f>
        <v>32</v>
      </c>
      <c r="AI33" s="15">
        <f>Team_Offense_Table20[[#This Row],[Rushing att per gm]]/(Team_Offense_Table20[[#This Row],[Rushing att per gm]]+Team_Offense_Table20[[#This Row],[Passing att per gm]])</f>
        <v>0.42389525368248776</v>
      </c>
      <c r="AJ33" s="15">
        <f>1-Team_Offense_Table20[[#This Row],[% Run]]</f>
        <v>0.57610474631751218</v>
      </c>
    </row>
    <row r="34" spans="1:36" x14ac:dyDescent="0.3">
      <c r="A34" t="s">
        <v>2573</v>
      </c>
      <c r="AD34" s="33">
        <f>SUBTOTAL(101,Team_Offense_Table20[Points/gm])</f>
        <v>24.769886363636363</v>
      </c>
      <c r="AE34" s="33">
        <f>SUBTOTAL(101,Team_Offense_Table20[Passing/Game])</f>
        <v>239.94081439393935</v>
      </c>
      <c r="AF34" s="33">
        <f>SUBTOTAL(101,Team_Offense_Table20[Rushing yds/Game])</f>
        <v>116.29332386363636</v>
      </c>
      <c r="AG34" s="33">
        <f>SUBTOTAL(101,Team_Offense_Table20[Rushing att per gm])</f>
        <v>26.998816287878778</v>
      </c>
      <c r="AH34" s="33">
        <f>SUBTOTAL(101,Team_Offense_Table20[Passing att per gm])</f>
        <v>35.114346590909093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4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1009</v>
      </c>
      <c r="C1" s="4" t="s">
        <v>978</v>
      </c>
      <c r="D1" s="4" t="s">
        <v>1084</v>
      </c>
      <c r="E1" s="4" t="s">
        <v>1037</v>
      </c>
      <c r="F1" s="4" t="s">
        <v>1085</v>
      </c>
      <c r="G1" s="4" t="s">
        <v>1086</v>
      </c>
      <c r="H1" s="4" t="s">
        <v>1087</v>
      </c>
      <c r="I1" s="4" t="s">
        <v>1088</v>
      </c>
      <c r="J1" s="4" t="s">
        <v>1089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1090</v>
      </c>
      <c r="Q1" s="4" t="s">
        <v>1038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1039</v>
      </c>
      <c r="W1" s="4" t="s">
        <v>1091</v>
      </c>
      <c r="X1" s="4" t="s">
        <v>1040</v>
      </c>
      <c r="Y1" s="4" t="s">
        <v>1092</v>
      </c>
      <c r="Z1" s="4" t="s">
        <v>1093</v>
      </c>
      <c r="AA1" s="4" t="s">
        <v>1094</v>
      </c>
      <c r="AB1" s="4" t="s">
        <v>1095</v>
      </c>
      <c r="AC1" s="13" t="s">
        <v>1083</v>
      </c>
      <c r="AD1" s="13" t="s">
        <v>1097</v>
      </c>
      <c r="AE1" s="13" t="s">
        <v>1012</v>
      </c>
      <c r="AF1" s="13" t="s">
        <v>1098</v>
      </c>
      <c r="AG1" s="13" t="s">
        <v>1013</v>
      </c>
      <c r="AH1" s="13" t="s">
        <v>2563</v>
      </c>
    </row>
    <row r="2" spans="1:34" x14ac:dyDescent="0.3">
      <c r="A2">
        <v>8</v>
      </c>
      <c r="B2" s="2" t="s">
        <v>1049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28.8</v>
      </c>
      <c r="AA2">
        <v>14.1</v>
      </c>
      <c r="AB2">
        <v>84.41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1042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19.100000000000001</v>
      </c>
      <c r="AA3">
        <v>17</v>
      </c>
      <c r="AB3">
        <v>166.75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1047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29.4</v>
      </c>
      <c r="AA4">
        <v>19.8</v>
      </c>
      <c r="AB4">
        <v>86.78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1043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12.1</v>
      </c>
      <c r="AB5">
        <v>48.85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1055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36.6</v>
      </c>
      <c r="AA6">
        <v>8.6999999999999993</v>
      </c>
      <c r="AB6">
        <v>-84.11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1044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32.5</v>
      </c>
      <c r="AA7">
        <v>14.5</v>
      </c>
      <c r="AB7">
        <v>21.61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1061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36.799999999999997</v>
      </c>
      <c r="AA8">
        <v>11</v>
      </c>
      <c r="AB8">
        <v>-88.15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1048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34.1</v>
      </c>
      <c r="AA9">
        <v>13.4</v>
      </c>
      <c r="AB9">
        <v>-56.69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1045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30.9</v>
      </c>
      <c r="AA10">
        <v>10.5</v>
      </c>
      <c r="AB10">
        <v>0.85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1052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35.299999999999997</v>
      </c>
      <c r="AA11">
        <v>9.8000000000000007</v>
      </c>
      <c r="AB11">
        <v>-31.81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1051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36.299999999999997</v>
      </c>
      <c r="AA12">
        <v>8.8000000000000007</v>
      </c>
      <c r="AB12">
        <v>-31.98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1058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33.5</v>
      </c>
      <c r="AA13">
        <v>12.4</v>
      </c>
      <c r="AB13">
        <v>-10.53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1072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40.1</v>
      </c>
      <c r="AA14">
        <v>10.199999999999999</v>
      </c>
      <c r="AB14">
        <v>-109.88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1050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34.299999999999997</v>
      </c>
      <c r="AA15">
        <v>14</v>
      </c>
      <c r="AB15">
        <v>-59.65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1046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34.700000000000003</v>
      </c>
      <c r="AA16">
        <v>17.3</v>
      </c>
      <c r="AB16">
        <v>-3.88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1062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37.200000000000003</v>
      </c>
      <c r="AA17">
        <v>9.4</v>
      </c>
      <c r="AB17">
        <v>-118.09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1057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33.700000000000003</v>
      </c>
      <c r="AA18">
        <v>9.8000000000000007</v>
      </c>
      <c r="AB18">
        <v>6.94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1068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42</v>
      </c>
      <c r="AA19">
        <v>11.9</v>
      </c>
      <c r="AB19">
        <v>-132.83000000000001</v>
      </c>
      <c r="AC19" s="14" t="e">
        <f>VLOOKUP(B:B,'Name Bridge'!A:B,2,FALSE)</f>
        <v>#N/A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1056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33.5</v>
      </c>
      <c r="AA20">
        <v>10.1</v>
      </c>
      <c r="AB20">
        <v>-24.57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1054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35.1</v>
      </c>
      <c r="AA21">
        <v>12.6</v>
      </c>
      <c r="AB21">
        <v>-38.89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1066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39.299999999999997</v>
      </c>
      <c r="AA22">
        <v>8.6999999999999993</v>
      </c>
      <c r="AB22">
        <v>-130.66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1064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42.5</v>
      </c>
      <c r="AA23">
        <v>9</v>
      </c>
      <c r="AB23">
        <v>-98.34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1059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38.799999999999997</v>
      </c>
      <c r="AA24">
        <v>12.9</v>
      </c>
      <c r="AB24">
        <v>-56.37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1053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31.7</v>
      </c>
      <c r="AA25">
        <v>11.6</v>
      </c>
      <c r="AB25">
        <v>-49.2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1065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</v>
      </c>
      <c r="AA26">
        <v>8.4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1073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45.9</v>
      </c>
      <c r="AA27">
        <v>8.6</v>
      </c>
      <c r="AB27">
        <v>-170.02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1063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36.9</v>
      </c>
      <c r="AA28">
        <v>16.2</v>
      </c>
      <c r="AB28">
        <v>-83.02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1071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39.799999999999997</v>
      </c>
      <c r="AA29">
        <v>8.6</v>
      </c>
      <c r="AB29">
        <v>-104.11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1060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38.799999999999997</v>
      </c>
      <c r="AA30">
        <v>12.9</v>
      </c>
      <c r="AB30">
        <v>-155.87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1070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39.4</v>
      </c>
      <c r="AA31">
        <v>13.6</v>
      </c>
      <c r="AB31">
        <v>20.23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1069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43</v>
      </c>
      <c r="AA32">
        <v>9.3000000000000007</v>
      </c>
      <c r="AB32">
        <v>-173.55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1067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40.299999999999997</v>
      </c>
      <c r="AA33">
        <v>8.8000000000000007</v>
      </c>
      <c r="AB33">
        <v>-137.55000000000001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B13" sqref="B13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1009</v>
      </c>
      <c r="C1" s="4" t="s">
        <v>978</v>
      </c>
      <c r="D1" s="4" t="s">
        <v>1084</v>
      </c>
      <c r="E1" s="4" t="s">
        <v>1037</v>
      </c>
      <c r="F1" s="4" t="s">
        <v>1085</v>
      </c>
      <c r="G1" s="4" t="s">
        <v>1086</v>
      </c>
      <c r="H1" s="4" t="s">
        <v>1087</v>
      </c>
      <c r="I1" s="4" t="s">
        <v>1088</v>
      </c>
      <c r="J1" s="4" t="s">
        <v>1089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1090</v>
      </c>
      <c r="Q1" s="4" t="s">
        <v>1038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1039</v>
      </c>
      <c r="W1" s="4" t="s">
        <v>1091</v>
      </c>
      <c r="X1" s="4" t="s">
        <v>1040</v>
      </c>
      <c r="Y1" s="4" t="s">
        <v>1092</v>
      </c>
      <c r="Z1" s="4" t="s">
        <v>1093</v>
      </c>
      <c r="AA1" s="4" t="s">
        <v>1094</v>
      </c>
      <c r="AB1" s="4" t="s">
        <v>1095</v>
      </c>
      <c r="AC1" s="13" t="s">
        <v>1083</v>
      </c>
      <c r="AD1" s="13" t="s">
        <v>1097</v>
      </c>
      <c r="AE1" s="13" t="s">
        <v>1012</v>
      </c>
      <c r="AF1" s="13" t="s">
        <v>1098</v>
      </c>
      <c r="AG1" s="13" t="s">
        <v>1013</v>
      </c>
      <c r="AH1" s="13" t="s">
        <v>2563</v>
      </c>
    </row>
    <row r="2" spans="1:34" x14ac:dyDescent="0.3">
      <c r="A2">
        <v>1</v>
      </c>
      <c r="B2" s="2" t="s">
        <v>1047</v>
      </c>
      <c r="C2">
        <v>11</v>
      </c>
      <c r="D2">
        <v>188</v>
      </c>
      <c r="E2">
        <v>3288</v>
      </c>
      <c r="F2">
        <v>670</v>
      </c>
      <c r="G2">
        <v>4.9000000000000004</v>
      </c>
      <c r="H2">
        <v>23</v>
      </c>
      <c r="I2">
        <v>7</v>
      </c>
      <c r="J2">
        <v>187</v>
      </c>
      <c r="K2">
        <v>198</v>
      </c>
      <c r="L2">
        <v>363</v>
      </c>
      <c r="M2">
        <v>2125</v>
      </c>
      <c r="N2">
        <v>16</v>
      </c>
      <c r="O2">
        <v>16</v>
      </c>
      <c r="P2">
        <v>5.3</v>
      </c>
      <c r="Q2">
        <v>109</v>
      </c>
      <c r="R2">
        <v>266</v>
      </c>
      <c r="S2">
        <v>1163</v>
      </c>
      <c r="T2">
        <v>6</v>
      </c>
      <c r="U2">
        <v>4.4000000000000004</v>
      </c>
      <c r="V2">
        <v>60</v>
      </c>
      <c r="W2">
        <v>72</v>
      </c>
      <c r="X2">
        <v>752</v>
      </c>
      <c r="Y2">
        <v>18</v>
      </c>
      <c r="Z2">
        <v>26</v>
      </c>
      <c r="AA2">
        <v>17.3</v>
      </c>
      <c r="AB2">
        <v>53.6</v>
      </c>
      <c r="AC2" s="14" t="str">
        <f>VLOOKUP(B:B,'Name Bridge'!A:B,2,FALSE)</f>
        <v>PIT</v>
      </c>
      <c r="AD2" s="42">
        <f>Team_Defense_Table20[[#This Row],[Passing Yds]]/Team_Defense_Table20[[#This Row],[Passing Att]]</f>
        <v>5.8539944903581267</v>
      </c>
      <c r="AE2" s="14">
        <f>_xlfn.RANK.EQ(Team_Defense_Table20[[#This Row],[Passing Yds]],Team_Defense_Table20[Passing Yds],1)</f>
        <v>1</v>
      </c>
      <c r="AF2" s="42">
        <f>Team_Defense_Table20[[#This Row],[Rushing Yds]]/Team_Defense_Table20[[#This Row],[Rushing Att]]</f>
        <v>4.3721804511278197</v>
      </c>
      <c r="AG2" s="14">
        <f>_xlfn.RANK.EQ(Team_Defense_Table20[[#This Row],[Rushing Yds]],Team_Defense_Table20[Rushing Yds],1)</f>
        <v>8</v>
      </c>
      <c r="AH2" s="42">
        <f>Team_Defense_Table20[[#This Row],[Passing Yds]]/Team_Defense_Table20[[#This Row],[Passing Cmp]]</f>
        <v>10.732323232323232</v>
      </c>
    </row>
    <row r="3" spans="1:34" x14ac:dyDescent="0.3">
      <c r="A3">
        <v>2</v>
      </c>
      <c r="B3" s="2" t="s">
        <v>1073</v>
      </c>
      <c r="C3">
        <v>11</v>
      </c>
      <c r="D3">
        <v>205</v>
      </c>
      <c r="E3">
        <v>4066</v>
      </c>
      <c r="F3">
        <v>710</v>
      </c>
      <c r="G3">
        <v>5.7</v>
      </c>
      <c r="H3">
        <v>19</v>
      </c>
      <c r="I3">
        <v>8</v>
      </c>
      <c r="J3">
        <v>237</v>
      </c>
      <c r="K3">
        <v>240</v>
      </c>
      <c r="L3">
        <v>385</v>
      </c>
      <c r="M3">
        <v>2637</v>
      </c>
      <c r="N3">
        <v>13</v>
      </c>
      <c r="O3">
        <v>11</v>
      </c>
      <c r="P3">
        <v>6.4</v>
      </c>
      <c r="Q3">
        <v>130</v>
      </c>
      <c r="R3">
        <v>300</v>
      </c>
      <c r="S3">
        <v>1429</v>
      </c>
      <c r="T3">
        <v>13</v>
      </c>
      <c r="U3">
        <v>4.8</v>
      </c>
      <c r="V3">
        <v>88</v>
      </c>
      <c r="W3">
        <v>62</v>
      </c>
      <c r="X3">
        <v>611</v>
      </c>
      <c r="Y3">
        <v>19</v>
      </c>
      <c r="Z3">
        <v>27.6</v>
      </c>
      <c r="AA3">
        <v>15.4</v>
      </c>
      <c r="AB3">
        <v>-9.9499999999999993</v>
      </c>
      <c r="AC3" s="14" t="str">
        <f>VLOOKUP(B:B,'Name Bridge'!A:B,2,FALSE)</f>
        <v>MIA</v>
      </c>
      <c r="AD3" s="42">
        <f>Team_Defense_Table20[[#This Row],[Passing Yds]]/Team_Defense_Table20[[#This Row],[Passing Att]]</f>
        <v>6.8493506493506491</v>
      </c>
      <c r="AE3" s="14">
        <f>_xlfn.RANK.EQ(Team_Defense_Table20[[#This Row],[Passing Yds]],Team_Defense_Table20[Passing Yds],1)</f>
        <v>17</v>
      </c>
      <c r="AF3" s="42">
        <f>Team_Defense_Table20[[#This Row],[Rushing Yds]]/Team_Defense_Table20[[#This Row],[Rushing Att]]</f>
        <v>4.7633333333333336</v>
      </c>
      <c r="AG3" s="14">
        <f>_xlfn.RANK.EQ(Team_Defense_Table20[[#This Row],[Rushing Yds]],Team_Defense_Table20[Rushing Yds],1)</f>
        <v>26</v>
      </c>
      <c r="AH3" s="42">
        <f>Team_Defense_Table20[[#This Row],[Passing Yds]]/Team_Defense_Table20[[#This Row],[Passing Cmp]]</f>
        <v>10.987500000000001</v>
      </c>
    </row>
    <row r="4" spans="1:34" x14ac:dyDescent="0.3">
      <c r="A4">
        <v>3</v>
      </c>
      <c r="B4" s="2" t="s">
        <v>1044</v>
      </c>
      <c r="C4">
        <v>11</v>
      </c>
      <c r="D4">
        <v>214</v>
      </c>
      <c r="E4">
        <v>3664</v>
      </c>
      <c r="F4">
        <v>709</v>
      </c>
      <c r="G4">
        <v>5.2</v>
      </c>
      <c r="H4">
        <v>17</v>
      </c>
      <c r="I4">
        <v>11</v>
      </c>
      <c r="J4">
        <v>234</v>
      </c>
      <c r="K4">
        <v>268</v>
      </c>
      <c r="L4">
        <v>409</v>
      </c>
      <c r="M4">
        <v>2436</v>
      </c>
      <c r="N4">
        <v>15</v>
      </c>
      <c r="O4">
        <v>6</v>
      </c>
      <c r="P4">
        <v>5.6</v>
      </c>
      <c r="Q4">
        <v>147</v>
      </c>
      <c r="R4">
        <v>273</v>
      </c>
      <c r="S4">
        <v>1228</v>
      </c>
      <c r="T4">
        <v>8</v>
      </c>
      <c r="U4">
        <v>4.5</v>
      </c>
      <c r="V4">
        <v>62</v>
      </c>
      <c r="W4">
        <v>47</v>
      </c>
      <c r="X4">
        <v>382</v>
      </c>
      <c r="Y4">
        <v>25</v>
      </c>
      <c r="Z4">
        <v>30</v>
      </c>
      <c r="AA4">
        <v>13.3</v>
      </c>
      <c r="AB4">
        <v>-9.8000000000000007</v>
      </c>
      <c r="AC4" s="14" t="str">
        <f>VLOOKUP(B:B,'Name Bridge'!A:B,2,FALSE)</f>
        <v>BAL</v>
      </c>
      <c r="AD4" s="42">
        <f>Team_Defense_Table20[[#This Row],[Passing Yds]]/Team_Defense_Table20[[#This Row],[Passing Att]]</f>
        <v>5.9559902200488999</v>
      </c>
      <c r="AE4" s="14">
        <f>_xlfn.RANK.EQ(Team_Defense_Table20[[#This Row],[Passing Yds]],Team_Defense_Table20[Passing Yds],1)</f>
        <v>9</v>
      </c>
      <c r="AF4" s="42">
        <f>Team_Defense_Table20[[#This Row],[Rushing Yds]]/Team_Defense_Table20[[#This Row],[Rushing Att]]</f>
        <v>4.4981684981684982</v>
      </c>
      <c r="AG4" s="14">
        <f>_xlfn.RANK.EQ(Team_Defense_Table20[[#This Row],[Rushing Yds]],Team_Defense_Table20[Rushing Yds],1)</f>
        <v>12</v>
      </c>
      <c r="AH4" s="42">
        <f>Team_Defense_Table20[[#This Row],[Passing Yds]]/Team_Defense_Table20[[#This Row],[Passing Cmp]]</f>
        <v>9.08955223880597</v>
      </c>
    </row>
    <row r="5" spans="1:34" x14ac:dyDescent="0.3">
      <c r="A5">
        <v>4</v>
      </c>
      <c r="B5" s="2" t="s">
        <v>1058</v>
      </c>
      <c r="C5">
        <v>11</v>
      </c>
      <c r="D5">
        <v>215</v>
      </c>
      <c r="E5">
        <v>3264</v>
      </c>
      <c r="F5">
        <v>695</v>
      </c>
      <c r="G5">
        <v>4.7</v>
      </c>
      <c r="H5">
        <v>18</v>
      </c>
      <c r="I5">
        <v>7</v>
      </c>
      <c r="J5">
        <v>205</v>
      </c>
      <c r="K5">
        <v>251</v>
      </c>
      <c r="L5">
        <v>396</v>
      </c>
      <c r="M5">
        <v>2239</v>
      </c>
      <c r="N5">
        <v>11</v>
      </c>
      <c r="O5">
        <v>11</v>
      </c>
      <c r="P5">
        <v>5.2</v>
      </c>
      <c r="Q5">
        <v>124</v>
      </c>
      <c r="R5">
        <v>265</v>
      </c>
      <c r="S5">
        <v>1025</v>
      </c>
      <c r="T5">
        <v>9</v>
      </c>
      <c r="U5">
        <v>3.9</v>
      </c>
      <c r="V5">
        <v>66</v>
      </c>
      <c r="W5">
        <v>51</v>
      </c>
      <c r="X5">
        <v>404</v>
      </c>
      <c r="Y5">
        <v>15</v>
      </c>
      <c r="Z5">
        <v>28.8</v>
      </c>
      <c r="AA5">
        <v>14.4</v>
      </c>
      <c r="AB5">
        <v>47.57</v>
      </c>
      <c r="AC5" s="14" t="str">
        <f>VLOOKUP(B:B,'Name Bridge'!A:B,2,FALSE)</f>
        <v>LAR</v>
      </c>
      <c r="AD5" s="42">
        <f>Team_Defense_Table20[[#This Row],[Passing Yds]]/Team_Defense_Table20[[#This Row],[Passing Att]]</f>
        <v>5.654040404040404</v>
      </c>
      <c r="AE5" s="14">
        <f>_xlfn.RANK.EQ(Team_Defense_Table20[[#This Row],[Passing Yds]],Team_Defense_Table20[Passing Yds],1)</f>
        <v>3</v>
      </c>
      <c r="AF5" s="42">
        <f>Team_Defense_Table20[[#This Row],[Rushing Yds]]/Team_Defense_Table20[[#This Row],[Rushing Att]]</f>
        <v>3.8679245283018866</v>
      </c>
      <c r="AG5" s="14">
        <f>_xlfn.RANK.EQ(Team_Defense_Table20[[#This Row],[Rushing Yds]],Team_Defense_Table20[Rushing Yds],1)</f>
        <v>4</v>
      </c>
      <c r="AH5" s="42">
        <f>Team_Defense_Table20[[#This Row],[Passing Yds]]/Team_Defense_Table20[[#This Row],[Passing Cmp]]</f>
        <v>8.9203187250996017</v>
      </c>
    </row>
    <row r="6" spans="1:34" x14ac:dyDescent="0.3">
      <c r="A6">
        <v>5</v>
      </c>
      <c r="B6" s="2" t="s">
        <v>1054</v>
      </c>
      <c r="C6">
        <v>11</v>
      </c>
      <c r="D6">
        <v>225</v>
      </c>
      <c r="E6">
        <v>3134</v>
      </c>
      <c r="F6">
        <v>651</v>
      </c>
      <c r="G6">
        <v>4.8</v>
      </c>
      <c r="H6">
        <v>18</v>
      </c>
      <c r="I6">
        <v>5</v>
      </c>
      <c r="J6">
        <v>202</v>
      </c>
      <c r="K6">
        <v>226</v>
      </c>
      <c r="L6">
        <v>363</v>
      </c>
      <c r="M6">
        <v>2291</v>
      </c>
      <c r="N6">
        <v>20</v>
      </c>
      <c r="O6">
        <v>13</v>
      </c>
      <c r="P6">
        <v>5.8</v>
      </c>
      <c r="Q6">
        <v>124</v>
      </c>
      <c r="R6">
        <v>255</v>
      </c>
      <c r="S6">
        <v>843</v>
      </c>
      <c r="T6">
        <v>5</v>
      </c>
      <c r="U6">
        <v>3.3</v>
      </c>
      <c r="V6">
        <v>44</v>
      </c>
      <c r="W6">
        <v>48</v>
      </c>
      <c r="X6">
        <v>396</v>
      </c>
      <c r="Y6">
        <v>34</v>
      </c>
      <c r="Z6">
        <v>35.9</v>
      </c>
      <c r="AA6">
        <v>12.8</v>
      </c>
      <c r="AB6">
        <v>-20.88</v>
      </c>
      <c r="AC6" s="14" t="str">
        <f>VLOOKUP(B:B,'Name Bridge'!A:B,2,FALSE)</f>
        <v>NO</v>
      </c>
      <c r="AD6" s="42">
        <f>Team_Defense_Table20[[#This Row],[Passing Yds]]/Team_Defense_Table20[[#This Row],[Passing Att]]</f>
        <v>6.3112947658402208</v>
      </c>
      <c r="AE6" s="14">
        <f>_xlfn.RANK.EQ(Team_Defense_Table20[[#This Row],[Passing Yds]],Team_Defense_Table20[Passing Yds],1)</f>
        <v>5</v>
      </c>
      <c r="AF6" s="42">
        <f>Team_Defense_Table20[[#This Row],[Rushing Yds]]/Team_Defense_Table20[[#This Row],[Rushing Att]]</f>
        <v>3.3058823529411763</v>
      </c>
      <c r="AG6" s="14">
        <f>_xlfn.RANK.EQ(Team_Defense_Table20[[#This Row],[Rushing Yds]],Team_Defense_Table20[Rushing Yds],1)</f>
        <v>1</v>
      </c>
      <c r="AH6" s="42">
        <f>Team_Defense_Table20[[#This Row],[Passing Yds]]/Team_Defense_Table20[[#This Row],[Passing Cmp]]</f>
        <v>10.13716814159292</v>
      </c>
    </row>
    <row r="7" spans="1:34" x14ac:dyDescent="0.3">
      <c r="A7">
        <v>6</v>
      </c>
      <c r="B7" s="2" t="s">
        <v>1048</v>
      </c>
      <c r="C7">
        <v>11</v>
      </c>
      <c r="D7">
        <v>238</v>
      </c>
      <c r="E7">
        <v>3968</v>
      </c>
      <c r="F7">
        <v>701</v>
      </c>
      <c r="G7">
        <v>5.7</v>
      </c>
      <c r="H7">
        <v>17</v>
      </c>
      <c r="I7">
        <v>5</v>
      </c>
      <c r="J7">
        <v>240</v>
      </c>
      <c r="K7">
        <v>242</v>
      </c>
      <c r="L7">
        <v>380</v>
      </c>
      <c r="M7">
        <v>2558</v>
      </c>
      <c r="N7">
        <v>17</v>
      </c>
      <c r="O7">
        <v>12</v>
      </c>
      <c r="P7">
        <v>6.4</v>
      </c>
      <c r="Q7">
        <v>131</v>
      </c>
      <c r="R7">
        <v>301</v>
      </c>
      <c r="S7">
        <v>1410</v>
      </c>
      <c r="T7">
        <v>10</v>
      </c>
      <c r="U7">
        <v>4.7</v>
      </c>
      <c r="V7">
        <v>84</v>
      </c>
      <c r="W7">
        <v>69</v>
      </c>
      <c r="X7">
        <v>533</v>
      </c>
      <c r="Y7">
        <v>25</v>
      </c>
      <c r="Z7">
        <v>36.799999999999997</v>
      </c>
      <c r="AA7">
        <v>14.9</v>
      </c>
      <c r="AB7">
        <v>-60.76</v>
      </c>
      <c r="AC7" s="14" t="str">
        <f>VLOOKUP(B:B,'Name Bridge'!A:B,2,FALSE)</f>
        <v>KC</v>
      </c>
      <c r="AD7" s="42">
        <f>Team_Defense_Table20[[#This Row],[Passing Yds]]/Team_Defense_Table20[[#This Row],[Passing Att]]</f>
        <v>6.7315789473684209</v>
      </c>
      <c r="AE7" s="14">
        <f>_xlfn.RANK.EQ(Team_Defense_Table20[[#This Row],[Passing Yds]],Team_Defense_Table20[Passing Yds],1)</f>
        <v>16</v>
      </c>
      <c r="AF7" s="42">
        <f>Team_Defense_Table20[[#This Row],[Rushing Yds]]/Team_Defense_Table20[[#This Row],[Rushing Att]]</f>
        <v>4.6843853820598005</v>
      </c>
      <c r="AG7" s="14">
        <f>_xlfn.RANK.EQ(Team_Defense_Table20[[#This Row],[Rushing Yds]],Team_Defense_Table20[Rushing Yds],1)</f>
        <v>23</v>
      </c>
      <c r="AH7" s="42">
        <f>Team_Defense_Table20[[#This Row],[Passing Yds]]/Team_Defense_Table20[[#This Row],[Passing Cmp]]</f>
        <v>10.570247933884298</v>
      </c>
    </row>
    <row r="8" spans="1:34" x14ac:dyDescent="0.3">
      <c r="A8">
        <v>7</v>
      </c>
      <c r="B8" s="2" t="s">
        <v>2030</v>
      </c>
      <c r="C8">
        <v>11</v>
      </c>
      <c r="D8">
        <v>243</v>
      </c>
      <c r="E8">
        <v>3405</v>
      </c>
      <c r="F8">
        <v>676</v>
      </c>
      <c r="G8">
        <v>5</v>
      </c>
      <c r="H8">
        <v>13</v>
      </c>
      <c r="I8">
        <v>3</v>
      </c>
      <c r="J8">
        <v>200</v>
      </c>
      <c r="K8">
        <v>222</v>
      </c>
      <c r="L8">
        <v>343</v>
      </c>
      <c r="M8">
        <v>2141</v>
      </c>
      <c r="N8">
        <v>16</v>
      </c>
      <c r="O8">
        <v>10</v>
      </c>
      <c r="P8">
        <v>5.6</v>
      </c>
      <c r="Q8">
        <v>113</v>
      </c>
      <c r="R8">
        <v>297</v>
      </c>
      <c r="S8">
        <v>1264</v>
      </c>
      <c r="T8">
        <v>9</v>
      </c>
      <c r="U8">
        <v>4.3</v>
      </c>
      <c r="V8">
        <v>69</v>
      </c>
      <c r="W8">
        <v>61</v>
      </c>
      <c r="X8">
        <v>507</v>
      </c>
      <c r="Y8">
        <v>18</v>
      </c>
      <c r="Z8">
        <v>37.1</v>
      </c>
      <c r="AA8">
        <v>10.5</v>
      </c>
      <c r="AB8">
        <v>1.32</v>
      </c>
      <c r="AC8" s="14" t="str">
        <f>VLOOKUP(B:B,'Name Bridge'!A:B,2,FALSE)</f>
        <v>WAS</v>
      </c>
      <c r="AD8" s="42">
        <f>Team_Defense_Table20[[#This Row],[Passing Yds]]/Team_Defense_Table20[[#This Row],[Passing Att]]</f>
        <v>6.2419825072886299</v>
      </c>
      <c r="AE8" s="14">
        <f>_xlfn.RANK.EQ(Team_Defense_Table20[[#This Row],[Passing Yds]],Team_Defense_Table20[Passing Yds],1)</f>
        <v>2</v>
      </c>
      <c r="AF8" s="42">
        <f>Team_Defense_Table20[[#This Row],[Rushing Yds]]/Team_Defense_Table20[[#This Row],[Rushing Att]]</f>
        <v>4.2558922558922561</v>
      </c>
      <c r="AG8" s="14">
        <f>_xlfn.RANK.EQ(Team_Defense_Table20[[#This Row],[Rushing Yds]],Team_Defense_Table20[Rushing Yds],1)</f>
        <v>15</v>
      </c>
      <c r="AH8" s="42">
        <f>Team_Defense_Table20[[#This Row],[Passing Yds]]/Team_Defense_Table20[[#This Row],[Passing Cmp]]</f>
        <v>9.6441441441441444</v>
      </c>
    </row>
    <row r="9" spans="1:34" x14ac:dyDescent="0.3">
      <c r="A9">
        <v>8</v>
      </c>
      <c r="B9" s="2" t="s">
        <v>1045</v>
      </c>
      <c r="C9">
        <v>11</v>
      </c>
      <c r="D9">
        <v>250</v>
      </c>
      <c r="E9">
        <v>3794</v>
      </c>
      <c r="F9">
        <v>726</v>
      </c>
      <c r="G9">
        <v>5.2</v>
      </c>
      <c r="H9">
        <v>11</v>
      </c>
      <c r="I9">
        <v>5</v>
      </c>
      <c r="J9">
        <v>233</v>
      </c>
      <c r="K9">
        <v>235</v>
      </c>
      <c r="L9">
        <v>379</v>
      </c>
      <c r="M9">
        <v>2461</v>
      </c>
      <c r="N9">
        <v>16</v>
      </c>
      <c r="O9">
        <v>6</v>
      </c>
      <c r="P9">
        <v>6.2</v>
      </c>
      <c r="Q9">
        <v>127</v>
      </c>
      <c r="R9">
        <v>326</v>
      </c>
      <c r="S9">
        <v>1333</v>
      </c>
      <c r="T9">
        <v>7</v>
      </c>
      <c r="U9">
        <v>4.0999999999999996</v>
      </c>
      <c r="V9">
        <v>75</v>
      </c>
      <c r="W9">
        <v>67</v>
      </c>
      <c r="X9">
        <v>616</v>
      </c>
      <c r="Y9">
        <v>31</v>
      </c>
      <c r="Z9">
        <v>38.299999999999997</v>
      </c>
      <c r="AA9">
        <v>8.6</v>
      </c>
      <c r="AB9">
        <v>-39.590000000000003</v>
      </c>
      <c r="AC9" s="14" t="str">
        <f>VLOOKUP(B:B,'Name Bridge'!A:B,2,FALSE)</f>
        <v>CHI</v>
      </c>
      <c r="AD9" s="42">
        <f>Team_Defense_Table20[[#This Row],[Passing Yds]]/Team_Defense_Table20[[#This Row],[Passing Att]]</f>
        <v>6.4934036939313984</v>
      </c>
      <c r="AE9" s="14">
        <f>_xlfn.RANK.EQ(Team_Defense_Table20[[#This Row],[Passing Yds]],Team_Defense_Table20[Passing Yds],1)</f>
        <v>11</v>
      </c>
      <c r="AF9" s="42">
        <f>Team_Defense_Table20[[#This Row],[Rushing Yds]]/Team_Defense_Table20[[#This Row],[Rushing Att]]</f>
        <v>4.0889570552147241</v>
      </c>
      <c r="AG9" s="14">
        <f>_xlfn.RANK.EQ(Team_Defense_Table20[[#This Row],[Rushing Yds]],Team_Defense_Table20[Rushing Yds],1)</f>
        <v>19</v>
      </c>
      <c r="AH9" s="42">
        <f>Team_Defense_Table20[[#This Row],[Passing Yds]]/Team_Defense_Table20[[#This Row],[Passing Cmp]]</f>
        <v>10.472340425531915</v>
      </c>
    </row>
    <row r="10" spans="1:34" x14ac:dyDescent="0.3">
      <c r="A10">
        <v>9</v>
      </c>
      <c r="B10" s="2" t="s">
        <v>1059</v>
      </c>
      <c r="C10">
        <v>11</v>
      </c>
      <c r="D10">
        <v>253</v>
      </c>
      <c r="E10">
        <v>3430</v>
      </c>
      <c r="F10">
        <v>666</v>
      </c>
      <c r="G10">
        <v>5.2</v>
      </c>
      <c r="H10">
        <v>17</v>
      </c>
      <c r="I10">
        <v>5</v>
      </c>
      <c r="J10">
        <v>217</v>
      </c>
      <c r="K10">
        <v>218</v>
      </c>
      <c r="L10">
        <v>346</v>
      </c>
      <c r="M10">
        <v>2309</v>
      </c>
      <c r="N10">
        <v>15</v>
      </c>
      <c r="O10">
        <v>12</v>
      </c>
      <c r="P10">
        <v>6.3</v>
      </c>
      <c r="Q10">
        <v>121</v>
      </c>
      <c r="R10">
        <v>297</v>
      </c>
      <c r="S10">
        <v>1121</v>
      </c>
      <c r="T10">
        <v>12</v>
      </c>
      <c r="U10">
        <v>3.8</v>
      </c>
      <c r="V10">
        <v>72</v>
      </c>
      <c r="W10">
        <v>63</v>
      </c>
      <c r="X10">
        <v>565</v>
      </c>
      <c r="Y10">
        <v>24</v>
      </c>
      <c r="Z10">
        <v>34.799999999999997</v>
      </c>
      <c r="AA10">
        <v>13.9</v>
      </c>
      <c r="AB10">
        <v>-34.880000000000003</v>
      </c>
      <c r="AC10" s="14" t="str">
        <f>VLOOKUP(B:B,'Name Bridge'!A:B,2,FALSE)</f>
        <v>IND</v>
      </c>
      <c r="AD10" s="42">
        <f>Team_Defense_Table20[[#This Row],[Passing Yds]]/Team_Defense_Table20[[#This Row],[Passing Att]]</f>
        <v>6.6734104046242777</v>
      </c>
      <c r="AE10" s="14">
        <f>_xlfn.RANK.EQ(Team_Defense_Table20[[#This Row],[Passing Yds]],Team_Defense_Table20[Passing Yds],1)</f>
        <v>6</v>
      </c>
      <c r="AF10" s="42">
        <f>Team_Defense_Table20[[#This Row],[Rushing Yds]]/Team_Defense_Table20[[#This Row],[Rushing Att]]</f>
        <v>3.7744107744107742</v>
      </c>
      <c r="AG10" s="14">
        <f>_xlfn.RANK.EQ(Team_Defense_Table20[[#This Row],[Rushing Yds]],Team_Defense_Table20[Rushing Yds],1)</f>
        <v>7</v>
      </c>
      <c r="AH10" s="42">
        <f>Team_Defense_Table20[[#This Row],[Passing Yds]]/Team_Defense_Table20[[#This Row],[Passing Cmp]]</f>
        <v>10.591743119266056</v>
      </c>
    </row>
    <row r="11" spans="1:34" x14ac:dyDescent="0.3">
      <c r="A11">
        <v>10</v>
      </c>
      <c r="B11" s="2" t="s">
        <v>1071</v>
      </c>
      <c r="C11">
        <v>11</v>
      </c>
      <c r="D11">
        <v>253</v>
      </c>
      <c r="E11">
        <v>3741</v>
      </c>
      <c r="F11">
        <v>688</v>
      </c>
      <c r="G11">
        <v>5.4</v>
      </c>
      <c r="H11">
        <v>18</v>
      </c>
      <c r="I11">
        <v>9</v>
      </c>
      <c r="J11">
        <v>235</v>
      </c>
      <c r="K11">
        <v>264</v>
      </c>
      <c r="L11">
        <v>391</v>
      </c>
      <c r="M11">
        <v>2692</v>
      </c>
      <c r="N11">
        <v>16</v>
      </c>
      <c r="O11">
        <v>9</v>
      </c>
      <c r="P11">
        <v>6.4</v>
      </c>
      <c r="Q11">
        <v>148</v>
      </c>
      <c r="R11">
        <v>270</v>
      </c>
      <c r="S11">
        <v>1049</v>
      </c>
      <c r="T11">
        <v>10</v>
      </c>
      <c r="U11">
        <v>3.9</v>
      </c>
      <c r="V11">
        <v>68</v>
      </c>
      <c r="W11">
        <v>56</v>
      </c>
      <c r="X11">
        <v>435</v>
      </c>
      <c r="Y11">
        <v>19</v>
      </c>
      <c r="Z11">
        <v>42.3</v>
      </c>
      <c r="AA11">
        <v>14.4</v>
      </c>
      <c r="AB11">
        <v>-41.96</v>
      </c>
      <c r="AC11" s="14" t="str">
        <f>VLOOKUP(B:B,'Name Bridge'!A:B,2,FALSE)</f>
        <v>NYG</v>
      </c>
      <c r="AD11" s="42">
        <f>Team_Defense_Table20[[#This Row],[Passing Yds]]/Team_Defense_Table20[[#This Row],[Passing Att]]</f>
        <v>6.8849104859335037</v>
      </c>
      <c r="AE11" s="14">
        <f>_xlfn.RANK.EQ(Team_Defense_Table20[[#This Row],[Passing Yds]],Team_Defense_Table20[Passing Yds],1)</f>
        <v>19</v>
      </c>
      <c r="AF11" s="42">
        <f>Team_Defense_Table20[[#This Row],[Rushing Yds]]/Team_Defense_Table20[[#This Row],[Rushing Att]]</f>
        <v>3.8851851851851853</v>
      </c>
      <c r="AG11" s="14">
        <f>_xlfn.RANK.EQ(Team_Defense_Table20[[#This Row],[Rushing Yds]],Team_Defense_Table20[Rushing Yds],1)</f>
        <v>5</v>
      </c>
      <c r="AH11" s="42">
        <f>Team_Defense_Table20[[#This Row],[Passing Yds]]/Team_Defense_Table20[[#This Row],[Passing Cmp]]</f>
        <v>10.196969696969697</v>
      </c>
    </row>
    <row r="12" spans="1:34" x14ac:dyDescent="0.3">
      <c r="A12">
        <v>11</v>
      </c>
      <c r="B12" s="2" t="s">
        <v>1049</v>
      </c>
      <c r="C12">
        <v>11</v>
      </c>
      <c r="D12">
        <v>254</v>
      </c>
      <c r="E12">
        <v>3467</v>
      </c>
      <c r="F12">
        <v>664</v>
      </c>
      <c r="G12">
        <v>5.2</v>
      </c>
      <c r="H12">
        <v>16</v>
      </c>
      <c r="I12">
        <v>6</v>
      </c>
      <c r="J12">
        <v>212</v>
      </c>
      <c r="K12">
        <v>223</v>
      </c>
      <c r="L12">
        <v>345</v>
      </c>
      <c r="M12">
        <v>2271</v>
      </c>
      <c r="N12">
        <v>17</v>
      </c>
      <c r="O12">
        <v>10</v>
      </c>
      <c r="P12">
        <v>6.2</v>
      </c>
      <c r="Q12">
        <v>115</v>
      </c>
      <c r="R12">
        <v>299</v>
      </c>
      <c r="S12">
        <v>1196</v>
      </c>
      <c r="T12">
        <v>8</v>
      </c>
      <c r="U12">
        <v>4</v>
      </c>
      <c r="V12">
        <v>70</v>
      </c>
      <c r="W12">
        <v>57</v>
      </c>
      <c r="X12">
        <v>516</v>
      </c>
      <c r="Y12">
        <v>27</v>
      </c>
      <c r="Z12">
        <v>38.5</v>
      </c>
      <c r="AA12">
        <v>12.3</v>
      </c>
      <c r="AB12">
        <v>-18.52</v>
      </c>
      <c r="AC12" s="14" t="str">
        <f>VLOOKUP(B:B,'Name Bridge'!A:B,2,FALSE)</f>
        <v>SF</v>
      </c>
      <c r="AD12" s="42">
        <f>Team_Defense_Table20[[#This Row],[Passing Yds]]/Team_Defense_Table20[[#This Row],[Passing Att]]</f>
        <v>6.5826086956521737</v>
      </c>
      <c r="AE12" s="14">
        <f>_xlfn.RANK.EQ(Team_Defense_Table20[[#This Row],[Passing Yds]],Team_Defense_Table20[Passing Yds],1)</f>
        <v>4</v>
      </c>
      <c r="AF12" s="42">
        <f>Team_Defense_Table20[[#This Row],[Rushing Yds]]/Team_Defense_Table20[[#This Row],[Rushing Att]]</f>
        <v>4</v>
      </c>
      <c r="AG12" s="14">
        <f>_xlfn.RANK.EQ(Team_Defense_Table20[[#This Row],[Rushing Yds]],Team_Defense_Table20[Rushing Yds],1)</f>
        <v>10</v>
      </c>
      <c r="AH12" s="42">
        <f>Team_Defense_Table20[[#This Row],[Passing Yds]]/Team_Defense_Table20[[#This Row],[Passing Cmp]]</f>
        <v>10.183856502242152</v>
      </c>
    </row>
    <row r="13" spans="1:34" x14ac:dyDescent="0.3">
      <c r="A13">
        <v>12</v>
      </c>
      <c r="B13" s="2" t="s">
        <v>1042</v>
      </c>
      <c r="C13">
        <v>11</v>
      </c>
      <c r="D13">
        <v>255</v>
      </c>
      <c r="E13">
        <v>3877</v>
      </c>
      <c r="F13">
        <v>646</v>
      </c>
      <c r="G13">
        <v>6</v>
      </c>
      <c r="H13">
        <v>16</v>
      </c>
      <c r="I13">
        <v>4</v>
      </c>
      <c r="J13">
        <v>227</v>
      </c>
      <c r="K13">
        <v>218</v>
      </c>
      <c r="L13">
        <v>316</v>
      </c>
      <c r="M13">
        <v>2521</v>
      </c>
      <c r="N13">
        <v>16</v>
      </c>
      <c r="O13">
        <v>12</v>
      </c>
      <c r="P13">
        <v>7.6</v>
      </c>
      <c r="Q13">
        <v>126</v>
      </c>
      <c r="R13">
        <v>315</v>
      </c>
      <c r="S13">
        <v>1356</v>
      </c>
      <c r="T13">
        <v>11</v>
      </c>
      <c r="U13">
        <v>4.3</v>
      </c>
      <c r="V13">
        <v>84</v>
      </c>
      <c r="W13">
        <v>59</v>
      </c>
      <c r="X13">
        <v>477</v>
      </c>
      <c r="Y13">
        <v>17</v>
      </c>
      <c r="Z13">
        <v>44.8</v>
      </c>
      <c r="AA13">
        <v>15.2</v>
      </c>
      <c r="AB13">
        <v>-81.239999999999995</v>
      </c>
      <c r="AC13" s="14" t="str">
        <f>VLOOKUP(B:B,'Name Bridge'!A:B,2,FALSE)</f>
        <v>NE</v>
      </c>
      <c r="AD13" s="42">
        <f>Team_Defense_Table20[[#This Row],[Passing Yds]]/Team_Defense_Table20[[#This Row],[Passing Att]]</f>
        <v>7.9778481012658231</v>
      </c>
      <c r="AE13" s="14">
        <f>_xlfn.RANK.EQ(Team_Defense_Table20[[#This Row],[Passing Yds]],Team_Defense_Table20[Passing Yds],1)</f>
        <v>14</v>
      </c>
      <c r="AF13" s="42">
        <f>Team_Defense_Table20[[#This Row],[Rushing Yds]]/Team_Defense_Table20[[#This Row],[Rushing Att]]</f>
        <v>4.3047619047619046</v>
      </c>
      <c r="AG13" s="14">
        <f>_xlfn.RANK.EQ(Team_Defense_Table20[[#This Row],[Rushing Yds]],Team_Defense_Table20[Rushing Yds],1)</f>
        <v>20</v>
      </c>
      <c r="AH13" s="42">
        <f>Team_Defense_Table20[[#This Row],[Passing Yds]]/Team_Defense_Table20[[#This Row],[Passing Cmp]]</f>
        <v>11.564220183486238</v>
      </c>
    </row>
    <row r="14" spans="1:34" x14ac:dyDescent="0.3">
      <c r="A14">
        <v>13</v>
      </c>
      <c r="B14" s="2" t="s">
        <v>1069</v>
      </c>
      <c r="C14">
        <v>11</v>
      </c>
      <c r="D14">
        <v>258</v>
      </c>
      <c r="E14">
        <v>3856</v>
      </c>
      <c r="F14">
        <v>722</v>
      </c>
      <c r="G14">
        <v>5.3</v>
      </c>
      <c r="H14">
        <v>14</v>
      </c>
      <c r="I14">
        <v>4</v>
      </c>
      <c r="J14">
        <v>254</v>
      </c>
      <c r="K14">
        <v>256</v>
      </c>
      <c r="L14">
        <v>395</v>
      </c>
      <c r="M14">
        <v>2499</v>
      </c>
      <c r="N14">
        <v>19</v>
      </c>
      <c r="O14">
        <v>10</v>
      </c>
      <c r="P14">
        <v>5.9</v>
      </c>
      <c r="Q14">
        <v>140</v>
      </c>
      <c r="R14">
        <v>299</v>
      </c>
      <c r="S14">
        <v>1357</v>
      </c>
      <c r="T14">
        <v>8</v>
      </c>
      <c r="U14">
        <v>4.5</v>
      </c>
      <c r="V14">
        <v>84</v>
      </c>
      <c r="W14">
        <v>78</v>
      </c>
      <c r="X14">
        <v>622</v>
      </c>
      <c r="Y14">
        <v>30</v>
      </c>
      <c r="Z14">
        <v>41.7</v>
      </c>
      <c r="AA14">
        <v>11.3</v>
      </c>
      <c r="AB14">
        <v>-69.08</v>
      </c>
      <c r="AC14" s="14" t="str">
        <f>VLOOKUP(B:B,'Name Bridge'!A:B,2,FALSE)</f>
        <v>ARI</v>
      </c>
      <c r="AD14" s="42">
        <f>Team_Defense_Table20[[#This Row],[Passing Yds]]/Team_Defense_Table20[[#This Row],[Passing Att]]</f>
        <v>6.3265822784810126</v>
      </c>
      <c r="AE14" s="14">
        <f>_xlfn.RANK.EQ(Team_Defense_Table20[[#This Row],[Passing Yds]],Team_Defense_Table20[Passing Yds],1)</f>
        <v>13</v>
      </c>
      <c r="AF14" s="42">
        <f>Team_Defense_Table20[[#This Row],[Rushing Yds]]/Team_Defense_Table20[[#This Row],[Rushing Att]]</f>
        <v>4.5384615384615383</v>
      </c>
      <c r="AG14" s="14">
        <f>_xlfn.RANK.EQ(Team_Defense_Table20[[#This Row],[Rushing Yds]],Team_Defense_Table20[Rushing Yds],1)</f>
        <v>21</v>
      </c>
      <c r="AH14" s="42">
        <f>Team_Defense_Table20[[#This Row],[Passing Yds]]/Team_Defense_Table20[[#This Row],[Passing Cmp]]</f>
        <v>9.76171875</v>
      </c>
    </row>
    <row r="15" spans="1:34" x14ac:dyDescent="0.3">
      <c r="A15">
        <v>14</v>
      </c>
      <c r="B15" s="2" t="s">
        <v>1056</v>
      </c>
      <c r="C15">
        <v>11</v>
      </c>
      <c r="D15">
        <v>277</v>
      </c>
      <c r="E15">
        <v>3728</v>
      </c>
      <c r="F15">
        <v>740</v>
      </c>
      <c r="G15">
        <v>5</v>
      </c>
      <c r="H15">
        <v>11</v>
      </c>
      <c r="I15">
        <v>8</v>
      </c>
      <c r="J15">
        <v>236</v>
      </c>
      <c r="K15">
        <v>239</v>
      </c>
      <c r="L15">
        <v>359</v>
      </c>
      <c r="M15">
        <v>2318</v>
      </c>
      <c r="N15">
        <v>14</v>
      </c>
      <c r="O15">
        <v>3</v>
      </c>
      <c r="P15">
        <v>5.9</v>
      </c>
      <c r="Q15">
        <v>140</v>
      </c>
      <c r="R15">
        <v>345</v>
      </c>
      <c r="S15">
        <v>1410</v>
      </c>
      <c r="T15">
        <v>16</v>
      </c>
      <c r="U15">
        <v>4.0999999999999996</v>
      </c>
      <c r="V15">
        <v>70</v>
      </c>
      <c r="W15">
        <v>80</v>
      </c>
      <c r="X15">
        <v>742</v>
      </c>
      <c r="Y15">
        <v>26</v>
      </c>
      <c r="Z15">
        <v>36.5</v>
      </c>
      <c r="AA15">
        <v>7.3</v>
      </c>
      <c r="AB15">
        <v>-27.46</v>
      </c>
      <c r="AC15" s="14" t="str">
        <f>VLOOKUP(B:B,'Name Bridge'!A:B,2,FALSE)</f>
        <v>PHI</v>
      </c>
      <c r="AD15" s="42">
        <f>Team_Defense_Table20[[#This Row],[Passing Yds]]/Team_Defense_Table20[[#This Row],[Passing Att]]</f>
        <v>6.4568245125348191</v>
      </c>
      <c r="AE15" s="14">
        <f>_xlfn.RANK.EQ(Team_Defense_Table20[[#This Row],[Passing Yds]],Team_Defense_Table20[Passing Yds],1)</f>
        <v>8</v>
      </c>
      <c r="AF15" s="42">
        <f>Team_Defense_Table20[[#This Row],[Rushing Yds]]/Team_Defense_Table20[[#This Row],[Rushing Att]]</f>
        <v>4.0869565217391308</v>
      </c>
      <c r="AG15" s="14">
        <f>_xlfn.RANK.EQ(Team_Defense_Table20[[#This Row],[Rushing Yds]],Team_Defense_Table20[Rushing Yds],1)</f>
        <v>23</v>
      </c>
      <c r="AH15" s="42">
        <f>Team_Defense_Table20[[#This Row],[Passing Yds]]/Team_Defense_Table20[[#This Row],[Passing Cmp]]</f>
        <v>9.6987447698744766</v>
      </c>
    </row>
    <row r="16" spans="1:34" x14ac:dyDescent="0.3">
      <c r="A16">
        <v>15</v>
      </c>
      <c r="B16" s="2" t="s">
        <v>1070</v>
      </c>
      <c r="C16">
        <v>12</v>
      </c>
      <c r="D16">
        <v>280</v>
      </c>
      <c r="E16">
        <v>3959</v>
      </c>
      <c r="F16">
        <v>761</v>
      </c>
      <c r="G16">
        <v>5.2</v>
      </c>
      <c r="H16">
        <v>20</v>
      </c>
      <c r="I16">
        <v>6</v>
      </c>
      <c r="J16">
        <v>232</v>
      </c>
      <c r="K16">
        <v>318</v>
      </c>
      <c r="L16">
        <v>456</v>
      </c>
      <c r="M16">
        <v>3069</v>
      </c>
      <c r="N16">
        <v>23</v>
      </c>
      <c r="O16">
        <v>14</v>
      </c>
      <c r="P16">
        <v>6.3</v>
      </c>
      <c r="Q16">
        <v>158</v>
      </c>
      <c r="R16">
        <v>271</v>
      </c>
      <c r="S16">
        <v>890</v>
      </c>
      <c r="T16">
        <v>8</v>
      </c>
      <c r="U16">
        <v>3.3</v>
      </c>
      <c r="V16">
        <v>55</v>
      </c>
      <c r="W16">
        <v>72</v>
      </c>
      <c r="X16">
        <v>751</v>
      </c>
      <c r="Y16">
        <v>19</v>
      </c>
      <c r="Z16">
        <v>34.799999999999997</v>
      </c>
      <c r="AA16">
        <v>14.5</v>
      </c>
      <c r="AB16">
        <v>-12.67</v>
      </c>
      <c r="AC16" s="14" t="str">
        <f>VLOOKUP(B:B,'Name Bridge'!A:B,2,FALSE)</f>
        <v>TB</v>
      </c>
      <c r="AD16" s="42">
        <f>Team_Defense_Table20[[#This Row],[Passing Yds]]/Team_Defense_Table20[[#This Row],[Passing Att]]</f>
        <v>6.7302631578947372</v>
      </c>
      <c r="AE16" s="14">
        <f>_xlfn.RANK.EQ(Team_Defense_Table20[[#This Row],[Passing Yds]],Team_Defense_Table20[Passing Yds],1)</f>
        <v>28</v>
      </c>
      <c r="AF16" s="42">
        <f>Team_Defense_Table20[[#This Row],[Rushing Yds]]/Team_Defense_Table20[[#This Row],[Rushing Att]]</f>
        <v>3.2841328413284132</v>
      </c>
      <c r="AG16" s="14">
        <f>_xlfn.RANK.EQ(Team_Defense_Table20[[#This Row],[Rushing Yds]],Team_Defense_Table20[Rushing Yds],1)</f>
        <v>2</v>
      </c>
      <c r="AH16" s="42">
        <f>Team_Defense_Table20[[#This Row],[Passing Yds]]/Team_Defense_Table20[[#This Row],[Passing Cmp]]</f>
        <v>9.6509433962264151</v>
      </c>
    </row>
    <row r="17" spans="1:34" x14ac:dyDescent="0.3">
      <c r="A17">
        <v>16</v>
      </c>
      <c r="B17" s="2" t="s">
        <v>1064</v>
      </c>
      <c r="C17">
        <v>11</v>
      </c>
      <c r="D17">
        <v>281</v>
      </c>
      <c r="E17">
        <v>4309</v>
      </c>
      <c r="F17">
        <v>692</v>
      </c>
      <c r="G17">
        <v>6.2</v>
      </c>
      <c r="H17">
        <v>16</v>
      </c>
      <c r="I17">
        <v>8</v>
      </c>
      <c r="J17">
        <v>243</v>
      </c>
      <c r="K17">
        <v>281</v>
      </c>
      <c r="L17">
        <v>413</v>
      </c>
      <c r="M17">
        <v>3206</v>
      </c>
      <c r="N17">
        <v>22</v>
      </c>
      <c r="O17">
        <v>8</v>
      </c>
      <c r="P17">
        <v>7.4</v>
      </c>
      <c r="Q17">
        <v>159</v>
      </c>
      <c r="R17">
        <v>257</v>
      </c>
      <c r="S17">
        <v>1103</v>
      </c>
      <c r="T17">
        <v>11</v>
      </c>
      <c r="U17">
        <v>4.3</v>
      </c>
      <c r="V17">
        <v>60</v>
      </c>
      <c r="W17">
        <v>65</v>
      </c>
      <c r="X17">
        <v>607</v>
      </c>
      <c r="Y17">
        <v>24</v>
      </c>
      <c r="Z17">
        <v>41</v>
      </c>
      <c r="AA17">
        <v>13.1</v>
      </c>
      <c r="AB17">
        <v>-75.28</v>
      </c>
      <c r="AC17" s="14" t="str">
        <f>VLOOKUP(B:B,'Name Bridge'!A:B,2,FALSE)</f>
        <v>ATL</v>
      </c>
      <c r="AD17" s="42">
        <f>Team_Defense_Table20[[#This Row],[Passing Yds]]/Team_Defense_Table20[[#This Row],[Passing Att]]</f>
        <v>7.7627118644067794</v>
      </c>
      <c r="AE17" s="14">
        <f>_xlfn.RANK.EQ(Team_Defense_Table20[[#This Row],[Passing Yds]],Team_Defense_Table20[Passing Yds],1)</f>
        <v>31</v>
      </c>
      <c r="AF17" s="42">
        <f>Team_Defense_Table20[[#This Row],[Rushing Yds]]/Team_Defense_Table20[[#This Row],[Rushing Att]]</f>
        <v>4.2918287937743189</v>
      </c>
      <c r="AG17" s="14">
        <f>_xlfn.RANK.EQ(Team_Defense_Table20[[#This Row],[Rushing Yds]],Team_Defense_Table20[Rushing Yds],1)</f>
        <v>6</v>
      </c>
      <c r="AH17" s="42">
        <f>Team_Defense_Table20[[#This Row],[Passing Yds]]/Team_Defense_Table20[[#This Row],[Passing Cmp]]</f>
        <v>11.409252669039146</v>
      </c>
    </row>
    <row r="18" spans="1:34" x14ac:dyDescent="0.3">
      <c r="A18">
        <v>17</v>
      </c>
      <c r="B18" s="2" t="s">
        <v>1043</v>
      </c>
      <c r="C18">
        <v>11</v>
      </c>
      <c r="D18">
        <v>282</v>
      </c>
      <c r="E18">
        <v>4104</v>
      </c>
      <c r="F18">
        <v>719</v>
      </c>
      <c r="G18">
        <v>5.7</v>
      </c>
      <c r="H18">
        <v>17</v>
      </c>
      <c r="I18">
        <v>9</v>
      </c>
      <c r="J18">
        <v>256</v>
      </c>
      <c r="K18">
        <v>257</v>
      </c>
      <c r="L18">
        <v>385</v>
      </c>
      <c r="M18">
        <v>2678</v>
      </c>
      <c r="N18">
        <v>16</v>
      </c>
      <c r="O18">
        <v>8</v>
      </c>
      <c r="P18">
        <v>6.5</v>
      </c>
      <c r="Q18">
        <v>138</v>
      </c>
      <c r="R18">
        <v>304</v>
      </c>
      <c r="S18">
        <v>1426</v>
      </c>
      <c r="T18">
        <v>16</v>
      </c>
      <c r="U18">
        <v>4.7</v>
      </c>
      <c r="V18">
        <v>98</v>
      </c>
      <c r="W18">
        <v>63</v>
      </c>
      <c r="X18">
        <v>552</v>
      </c>
      <c r="Y18">
        <v>20</v>
      </c>
      <c r="Z18">
        <v>45.5</v>
      </c>
      <c r="AA18">
        <v>15.2</v>
      </c>
      <c r="AB18">
        <v>-107.89</v>
      </c>
      <c r="AC18" s="14" t="str">
        <f>VLOOKUP(B:B,'Name Bridge'!A:B,2,FALSE)</f>
        <v>BUF</v>
      </c>
      <c r="AD18" s="42">
        <f>Team_Defense_Table20[[#This Row],[Passing Yds]]/Team_Defense_Table20[[#This Row],[Passing Att]]</f>
        <v>6.9558441558441562</v>
      </c>
      <c r="AE18" s="14">
        <f>_xlfn.RANK.EQ(Team_Defense_Table20[[#This Row],[Passing Yds]],Team_Defense_Table20[Passing Yds],1)</f>
        <v>18</v>
      </c>
      <c r="AF18" s="42">
        <f>Team_Defense_Table20[[#This Row],[Rushing Yds]]/Team_Defense_Table20[[#This Row],[Rushing Att]]</f>
        <v>4.6907894736842106</v>
      </c>
      <c r="AG18" s="14">
        <f>_xlfn.RANK.EQ(Team_Defense_Table20[[#This Row],[Rushing Yds]],Team_Defense_Table20[Rushing Yds],1)</f>
        <v>25</v>
      </c>
      <c r="AH18" s="42">
        <f>Team_Defense_Table20[[#This Row],[Passing Yds]]/Team_Defense_Table20[[#This Row],[Passing Cmp]]</f>
        <v>10.42023346303502</v>
      </c>
    </row>
    <row r="19" spans="1:34" x14ac:dyDescent="0.3">
      <c r="A19">
        <v>18</v>
      </c>
      <c r="B19" s="2" t="s">
        <v>1050</v>
      </c>
      <c r="C19">
        <v>11</v>
      </c>
      <c r="D19">
        <v>283</v>
      </c>
      <c r="E19">
        <v>3793</v>
      </c>
      <c r="F19">
        <v>662</v>
      </c>
      <c r="G19">
        <v>5.7</v>
      </c>
      <c r="H19">
        <v>12</v>
      </c>
      <c r="I19">
        <v>5</v>
      </c>
      <c r="J19">
        <v>232</v>
      </c>
      <c r="K19">
        <v>243</v>
      </c>
      <c r="L19">
        <v>366</v>
      </c>
      <c r="M19">
        <v>2535</v>
      </c>
      <c r="N19">
        <v>20</v>
      </c>
      <c r="O19">
        <v>7</v>
      </c>
      <c r="P19">
        <v>6.5</v>
      </c>
      <c r="Q19">
        <v>130</v>
      </c>
      <c r="R19">
        <v>272</v>
      </c>
      <c r="S19">
        <v>1258</v>
      </c>
      <c r="T19">
        <v>11</v>
      </c>
      <c r="U19">
        <v>4.5999999999999996</v>
      </c>
      <c r="V19">
        <v>82</v>
      </c>
      <c r="W19">
        <v>60</v>
      </c>
      <c r="X19">
        <v>567</v>
      </c>
      <c r="Y19">
        <v>20</v>
      </c>
      <c r="Z19">
        <v>41.6</v>
      </c>
      <c r="AA19">
        <v>10.6</v>
      </c>
      <c r="AB19">
        <v>-80.47</v>
      </c>
      <c r="AC19" s="14" t="str">
        <f>VLOOKUP(B:B,'Name Bridge'!A:B,2,FALSE)</f>
        <v>GB</v>
      </c>
      <c r="AD19" s="42">
        <f>Team_Defense_Table20[[#This Row],[Passing Yds]]/Team_Defense_Table20[[#This Row],[Passing Att]]</f>
        <v>6.9262295081967213</v>
      </c>
      <c r="AE19" s="14">
        <f>_xlfn.RANK.EQ(Team_Defense_Table20[[#This Row],[Passing Yds]],Team_Defense_Table20[Passing Yds],1)</f>
        <v>15</v>
      </c>
      <c r="AF19" s="42">
        <f>Team_Defense_Table20[[#This Row],[Rushing Yds]]/Team_Defense_Table20[[#This Row],[Rushing Att]]</f>
        <v>4.625</v>
      </c>
      <c r="AG19" s="14">
        <f>_xlfn.RANK.EQ(Team_Defense_Table20[[#This Row],[Rushing Yds]],Team_Defense_Table20[Rushing Yds],1)</f>
        <v>14</v>
      </c>
      <c r="AH19" s="42">
        <f>Team_Defense_Table20[[#This Row],[Passing Yds]]/Team_Defense_Table20[[#This Row],[Passing Cmp]]</f>
        <v>10.432098765432098</v>
      </c>
    </row>
    <row r="20" spans="1:34" x14ac:dyDescent="0.3">
      <c r="A20">
        <v>19</v>
      </c>
      <c r="B20" s="2" t="s">
        <v>1053</v>
      </c>
      <c r="C20">
        <v>11</v>
      </c>
      <c r="D20">
        <v>285</v>
      </c>
      <c r="E20">
        <v>4225</v>
      </c>
      <c r="F20">
        <v>748</v>
      </c>
      <c r="G20">
        <v>5.6</v>
      </c>
      <c r="H20">
        <v>16</v>
      </c>
      <c r="I20">
        <v>5</v>
      </c>
      <c r="J20">
        <v>265</v>
      </c>
      <c r="K20">
        <v>289</v>
      </c>
      <c r="L20">
        <v>439</v>
      </c>
      <c r="M20">
        <v>2954</v>
      </c>
      <c r="N20">
        <v>23</v>
      </c>
      <c r="O20">
        <v>11</v>
      </c>
      <c r="P20">
        <v>6.5</v>
      </c>
      <c r="Q20">
        <v>164</v>
      </c>
      <c r="R20">
        <v>295</v>
      </c>
      <c r="S20">
        <v>1271</v>
      </c>
      <c r="T20">
        <v>12</v>
      </c>
      <c r="U20">
        <v>4.3</v>
      </c>
      <c r="V20">
        <v>79</v>
      </c>
      <c r="W20">
        <v>71</v>
      </c>
      <c r="X20">
        <v>591</v>
      </c>
      <c r="Y20">
        <v>22</v>
      </c>
      <c r="Z20">
        <v>42.1</v>
      </c>
      <c r="AA20">
        <v>13.2</v>
      </c>
      <c r="AB20">
        <v>-104.83</v>
      </c>
      <c r="AC20" s="14" t="str">
        <f>VLOOKUP(B:B,'Name Bridge'!A:B,2,FALSE)</f>
        <v>TEN</v>
      </c>
      <c r="AD20" s="42">
        <f>Team_Defense_Table20[[#This Row],[Passing Yds]]/Team_Defense_Table20[[#This Row],[Passing Att]]</f>
        <v>6.7289293849658316</v>
      </c>
      <c r="AE20" s="14">
        <f>_xlfn.RANK.EQ(Team_Defense_Table20[[#This Row],[Passing Yds]],Team_Defense_Table20[Passing Yds],1)</f>
        <v>26</v>
      </c>
      <c r="AF20" s="42">
        <f>Team_Defense_Table20[[#This Row],[Rushing Yds]]/Team_Defense_Table20[[#This Row],[Rushing Att]]</f>
        <v>4.3084745762711867</v>
      </c>
      <c r="AG20" s="14">
        <f>_xlfn.RANK.EQ(Team_Defense_Table20[[#This Row],[Rushing Yds]],Team_Defense_Table20[Rushing Yds],1)</f>
        <v>16</v>
      </c>
      <c r="AH20" s="42">
        <f>Team_Defense_Table20[[#This Row],[Passing Yds]]/Team_Defense_Table20[[#This Row],[Passing Cmp]]</f>
        <v>10.221453287197232</v>
      </c>
    </row>
    <row r="21" spans="1:34" x14ac:dyDescent="0.3">
      <c r="A21">
        <v>20</v>
      </c>
      <c r="B21" s="2" t="s">
        <v>1061</v>
      </c>
      <c r="C21">
        <v>11</v>
      </c>
      <c r="D21">
        <v>286</v>
      </c>
      <c r="E21">
        <v>3904</v>
      </c>
      <c r="F21">
        <v>724</v>
      </c>
      <c r="G21">
        <v>5.4</v>
      </c>
      <c r="H21">
        <v>17</v>
      </c>
      <c r="I21">
        <v>8</v>
      </c>
      <c r="J21">
        <v>252</v>
      </c>
      <c r="K21">
        <v>268</v>
      </c>
      <c r="L21">
        <v>410</v>
      </c>
      <c r="M21">
        <v>2714</v>
      </c>
      <c r="N21">
        <v>22</v>
      </c>
      <c r="O21">
        <v>9</v>
      </c>
      <c r="P21">
        <v>6.2</v>
      </c>
      <c r="Q21">
        <v>153</v>
      </c>
      <c r="R21">
        <v>287</v>
      </c>
      <c r="S21">
        <v>1190</v>
      </c>
      <c r="T21">
        <v>10</v>
      </c>
      <c r="U21">
        <v>4.0999999999999996</v>
      </c>
      <c r="V21">
        <v>84</v>
      </c>
      <c r="W21">
        <v>60</v>
      </c>
      <c r="X21">
        <v>471</v>
      </c>
      <c r="Y21">
        <v>15</v>
      </c>
      <c r="Z21">
        <v>42.9</v>
      </c>
      <c r="AA21">
        <v>15.2</v>
      </c>
      <c r="AB21">
        <v>-83.91</v>
      </c>
      <c r="AC21" s="14" t="str">
        <f>VLOOKUP(B:B,'Name Bridge'!A:B,2,FALSE)</f>
        <v>CLE</v>
      </c>
      <c r="AD21" s="42">
        <f>Team_Defense_Table20[[#This Row],[Passing Yds]]/Team_Defense_Table20[[#This Row],[Passing Att]]</f>
        <v>6.6195121951219509</v>
      </c>
      <c r="AE21" s="14">
        <f>_xlfn.RANK.EQ(Team_Defense_Table20[[#This Row],[Passing Yds]],Team_Defense_Table20[Passing Yds],1)</f>
        <v>20</v>
      </c>
      <c r="AF21" s="42">
        <f>Team_Defense_Table20[[#This Row],[Rushing Yds]]/Team_Defense_Table20[[#This Row],[Rushing Att]]</f>
        <v>4.1463414634146343</v>
      </c>
      <c r="AG21" s="14">
        <f>_xlfn.RANK.EQ(Team_Defense_Table20[[#This Row],[Rushing Yds]],Team_Defense_Table20[Rushing Yds],1)</f>
        <v>9</v>
      </c>
      <c r="AH21" s="42">
        <f>Team_Defense_Table20[[#This Row],[Passing Yds]]/Team_Defense_Table20[[#This Row],[Passing Cmp]]</f>
        <v>10.126865671641792</v>
      </c>
    </row>
    <row r="22" spans="1:34" x14ac:dyDescent="0.3">
      <c r="A22">
        <v>21</v>
      </c>
      <c r="B22" s="2" t="s">
        <v>1066</v>
      </c>
      <c r="C22">
        <v>11</v>
      </c>
      <c r="D22">
        <v>289</v>
      </c>
      <c r="E22">
        <v>4292</v>
      </c>
      <c r="F22">
        <v>718</v>
      </c>
      <c r="G22">
        <v>6</v>
      </c>
      <c r="H22">
        <v>11</v>
      </c>
      <c r="I22">
        <v>2</v>
      </c>
      <c r="J22">
        <v>245</v>
      </c>
      <c r="K22">
        <v>243</v>
      </c>
      <c r="L22">
        <v>389</v>
      </c>
      <c r="M22">
        <v>2791</v>
      </c>
      <c r="N22">
        <v>22</v>
      </c>
      <c r="O22">
        <v>9</v>
      </c>
      <c r="P22">
        <v>6.9</v>
      </c>
      <c r="Q22">
        <v>140</v>
      </c>
      <c r="R22">
        <v>316</v>
      </c>
      <c r="S22">
        <v>1501</v>
      </c>
      <c r="T22">
        <v>9</v>
      </c>
      <c r="U22">
        <v>4.8</v>
      </c>
      <c r="V22">
        <v>85</v>
      </c>
      <c r="W22">
        <v>70</v>
      </c>
      <c r="X22">
        <v>586</v>
      </c>
      <c r="Y22">
        <v>20</v>
      </c>
      <c r="Z22">
        <v>43.2</v>
      </c>
      <c r="AA22">
        <v>8.8000000000000007</v>
      </c>
      <c r="AB22">
        <v>-100.48</v>
      </c>
      <c r="AC22" s="14" t="str">
        <f>VLOOKUP(B:B,'Name Bridge'!A:B,2,FALSE)</f>
        <v>CIN</v>
      </c>
      <c r="AD22" s="42">
        <f>Team_Defense_Table20[[#This Row],[Passing Yds]]/Team_Defense_Table20[[#This Row],[Passing Att]]</f>
        <v>7.1748071979434451</v>
      </c>
      <c r="AE22" s="14">
        <f>_xlfn.RANK.EQ(Team_Defense_Table20[[#This Row],[Passing Yds]],Team_Defense_Table20[Passing Yds],1)</f>
        <v>21</v>
      </c>
      <c r="AF22" s="42">
        <f>Team_Defense_Table20[[#This Row],[Rushing Yds]]/Team_Defense_Table20[[#This Row],[Rushing Att]]</f>
        <v>4.75</v>
      </c>
      <c r="AG22" s="14">
        <f>_xlfn.RANK.EQ(Team_Defense_Table20[[#This Row],[Rushing Yds]],Team_Defense_Table20[Rushing Yds],1)</f>
        <v>30</v>
      </c>
      <c r="AH22" s="42">
        <f>Team_Defense_Table20[[#This Row],[Passing Yds]]/Team_Defense_Table20[[#This Row],[Passing Cmp]]</f>
        <v>11.48559670781893</v>
      </c>
    </row>
    <row r="23" spans="1:34" x14ac:dyDescent="0.3">
      <c r="A23">
        <v>22</v>
      </c>
      <c r="B23" s="2" t="s">
        <v>1060</v>
      </c>
      <c r="C23">
        <v>11</v>
      </c>
      <c r="D23">
        <v>297</v>
      </c>
      <c r="E23">
        <v>4505</v>
      </c>
      <c r="F23">
        <v>748</v>
      </c>
      <c r="G23">
        <v>6</v>
      </c>
      <c r="H23">
        <v>8</v>
      </c>
      <c r="I23">
        <v>5</v>
      </c>
      <c r="J23">
        <v>267</v>
      </c>
      <c r="K23">
        <v>257</v>
      </c>
      <c r="L23">
        <v>379</v>
      </c>
      <c r="M23">
        <v>2803</v>
      </c>
      <c r="N23">
        <v>20</v>
      </c>
      <c r="O23">
        <v>3</v>
      </c>
      <c r="P23">
        <v>6.9</v>
      </c>
      <c r="Q23">
        <v>152</v>
      </c>
      <c r="R23">
        <v>344</v>
      </c>
      <c r="S23">
        <v>1702</v>
      </c>
      <c r="T23">
        <v>15</v>
      </c>
      <c r="U23">
        <v>4.9000000000000004</v>
      </c>
      <c r="V23">
        <v>98</v>
      </c>
      <c r="W23">
        <v>47</v>
      </c>
      <c r="X23">
        <v>464</v>
      </c>
      <c r="Y23">
        <v>17</v>
      </c>
      <c r="Z23">
        <v>43.5</v>
      </c>
      <c r="AA23">
        <v>7</v>
      </c>
      <c r="AB23">
        <v>-150.61000000000001</v>
      </c>
      <c r="AC23" s="14" t="str">
        <f>VLOOKUP(B:B,'Name Bridge'!A:B,2,FALSE)</f>
        <v>HOU</v>
      </c>
      <c r="AD23" s="42">
        <f>Team_Defense_Table20[[#This Row],[Passing Yds]]/Team_Defense_Table20[[#This Row],[Passing Att]]</f>
        <v>7.3957783641160946</v>
      </c>
      <c r="AE23" s="14">
        <f>_xlfn.RANK.EQ(Team_Defense_Table20[[#This Row],[Passing Yds]],Team_Defense_Table20[Passing Yds],1)</f>
        <v>22</v>
      </c>
      <c r="AF23" s="42">
        <f>Team_Defense_Table20[[#This Row],[Rushing Yds]]/Team_Defense_Table20[[#This Row],[Rushing Att]]</f>
        <v>4.9476744186046515</v>
      </c>
      <c r="AG23" s="14">
        <f>_xlfn.RANK.EQ(Team_Defense_Table20[[#This Row],[Rushing Yds]],Team_Defense_Table20[Rushing Yds],1)</f>
        <v>31</v>
      </c>
      <c r="AH23" s="42">
        <f>Team_Defense_Table20[[#This Row],[Passing Yds]]/Team_Defense_Table20[[#This Row],[Passing Cmp]]</f>
        <v>10.906614785992218</v>
      </c>
    </row>
    <row r="24" spans="1:34" x14ac:dyDescent="0.3">
      <c r="A24">
        <v>23</v>
      </c>
      <c r="B24" s="2" t="s">
        <v>1051</v>
      </c>
      <c r="C24">
        <v>11</v>
      </c>
      <c r="D24">
        <v>298</v>
      </c>
      <c r="E24">
        <v>3755</v>
      </c>
      <c r="F24">
        <v>731</v>
      </c>
      <c r="G24">
        <v>5.0999999999999996</v>
      </c>
      <c r="H24">
        <v>11</v>
      </c>
      <c r="I24">
        <v>3</v>
      </c>
      <c r="J24">
        <v>219</v>
      </c>
      <c r="K24">
        <v>246</v>
      </c>
      <c r="L24">
        <v>376</v>
      </c>
      <c r="M24">
        <v>2311</v>
      </c>
      <c r="N24">
        <v>15</v>
      </c>
      <c r="O24">
        <v>8</v>
      </c>
      <c r="P24">
        <v>5.7</v>
      </c>
      <c r="Q24">
        <v>126</v>
      </c>
      <c r="R24">
        <v>324</v>
      </c>
      <c r="S24">
        <v>1444</v>
      </c>
      <c r="T24">
        <v>14</v>
      </c>
      <c r="U24">
        <v>4.5</v>
      </c>
      <c r="V24">
        <v>75</v>
      </c>
      <c r="W24">
        <v>66</v>
      </c>
      <c r="X24">
        <v>629</v>
      </c>
      <c r="Y24">
        <v>18</v>
      </c>
      <c r="Z24">
        <v>41.5</v>
      </c>
      <c r="AA24">
        <v>8.5</v>
      </c>
      <c r="AB24">
        <v>-35.92</v>
      </c>
      <c r="AC24" s="14" t="str">
        <f>VLOOKUP(B:B,'Name Bridge'!A:B,2,FALSE)</f>
        <v>DEN</v>
      </c>
      <c r="AD24" s="42">
        <f>Team_Defense_Table20[[#This Row],[Passing Yds]]/Team_Defense_Table20[[#This Row],[Passing Att]]</f>
        <v>6.1462765957446805</v>
      </c>
      <c r="AE24" s="14">
        <f>_xlfn.RANK.EQ(Team_Defense_Table20[[#This Row],[Passing Yds]],Team_Defense_Table20[Passing Yds],1)</f>
        <v>7</v>
      </c>
      <c r="AF24" s="42">
        <f>Team_Defense_Table20[[#This Row],[Rushing Yds]]/Team_Defense_Table20[[#This Row],[Rushing Att]]</f>
        <v>4.4567901234567904</v>
      </c>
      <c r="AG24" s="14">
        <f>_xlfn.RANK.EQ(Team_Defense_Table20[[#This Row],[Rushing Yds]],Team_Defense_Table20[Rushing Yds],1)</f>
        <v>27</v>
      </c>
      <c r="AH24" s="42">
        <f>Team_Defense_Table20[[#This Row],[Passing Yds]]/Team_Defense_Table20[[#This Row],[Passing Cmp]]</f>
        <v>9.3943089430894311</v>
      </c>
    </row>
    <row r="25" spans="1:34" x14ac:dyDescent="0.3">
      <c r="A25">
        <v>24</v>
      </c>
      <c r="B25" s="2" t="s">
        <v>1055</v>
      </c>
      <c r="C25">
        <v>11</v>
      </c>
      <c r="D25">
        <v>300</v>
      </c>
      <c r="E25">
        <v>3772</v>
      </c>
      <c r="F25">
        <v>674</v>
      </c>
      <c r="G25">
        <v>5.6</v>
      </c>
      <c r="H25">
        <v>12</v>
      </c>
      <c r="I25">
        <v>6</v>
      </c>
      <c r="J25">
        <v>215</v>
      </c>
      <c r="K25">
        <v>237</v>
      </c>
      <c r="L25">
        <v>376</v>
      </c>
      <c r="M25">
        <v>2447</v>
      </c>
      <c r="N25">
        <v>22</v>
      </c>
      <c r="O25">
        <v>6</v>
      </c>
      <c r="P25">
        <v>6.2</v>
      </c>
      <c r="Q25">
        <v>127</v>
      </c>
      <c r="R25">
        <v>278</v>
      </c>
      <c r="S25">
        <v>1325</v>
      </c>
      <c r="T25">
        <v>11</v>
      </c>
      <c r="U25">
        <v>4.8</v>
      </c>
      <c r="V25">
        <v>69</v>
      </c>
      <c r="W25">
        <v>70</v>
      </c>
      <c r="X25">
        <v>637</v>
      </c>
      <c r="Y25">
        <v>19</v>
      </c>
      <c r="Z25">
        <v>43.5</v>
      </c>
      <c r="AA25">
        <v>8.9</v>
      </c>
      <c r="AB25">
        <v>-42.55</v>
      </c>
      <c r="AC25" s="14" t="str">
        <f>VLOOKUP(B:B,'Name Bridge'!A:B,2,FALSE)</f>
        <v>LAC</v>
      </c>
      <c r="AD25" s="42">
        <f>Team_Defense_Table20[[#This Row],[Passing Yds]]/Team_Defense_Table20[[#This Row],[Passing Att]]</f>
        <v>6.5079787234042552</v>
      </c>
      <c r="AE25" s="14">
        <f>_xlfn.RANK.EQ(Team_Defense_Table20[[#This Row],[Passing Yds]],Team_Defense_Table20[Passing Yds],1)</f>
        <v>10</v>
      </c>
      <c r="AF25" s="42">
        <f>Team_Defense_Table20[[#This Row],[Rushing Yds]]/Team_Defense_Table20[[#This Row],[Rushing Att]]</f>
        <v>4.7661870503597124</v>
      </c>
      <c r="AG25" s="14">
        <f>_xlfn.RANK.EQ(Team_Defense_Table20[[#This Row],[Rushing Yds]],Team_Defense_Table20[Rushing Yds],1)</f>
        <v>17</v>
      </c>
      <c r="AH25" s="42">
        <f>Team_Defense_Table20[[#This Row],[Passing Yds]]/Team_Defense_Table20[[#This Row],[Passing Cmp]]</f>
        <v>10.324894514767932</v>
      </c>
    </row>
    <row r="26" spans="1:34" x14ac:dyDescent="0.3">
      <c r="A26">
        <v>25</v>
      </c>
      <c r="B26" s="2" t="s">
        <v>1072</v>
      </c>
      <c r="C26">
        <v>12</v>
      </c>
      <c r="D26">
        <v>300</v>
      </c>
      <c r="E26">
        <v>4372</v>
      </c>
      <c r="F26">
        <v>770</v>
      </c>
      <c r="G26">
        <v>5.7</v>
      </c>
      <c r="H26">
        <v>17</v>
      </c>
      <c r="I26">
        <v>12</v>
      </c>
      <c r="J26">
        <v>277</v>
      </c>
      <c r="K26">
        <v>309</v>
      </c>
      <c r="L26">
        <v>450</v>
      </c>
      <c r="M26">
        <v>2991</v>
      </c>
      <c r="N26">
        <v>19</v>
      </c>
      <c r="O26">
        <v>5</v>
      </c>
      <c r="P26">
        <v>6.4</v>
      </c>
      <c r="Q26">
        <v>169</v>
      </c>
      <c r="R26">
        <v>302</v>
      </c>
      <c r="S26">
        <v>1381</v>
      </c>
      <c r="T26">
        <v>14</v>
      </c>
      <c r="U26">
        <v>4.5999999999999996</v>
      </c>
      <c r="V26">
        <v>81</v>
      </c>
      <c r="W26">
        <v>69</v>
      </c>
      <c r="X26">
        <v>588</v>
      </c>
      <c r="Y26">
        <v>27</v>
      </c>
      <c r="Z26">
        <v>48.7</v>
      </c>
      <c r="AA26">
        <v>13.7</v>
      </c>
      <c r="AB26">
        <v>-104.85</v>
      </c>
      <c r="AC26" s="14" t="str">
        <f>VLOOKUP(B:B,'Name Bridge'!A:B,2,FALSE)</f>
        <v>CAR</v>
      </c>
      <c r="AD26" s="42">
        <f>Team_Defense_Table20[[#This Row],[Passing Yds]]/Team_Defense_Table20[[#This Row],[Passing Att]]</f>
        <v>6.6466666666666665</v>
      </c>
      <c r="AE26" s="14">
        <f>_xlfn.RANK.EQ(Team_Defense_Table20[[#This Row],[Passing Yds]],Team_Defense_Table20[Passing Yds],1)</f>
        <v>27</v>
      </c>
      <c r="AF26" s="42">
        <f>Team_Defense_Table20[[#This Row],[Rushing Yds]]/Team_Defense_Table20[[#This Row],[Rushing Att]]</f>
        <v>4.572847682119205</v>
      </c>
      <c r="AG26" s="14">
        <f>_xlfn.RANK.EQ(Team_Defense_Table20[[#This Row],[Rushing Yds]],Team_Defense_Table20[Rushing Yds],1)</f>
        <v>22</v>
      </c>
      <c r="AH26" s="42">
        <f>Team_Defense_Table20[[#This Row],[Passing Yds]]/Team_Defense_Table20[[#This Row],[Passing Cmp]]</f>
        <v>9.6796116504854375</v>
      </c>
    </row>
    <row r="27" spans="1:34" x14ac:dyDescent="0.3">
      <c r="A27">
        <v>26</v>
      </c>
      <c r="B27" s="2" t="s">
        <v>1063</v>
      </c>
      <c r="C27">
        <v>11</v>
      </c>
      <c r="D27">
        <v>304</v>
      </c>
      <c r="E27">
        <v>4599</v>
      </c>
      <c r="F27">
        <v>787</v>
      </c>
      <c r="G27">
        <v>5.8</v>
      </c>
      <c r="H27">
        <v>16</v>
      </c>
      <c r="I27">
        <v>6</v>
      </c>
      <c r="J27">
        <v>288</v>
      </c>
      <c r="K27">
        <v>336</v>
      </c>
      <c r="L27">
        <v>491</v>
      </c>
      <c r="M27">
        <v>3617</v>
      </c>
      <c r="N27">
        <v>20</v>
      </c>
      <c r="O27">
        <v>10</v>
      </c>
      <c r="P27">
        <v>6.9</v>
      </c>
      <c r="Q27">
        <v>194</v>
      </c>
      <c r="R27">
        <v>265</v>
      </c>
      <c r="S27">
        <v>982</v>
      </c>
      <c r="T27">
        <v>15</v>
      </c>
      <c r="U27">
        <v>3.7</v>
      </c>
      <c r="V27">
        <v>73</v>
      </c>
      <c r="W27">
        <v>68</v>
      </c>
      <c r="X27">
        <v>607</v>
      </c>
      <c r="Y27">
        <v>21</v>
      </c>
      <c r="Z27">
        <v>45.5</v>
      </c>
      <c r="AA27">
        <v>12.4</v>
      </c>
      <c r="AB27">
        <v>-110.74</v>
      </c>
      <c r="AC27" s="14" t="str">
        <f>VLOOKUP(B:B,'Name Bridge'!A:B,2,FALSE)</f>
        <v>SEA</v>
      </c>
      <c r="AD27" s="42">
        <f>Team_Defense_Table20[[#This Row],[Passing Yds]]/Team_Defense_Table20[[#This Row],[Passing Att]]</f>
        <v>7.3665987780040734</v>
      </c>
      <c r="AE27" s="14">
        <f>_xlfn.RANK.EQ(Team_Defense_Table20[[#This Row],[Passing Yds]],Team_Defense_Table20[Passing Yds],1)</f>
        <v>32</v>
      </c>
      <c r="AF27" s="42">
        <f>Team_Defense_Table20[[#This Row],[Rushing Yds]]/Team_Defense_Table20[[#This Row],[Rushing Att]]</f>
        <v>3.7056603773584906</v>
      </c>
      <c r="AG27" s="14">
        <f>_xlfn.RANK.EQ(Team_Defense_Table20[[#This Row],[Rushing Yds]],Team_Defense_Table20[Rushing Yds],1)</f>
        <v>3</v>
      </c>
      <c r="AH27" s="42">
        <f>Team_Defense_Table20[[#This Row],[Passing Yds]]/Team_Defense_Table20[[#This Row],[Passing Cmp]]</f>
        <v>10.764880952380953</v>
      </c>
    </row>
    <row r="28" spans="1:34" x14ac:dyDescent="0.3">
      <c r="A28">
        <v>27</v>
      </c>
      <c r="B28" s="2" t="s">
        <v>1046</v>
      </c>
      <c r="C28">
        <v>11</v>
      </c>
      <c r="D28">
        <v>305</v>
      </c>
      <c r="E28">
        <v>4202</v>
      </c>
      <c r="F28">
        <v>727</v>
      </c>
      <c r="G28">
        <v>5.8</v>
      </c>
      <c r="H28">
        <v>13</v>
      </c>
      <c r="I28">
        <v>4</v>
      </c>
      <c r="J28">
        <v>249</v>
      </c>
      <c r="K28">
        <v>259</v>
      </c>
      <c r="L28">
        <v>396</v>
      </c>
      <c r="M28">
        <v>2874</v>
      </c>
      <c r="N28">
        <v>23</v>
      </c>
      <c r="O28">
        <v>9</v>
      </c>
      <c r="P28">
        <v>6.9</v>
      </c>
      <c r="Q28">
        <v>149</v>
      </c>
      <c r="R28">
        <v>312</v>
      </c>
      <c r="S28">
        <v>1328</v>
      </c>
      <c r="T28">
        <v>6</v>
      </c>
      <c r="U28">
        <v>4.3</v>
      </c>
      <c r="V28">
        <v>82</v>
      </c>
      <c r="W28">
        <v>53</v>
      </c>
      <c r="X28">
        <v>481</v>
      </c>
      <c r="Y28">
        <v>18</v>
      </c>
      <c r="Z28">
        <v>47.8</v>
      </c>
      <c r="AA28">
        <v>8.6999999999999993</v>
      </c>
      <c r="AB28">
        <v>-98.67</v>
      </c>
      <c r="AC28" s="14" t="str">
        <f>VLOOKUP(B:B,'Name Bridge'!A:B,2,FALSE)</f>
        <v>MIN</v>
      </c>
      <c r="AD28" s="42">
        <f>Team_Defense_Table20[[#This Row],[Passing Yds]]/Team_Defense_Table20[[#This Row],[Passing Att]]</f>
        <v>7.2575757575757578</v>
      </c>
      <c r="AE28" s="14">
        <f>_xlfn.RANK.EQ(Team_Defense_Table20[[#This Row],[Passing Yds]],Team_Defense_Table20[Passing Yds],1)</f>
        <v>23</v>
      </c>
      <c r="AF28" s="42">
        <f>Team_Defense_Table20[[#This Row],[Rushing Yds]]/Team_Defense_Table20[[#This Row],[Rushing Att]]</f>
        <v>4.2564102564102564</v>
      </c>
      <c r="AG28" s="14">
        <f>_xlfn.RANK.EQ(Team_Defense_Table20[[#This Row],[Rushing Yds]],Team_Defense_Table20[Rushing Yds],1)</f>
        <v>18</v>
      </c>
      <c r="AH28" s="42">
        <f>Team_Defense_Table20[[#This Row],[Passing Yds]]/Team_Defense_Table20[[#This Row],[Passing Cmp]]</f>
        <v>11.096525096525097</v>
      </c>
    </row>
    <row r="29" spans="1:34" x14ac:dyDescent="0.3">
      <c r="A29">
        <v>28</v>
      </c>
      <c r="B29" s="2" t="s">
        <v>1108</v>
      </c>
      <c r="C29">
        <v>11</v>
      </c>
      <c r="D29">
        <v>319</v>
      </c>
      <c r="E29">
        <v>4162</v>
      </c>
      <c r="F29">
        <v>720</v>
      </c>
      <c r="G29">
        <v>5.8</v>
      </c>
      <c r="H29">
        <v>12</v>
      </c>
      <c r="I29">
        <v>3</v>
      </c>
      <c r="J29">
        <v>263</v>
      </c>
      <c r="K29">
        <v>264</v>
      </c>
      <c r="L29">
        <v>421</v>
      </c>
      <c r="M29">
        <v>2915</v>
      </c>
      <c r="N29">
        <v>18</v>
      </c>
      <c r="O29">
        <v>9</v>
      </c>
      <c r="P29">
        <v>6.7</v>
      </c>
      <c r="Q29">
        <v>161</v>
      </c>
      <c r="R29">
        <v>287</v>
      </c>
      <c r="S29">
        <v>1247</v>
      </c>
      <c r="T29">
        <v>17</v>
      </c>
      <c r="U29">
        <v>4.3</v>
      </c>
      <c r="V29">
        <v>76</v>
      </c>
      <c r="W29">
        <v>71</v>
      </c>
      <c r="X29">
        <v>701</v>
      </c>
      <c r="Y29">
        <v>26</v>
      </c>
      <c r="Z29">
        <v>50.5</v>
      </c>
      <c r="AA29">
        <v>9.9</v>
      </c>
      <c r="AB29">
        <v>-130.83000000000001</v>
      </c>
      <c r="AC29" s="14" t="str">
        <f>VLOOKUP(B:B,'Name Bridge'!A:B,2,FALSE)</f>
        <v>LV</v>
      </c>
      <c r="AD29" s="42">
        <f>Team_Defense_Table20[[#This Row],[Passing Yds]]/Team_Defense_Table20[[#This Row],[Passing Att]]</f>
        <v>6.9239904988123513</v>
      </c>
      <c r="AE29" s="14">
        <f>_xlfn.RANK.EQ(Team_Defense_Table20[[#This Row],[Passing Yds]],Team_Defense_Table20[Passing Yds],1)</f>
        <v>25</v>
      </c>
      <c r="AF29" s="42">
        <f>Team_Defense_Table20[[#This Row],[Rushing Yds]]/Team_Defense_Table20[[#This Row],[Rushing Att]]</f>
        <v>4.3449477351916377</v>
      </c>
      <c r="AG29" s="14">
        <f>_xlfn.RANK.EQ(Team_Defense_Table20[[#This Row],[Rushing Yds]],Team_Defense_Table20[Rushing Yds],1)</f>
        <v>13</v>
      </c>
      <c r="AH29" s="42">
        <f>Team_Defense_Table20[[#This Row],[Passing Yds]]/Team_Defense_Table20[[#This Row],[Passing Cmp]]</f>
        <v>11.041666666666666</v>
      </c>
    </row>
    <row r="30" spans="1:34" x14ac:dyDescent="0.3">
      <c r="A30">
        <v>29</v>
      </c>
      <c r="B30" s="2" t="s">
        <v>1057</v>
      </c>
      <c r="C30">
        <v>11</v>
      </c>
      <c r="D30">
        <v>322</v>
      </c>
      <c r="E30">
        <v>4345</v>
      </c>
      <c r="F30">
        <v>744</v>
      </c>
      <c r="G30">
        <v>5.8</v>
      </c>
      <c r="H30">
        <v>13</v>
      </c>
      <c r="I30">
        <v>6</v>
      </c>
      <c r="J30">
        <v>267</v>
      </c>
      <c r="K30">
        <v>293</v>
      </c>
      <c r="L30">
        <v>408</v>
      </c>
      <c r="M30">
        <v>3124</v>
      </c>
      <c r="N30">
        <v>21</v>
      </c>
      <c r="O30">
        <v>7</v>
      </c>
      <c r="P30">
        <v>7.3</v>
      </c>
      <c r="Q30">
        <v>164</v>
      </c>
      <c r="R30">
        <v>318</v>
      </c>
      <c r="S30">
        <v>1221</v>
      </c>
      <c r="T30">
        <v>12</v>
      </c>
      <c r="U30">
        <v>3.8</v>
      </c>
      <c r="V30">
        <v>70</v>
      </c>
      <c r="W30">
        <v>75</v>
      </c>
      <c r="X30">
        <v>702</v>
      </c>
      <c r="Y30">
        <v>33</v>
      </c>
      <c r="Z30">
        <v>46.7</v>
      </c>
      <c r="AA30">
        <v>10.8</v>
      </c>
      <c r="AB30">
        <v>-127.23</v>
      </c>
      <c r="AC30" s="14" t="str">
        <f>VLOOKUP(B:B,'Name Bridge'!A:B,2,FALSE)</f>
        <v>NYJ</v>
      </c>
      <c r="AD30" s="42">
        <f>Team_Defense_Table20[[#This Row],[Passing Yds]]/Team_Defense_Table20[[#This Row],[Passing Att]]</f>
        <v>7.6568627450980395</v>
      </c>
      <c r="AE30" s="14">
        <f>_xlfn.RANK.EQ(Team_Defense_Table20[[#This Row],[Passing Yds]],Team_Defense_Table20[Passing Yds],1)</f>
        <v>30</v>
      </c>
      <c r="AF30" s="42">
        <f>Team_Defense_Table20[[#This Row],[Rushing Yds]]/Team_Defense_Table20[[#This Row],[Rushing Att]]</f>
        <v>3.8396226415094339</v>
      </c>
      <c r="AG30" s="14">
        <f>_xlfn.RANK.EQ(Team_Defense_Table20[[#This Row],[Rushing Yds]],Team_Defense_Table20[Rushing Yds],1)</f>
        <v>11</v>
      </c>
      <c r="AH30" s="42">
        <f>Team_Defense_Table20[[#This Row],[Passing Yds]]/Team_Defense_Table20[[#This Row],[Passing Cmp]]</f>
        <v>10.662116040955631</v>
      </c>
    </row>
    <row r="31" spans="1:34" x14ac:dyDescent="0.3">
      <c r="A31">
        <v>30</v>
      </c>
      <c r="B31" s="2" t="s">
        <v>1062</v>
      </c>
      <c r="C31">
        <v>11</v>
      </c>
      <c r="D31">
        <v>325</v>
      </c>
      <c r="E31">
        <v>4572</v>
      </c>
      <c r="F31">
        <v>720</v>
      </c>
      <c r="G31">
        <v>6.4</v>
      </c>
      <c r="H31">
        <v>11</v>
      </c>
      <c r="I31">
        <v>3</v>
      </c>
      <c r="J31">
        <v>262</v>
      </c>
      <c r="K31">
        <v>263</v>
      </c>
      <c r="L31">
        <v>377</v>
      </c>
      <c r="M31">
        <v>3074</v>
      </c>
      <c r="N31">
        <v>23</v>
      </c>
      <c r="O31">
        <v>8</v>
      </c>
      <c r="P31">
        <v>7.9</v>
      </c>
      <c r="Q31">
        <v>142</v>
      </c>
      <c r="R31">
        <v>332</v>
      </c>
      <c r="S31">
        <v>1498</v>
      </c>
      <c r="T31">
        <v>14</v>
      </c>
      <c r="U31">
        <v>4.5</v>
      </c>
      <c r="V31">
        <v>89</v>
      </c>
      <c r="W31">
        <v>56</v>
      </c>
      <c r="X31">
        <v>496</v>
      </c>
      <c r="Y31">
        <v>31</v>
      </c>
      <c r="Z31">
        <v>49.2</v>
      </c>
      <c r="AA31">
        <v>9</v>
      </c>
      <c r="AB31">
        <v>-155.41999999999999</v>
      </c>
      <c r="AC31" s="14" t="str">
        <f>VLOOKUP(B:B,'Name Bridge'!A:B,2,FALSE)</f>
        <v>JAC</v>
      </c>
      <c r="AD31" s="42">
        <f>Team_Defense_Table20[[#This Row],[Passing Yds]]/Team_Defense_Table20[[#This Row],[Passing Att]]</f>
        <v>8.1538461538461533</v>
      </c>
      <c r="AE31" s="14">
        <f>_xlfn.RANK.EQ(Team_Defense_Table20[[#This Row],[Passing Yds]],Team_Defense_Table20[Passing Yds],1)</f>
        <v>29</v>
      </c>
      <c r="AF31" s="42">
        <f>Team_Defense_Table20[[#This Row],[Rushing Yds]]/Team_Defense_Table20[[#This Row],[Rushing Att]]</f>
        <v>4.5120481927710845</v>
      </c>
      <c r="AG31" s="14">
        <f>_xlfn.RANK.EQ(Team_Defense_Table20[[#This Row],[Rushing Yds]],Team_Defense_Table20[Rushing Yds],1)</f>
        <v>29</v>
      </c>
      <c r="AH31" s="42">
        <f>Team_Defense_Table20[[#This Row],[Passing Yds]]/Team_Defense_Table20[[#This Row],[Passing Cmp]]</f>
        <v>11.688212927756654</v>
      </c>
    </row>
    <row r="32" spans="1:34" x14ac:dyDescent="0.3">
      <c r="A32">
        <v>31</v>
      </c>
      <c r="B32" s="2" t="s">
        <v>1067</v>
      </c>
      <c r="C32">
        <v>11</v>
      </c>
      <c r="D32">
        <v>328</v>
      </c>
      <c r="E32">
        <v>4358</v>
      </c>
      <c r="F32">
        <v>727</v>
      </c>
      <c r="G32">
        <v>6</v>
      </c>
      <c r="H32">
        <v>11</v>
      </c>
      <c r="I32">
        <v>4</v>
      </c>
      <c r="J32">
        <v>274</v>
      </c>
      <c r="K32">
        <v>251</v>
      </c>
      <c r="L32">
        <v>381</v>
      </c>
      <c r="M32">
        <v>2891</v>
      </c>
      <c r="N32">
        <v>22</v>
      </c>
      <c r="O32">
        <v>7</v>
      </c>
      <c r="P32">
        <v>7.3</v>
      </c>
      <c r="Q32">
        <v>164</v>
      </c>
      <c r="R32">
        <v>330</v>
      </c>
      <c r="S32">
        <v>1467</v>
      </c>
      <c r="T32">
        <v>17</v>
      </c>
      <c r="U32">
        <v>4.4000000000000004</v>
      </c>
      <c r="V32">
        <v>85</v>
      </c>
      <c r="W32">
        <v>73</v>
      </c>
      <c r="X32">
        <v>587</v>
      </c>
      <c r="Y32">
        <v>25</v>
      </c>
      <c r="Z32">
        <v>44</v>
      </c>
      <c r="AA32">
        <v>9.5</v>
      </c>
      <c r="AB32">
        <v>-149.08000000000001</v>
      </c>
      <c r="AC32" s="14" t="str">
        <f>VLOOKUP(B:B,'Name Bridge'!A:B,2,FALSE)</f>
        <v>DET</v>
      </c>
      <c r="AD32" s="42">
        <f>Team_Defense_Table20[[#This Row],[Passing Yds]]/Team_Defense_Table20[[#This Row],[Passing Att]]</f>
        <v>7.5879265091863521</v>
      </c>
      <c r="AE32" s="14">
        <f>_xlfn.RANK.EQ(Team_Defense_Table20[[#This Row],[Passing Yds]],Team_Defense_Table20[Passing Yds],1)</f>
        <v>24</v>
      </c>
      <c r="AF32" s="42">
        <f>Team_Defense_Table20[[#This Row],[Rushing Yds]]/Team_Defense_Table20[[#This Row],[Rushing Att]]</f>
        <v>4.4454545454545453</v>
      </c>
      <c r="AG32" s="14">
        <f>_xlfn.RANK.EQ(Team_Defense_Table20[[#This Row],[Rushing Yds]],Team_Defense_Table20[Rushing Yds],1)</f>
        <v>28</v>
      </c>
      <c r="AH32" s="42">
        <f>Team_Defense_Table20[[#This Row],[Passing Yds]]/Team_Defense_Table20[[#This Row],[Passing Cmp]]</f>
        <v>11.517928286852589</v>
      </c>
    </row>
    <row r="33" spans="1:34" x14ac:dyDescent="0.3">
      <c r="A33">
        <v>32</v>
      </c>
      <c r="B33" s="2" t="s">
        <v>1052</v>
      </c>
      <c r="C33">
        <v>11</v>
      </c>
      <c r="D33">
        <v>359</v>
      </c>
      <c r="E33">
        <v>4202</v>
      </c>
      <c r="F33">
        <v>723</v>
      </c>
      <c r="G33">
        <v>5.8</v>
      </c>
      <c r="H33">
        <v>10</v>
      </c>
      <c r="I33">
        <v>6</v>
      </c>
      <c r="J33">
        <v>248</v>
      </c>
      <c r="K33">
        <v>224</v>
      </c>
      <c r="L33">
        <v>351</v>
      </c>
      <c r="M33">
        <v>2482</v>
      </c>
      <c r="N33">
        <v>25</v>
      </c>
      <c r="O33">
        <v>4</v>
      </c>
      <c r="P33">
        <v>6.7</v>
      </c>
      <c r="Q33">
        <v>125</v>
      </c>
      <c r="R33">
        <v>350</v>
      </c>
      <c r="S33">
        <v>1720</v>
      </c>
      <c r="T33">
        <v>15</v>
      </c>
      <c r="U33">
        <v>4.9000000000000004</v>
      </c>
      <c r="V33">
        <v>97</v>
      </c>
      <c r="W33">
        <v>62</v>
      </c>
      <c r="X33">
        <v>486</v>
      </c>
      <c r="Y33">
        <v>26</v>
      </c>
      <c r="Z33">
        <v>46.8</v>
      </c>
      <c r="AA33">
        <v>8.1</v>
      </c>
      <c r="AB33">
        <v>-116.05</v>
      </c>
      <c r="AC33" s="14" t="str">
        <f>VLOOKUP(B:B,'Name Bridge'!A:B,2,FALSE)</f>
        <v>DAL</v>
      </c>
      <c r="AD33" s="42">
        <f>Team_Defense_Table20[[#This Row],[Passing Yds]]/Team_Defense_Table20[[#This Row],[Passing Att]]</f>
        <v>7.0712250712250713</v>
      </c>
      <c r="AE33" s="14">
        <f>_xlfn.RANK.EQ(Team_Defense_Table20[[#This Row],[Passing Yds]],Team_Defense_Table20[Passing Yds],1)</f>
        <v>12</v>
      </c>
      <c r="AF33" s="42">
        <f>Team_Defense_Table20[[#This Row],[Rushing Yds]]/Team_Defense_Table20[[#This Row],[Rushing Att]]</f>
        <v>4.9142857142857146</v>
      </c>
      <c r="AG33" s="14">
        <f>_xlfn.RANK.EQ(Team_Defense_Table20[[#This Row],[Rushing Yds]],Team_Defense_Table20[Rushing Yds],1)</f>
        <v>32</v>
      </c>
      <c r="AH33" s="42">
        <f>Team_Defense_Table20[[#This Row],[Passing Yds]]/Team_Defense_Table20[[#This Row],[Passing Cmp]]</f>
        <v>11.080357142857142</v>
      </c>
    </row>
    <row r="34" spans="1:34" x14ac:dyDescent="0.3">
      <c r="B34" s="2"/>
      <c r="U34">
        <f>SUBTOTAL(101,Team_Defense_Table20[Rushing Y/A])</f>
        <v>4.2937499999999993</v>
      </c>
      <c r="AC34" s="20"/>
      <c r="AD34" s="42">
        <f>SUBTOTAL(101,Team_Defense_Table20[Passing yds/att])</f>
        <v>6.8314638588991077</v>
      </c>
      <c r="AE34" s="42"/>
      <c r="AF34" s="42">
        <f>SUBTOTAL(101,Team_Defense_Table20[Rushing Yds/att])</f>
        <v>4.2901561146122598</v>
      </c>
      <c r="AG34" s="42"/>
      <c r="AH34" s="42">
        <f>SUBTOTAL(101,Team_Defense_Table20[Yards per completion])</f>
        <v>10.45170027599816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Vegas Copy-Paste</vt:lpstr>
      <vt:lpstr>Name Bridge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20 Defensive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2020-12-06T19:43:26Z</dcterms:modified>
</cp:coreProperties>
</file>